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defaultThemeVersion="166925"/>
  <mc:AlternateContent xmlns:mc="http://schemas.openxmlformats.org/markup-compatibility/2006">
    <mc:Choice Requires="x15">
      <x15ac:absPath xmlns:x15ac="http://schemas.microsoft.com/office/spreadsheetml/2010/11/ac" url="https://edaattikis-my.sharepoint.com/personal/v_belekou_edaattikis_gr/Documents/DEPA INFRA/PLANNING/DEVELOPMENT PLAN 2024-2028/DP 24-28_SHARED WORKSPACE/RAEWW files/"/>
    </mc:Choice>
  </mc:AlternateContent>
  <xr:revisionPtr revIDLastSave="1710" documentId="13_ncr:1_{39EBE6D3-0873-4CF0-ABEE-F17494F8A1EF}" xr6:coauthVersionLast="47" xr6:coauthVersionMax="47" xr10:uidLastSave="{34E0BD19-3611-4941-A7A9-D636C8727567}"/>
  <bookViews>
    <workbookView xWindow="-108" yWindow="-108" windowWidth="23256" windowHeight="12576" tabRatio="670" firstSheet="14" activeTab="20" xr2:uid="{66BABBE6-436B-461F-8541-DA345D0E73E7}"/>
  </bookViews>
  <sheets>
    <sheet name="Αρχική σελίδα" sheetId="17" r:id="rId1"/>
    <sheet name="Ανάλυση δήμων -&gt;" sheetId="21" r:id="rId2"/>
    <sheet name="Γενική περιγραφή" sheetId="28" r:id="rId3"/>
    <sheet name="Ανάλυση για νέους πελάτες" sheetId="26" r:id="rId4"/>
    <sheet name="Συνδέσεις" sheetId="5" r:id="rId5"/>
    <sheet name="Μετρητές" sheetId="29" r:id="rId6"/>
    <sheet name="Πελάτες" sheetId="6" r:id="rId7"/>
    <sheet name="Μέση ετήσια κατανάλωση" sheetId="12" r:id="rId8"/>
    <sheet name="Ανάπτυξη δικτύου" sheetId="4" r:id="rId9"/>
    <sheet name="Παραδοχές μοναδιαίου κόστους" sheetId="19" r:id="rId10"/>
    <sheet name="Διανεμόμενες ποσότητες αερίου" sheetId="7" r:id="rId11"/>
    <sheet name="Επενδύσεις" sheetId="27" r:id="rId12"/>
    <sheet name="Παραδοχές διείσδυσης - κάλυψης" sheetId="9" r:id="rId13"/>
    <sheet name="Δείκτες διείσδυσης - κάλυψης" sheetId="13" r:id="rId14"/>
    <sheet name="Δείκτες απόδοσης" sheetId="18" r:id="rId15"/>
    <sheet name="Οικονομική ανάλυση δήμων -&gt;" sheetId="23" r:id="rId16"/>
    <sheet name="Αποτελέσματα ανάλυσης" sheetId="24" r:id="rId17"/>
    <sheet name="Ανάλυση ανά δήμο" sheetId="22" r:id="rId18"/>
    <sheet name="Συνολικό δίκτυο -&gt;" sheetId="20" r:id="rId19"/>
    <sheet name="Στοιχεία υφιστάμενου δικτύου" sheetId="1" r:id="rId20"/>
    <sheet name="Πρόγραμμα ανάπτυξης δικτύου" sheetId="30" r:id="rId21"/>
    <sheet name="Συνολικοί δείκτες απόδοσης" sheetId="2" r:id="rId22"/>
    <sheet name="Επίπτωση στη μέση χρέωση" sheetId="3" r:id="rId23"/>
  </sheets>
  <definedNames>
    <definedName name="_xlnm.Print_Area" localSheetId="8">'Ανάπτυξη δικτύου'!$B$39:$AK$68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2" i="30" l="1"/>
  <c r="E127" i="30"/>
  <c r="E122" i="30"/>
  <c r="E117" i="30"/>
  <c r="E112" i="30"/>
  <c r="E107" i="30"/>
  <c r="E102" i="30"/>
  <c r="J153" i="18"/>
  <c r="J154" i="18"/>
  <c r="J155" i="18"/>
  <c r="J156" i="18"/>
  <c r="J157" i="18"/>
  <c r="J158" i="18"/>
  <c r="J159" i="18"/>
  <c r="J160" i="18"/>
  <c r="J161" i="18"/>
  <c r="J162" i="18"/>
  <c r="J163" i="18"/>
  <c r="J164" i="18"/>
  <c r="J165" i="18"/>
  <c r="J166" i="18"/>
  <c r="J167" i="18"/>
  <c r="J168" i="18"/>
  <c r="J169" i="18"/>
  <c r="J170" i="18"/>
  <c r="J171" i="18"/>
  <c r="J172" i="18"/>
  <c r="J173" i="18"/>
  <c r="J174" i="18"/>
  <c r="J152" i="18"/>
  <c r="J13" i="18"/>
  <c r="J14" i="18"/>
  <c r="J15" i="18"/>
  <c r="J16" i="18"/>
  <c r="J17" i="18"/>
  <c r="J18" i="18"/>
  <c r="J19" i="18"/>
  <c r="J20" i="18"/>
  <c r="J21" i="18"/>
  <c r="J22" i="18"/>
  <c r="J23" i="18"/>
  <c r="J24" i="18"/>
  <c r="J25" i="18"/>
  <c r="J26" i="18"/>
  <c r="J27" i="18"/>
  <c r="J28" i="18"/>
  <c r="J29" i="18"/>
  <c r="J30" i="18"/>
  <c r="J31" i="18"/>
  <c r="J32" i="18"/>
  <c r="J33" i="18"/>
  <c r="J34" i="18"/>
  <c r="J12" i="18"/>
  <c r="J41" i="18"/>
  <c r="J42" i="18"/>
  <c r="J43" i="18"/>
  <c r="J44" i="18"/>
  <c r="J45" i="18"/>
  <c r="J46" i="18"/>
  <c r="J47" i="18"/>
  <c r="J48" i="18"/>
  <c r="J49" i="18"/>
  <c r="J50" i="18"/>
  <c r="J51" i="18"/>
  <c r="J52" i="18"/>
  <c r="J53" i="18"/>
  <c r="J54" i="18"/>
  <c r="J55" i="18"/>
  <c r="J56" i="18"/>
  <c r="J57" i="18"/>
  <c r="J58" i="18"/>
  <c r="J59" i="18"/>
  <c r="J60" i="18"/>
  <c r="J61" i="18"/>
  <c r="J62" i="18"/>
  <c r="J40" i="18"/>
  <c r="J97" i="18"/>
  <c r="J98" i="18"/>
  <c r="J99" i="18"/>
  <c r="J100" i="18"/>
  <c r="J101" i="18"/>
  <c r="J102" i="18"/>
  <c r="J103" i="18"/>
  <c r="J104" i="18"/>
  <c r="J105" i="18"/>
  <c r="J106" i="18"/>
  <c r="J107" i="18"/>
  <c r="J108" i="18"/>
  <c r="J109" i="18"/>
  <c r="J110" i="18"/>
  <c r="J111" i="18"/>
  <c r="J112" i="18"/>
  <c r="J113" i="18"/>
  <c r="J114" i="18"/>
  <c r="J115" i="18"/>
  <c r="J116" i="18"/>
  <c r="J117" i="18"/>
  <c r="J118" i="18"/>
  <c r="J96" i="18"/>
  <c r="D17" i="24"/>
  <c r="C17" i="24"/>
  <c r="D16" i="24"/>
  <c r="C16" i="24"/>
  <c r="D15" i="24"/>
  <c r="C15" i="24"/>
  <c r="D14" i="24"/>
  <c r="C14" i="24"/>
  <c r="D13" i="24"/>
  <c r="C13" i="24"/>
  <c r="D12" i="24"/>
  <c r="C12" i="24"/>
  <c r="B17" i="24"/>
  <c r="B16" i="24"/>
  <c r="B15" i="24"/>
  <c r="B14" i="24"/>
  <c r="B13" i="24"/>
  <c r="B12" i="24"/>
  <c r="E253" i="22"/>
  <c r="F253" i="22"/>
  <c r="G253" i="22"/>
  <c r="H253" i="22"/>
  <c r="D253" i="22"/>
  <c r="E219" i="22"/>
  <c r="F219" i="22"/>
  <c r="G219" i="22"/>
  <c r="H219" i="22"/>
  <c r="D219" i="22"/>
  <c r="E122" i="22"/>
  <c r="F122" i="22"/>
  <c r="G122" i="22"/>
  <c r="H122" i="22"/>
  <c r="D122" i="22"/>
  <c r="E88" i="22"/>
  <c r="F88" i="22"/>
  <c r="G88" i="22"/>
  <c r="H88" i="22"/>
  <c r="D88" i="22"/>
  <c r="E54" i="22"/>
  <c r="F54" i="22"/>
  <c r="G54" i="22"/>
  <c r="H54" i="22"/>
  <c r="D54" i="22"/>
  <c r="E19" i="22"/>
  <c r="F19" i="22"/>
  <c r="G19" i="22"/>
  <c r="H19" i="22"/>
  <c r="D19" i="22"/>
  <c r="O98" i="4" l="1"/>
  <c r="D11" i="22"/>
  <c r="E10" i="22"/>
  <c r="F10" i="22"/>
  <c r="G10" i="22"/>
  <c r="H10" i="22"/>
  <c r="D10" i="22"/>
  <c r="G158" i="30"/>
  <c r="X249" i="4"/>
  <c r="V97" i="5"/>
  <c r="V187" i="5"/>
  <c r="U97" i="4"/>
  <c r="U189" i="6"/>
  <c r="X83" i="6"/>
  <c r="X80" i="6"/>
  <c r="X77" i="6"/>
  <c r="V187" i="29"/>
  <c r="AA82" i="29"/>
  <c r="AA76" i="29"/>
  <c r="AA79" i="29"/>
  <c r="AA82" i="5"/>
  <c r="AA76" i="5"/>
  <c r="AA79" i="5"/>
  <c r="J158" i="30"/>
  <c r="F173" i="30"/>
  <c r="F169" i="30"/>
  <c r="K177" i="30"/>
  <c r="K176" i="30"/>
  <c r="K175" i="30"/>
  <c r="K174" i="30"/>
  <c r="J173" i="30"/>
  <c r="I173" i="30"/>
  <c r="H173" i="30"/>
  <c r="G173" i="30"/>
  <c r="K172" i="30"/>
  <c r="K171" i="30"/>
  <c r="K170" i="30"/>
  <c r="J169" i="30"/>
  <c r="I169" i="30"/>
  <c r="H169" i="30"/>
  <c r="G169" i="30"/>
  <c r="K168" i="30"/>
  <c r="G165" i="30"/>
  <c r="H165" i="30"/>
  <c r="I165" i="30"/>
  <c r="J165" i="30"/>
  <c r="F165" i="30"/>
  <c r="U67" i="4"/>
  <c r="U127" i="4"/>
  <c r="D267" i="27"/>
  <c r="E267" i="27"/>
  <c r="F267" i="27"/>
  <c r="G267" i="27"/>
  <c r="H267" i="27"/>
  <c r="I267" i="27"/>
  <c r="H35" i="27"/>
  <c r="G35" i="27"/>
  <c r="F35" i="27"/>
  <c r="E35" i="27"/>
  <c r="F131" i="12"/>
  <c r="F132" i="12"/>
  <c r="F133" i="12"/>
  <c r="F134" i="12"/>
  <c r="F135" i="12"/>
  <c r="F136" i="12"/>
  <c r="F137" i="12"/>
  <c r="F138" i="12"/>
  <c r="F139" i="12"/>
  <c r="F140" i="12"/>
  <c r="F141" i="12"/>
  <c r="F142" i="12"/>
  <c r="F143" i="12"/>
  <c r="F144" i="12"/>
  <c r="F145" i="12"/>
  <c r="F146" i="12"/>
  <c r="F147" i="12"/>
  <c r="F148" i="12"/>
  <c r="F149" i="12"/>
  <c r="F150" i="12"/>
  <c r="F151" i="12"/>
  <c r="F152" i="12"/>
  <c r="F130" i="12"/>
  <c r="F160" i="12"/>
  <c r="F161" i="12"/>
  <c r="F162" i="12"/>
  <c r="F163" i="12"/>
  <c r="F164" i="12"/>
  <c r="F165" i="12"/>
  <c r="F166" i="12"/>
  <c r="F167" i="12"/>
  <c r="F168" i="12"/>
  <c r="F169" i="12"/>
  <c r="F170" i="12"/>
  <c r="F171" i="12"/>
  <c r="F172" i="12"/>
  <c r="F173" i="12"/>
  <c r="F174" i="12"/>
  <c r="F175" i="12"/>
  <c r="F176" i="12"/>
  <c r="F177" i="12"/>
  <c r="F178" i="12"/>
  <c r="F179" i="12"/>
  <c r="F180" i="12"/>
  <c r="F181" i="12"/>
  <c r="F159" i="12"/>
  <c r="F102" i="12"/>
  <c r="F103" i="12"/>
  <c r="F104" i="12"/>
  <c r="F105" i="12"/>
  <c r="F106" i="12"/>
  <c r="F107" i="12"/>
  <c r="F108" i="12"/>
  <c r="F109" i="12"/>
  <c r="F110" i="12"/>
  <c r="F111" i="12"/>
  <c r="F112" i="12"/>
  <c r="F113" i="12"/>
  <c r="F114" i="12"/>
  <c r="F115" i="12"/>
  <c r="F116" i="12"/>
  <c r="F117" i="12"/>
  <c r="F118" i="12"/>
  <c r="F119" i="12"/>
  <c r="F120" i="12"/>
  <c r="F121" i="12"/>
  <c r="F122" i="12"/>
  <c r="F123" i="12"/>
  <c r="F101" i="12"/>
  <c r="F73" i="12"/>
  <c r="F74" i="12"/>
  <c r="F75" i="12"/>
  <c r="F76" i="12"/>
  <c r="F77" i="12"/>
  <c r="F78" i="12"/>
  <c r="F79" i="12"/>
  <c r="F80" i="12"/>
  <c r="F81" i="12"/>
  <c r="F82" i="12"/>
  <c r="F83" i="12"/>
  <c r="F84" i="12"/>
  <c r="F85" i="12"/>
  <c r="F86" i="12"/>
  <c r="F87" i="12"/>
  <c r="F88" i="12"/>
  <c r="F89" i="12"/>
  <c r="F90" i="12"/>
  <c r="F91" i="12"/>
  <c r="F92" i="12"/>
  <c r="F93" i="12"/>
  <c r="F94" i="12"/>
  <c r="F72" i="12"/>
  <c r="F44" i="12"/>
  <c r="F45" i="12"/>
  <c r="F46" i="12"/>
  <c r="F47" i="12"/>
  <c r="F48" i="12"/>
  <c r="F49" i="12"/>
  <c r="F50" i="12"/>
  <c r="F51" i="12"/>
  <c r="F52" i="12"/>
  <c r="F53" i="12"/>
  <c r="F54" i="12"/>
  <c r="F55" i="12"/>
  <c r="F56" i="12"/>
  <c r="F57" i="12"/>
  <c r="F58" i="12"/>
  <c r="F59" i="12"/>
  <c r="F60" i="12"/>
  <c r="F61" i="12"/>
  <c r="F62" i="12"/>
  <c r="F63" i="12"/>
  <c r="F64" i="12"/>
  <c r="F65" i="12"/>
  <c r="F43" i="12"/>
  <c r="F15" i="12"/>
  <c r="F16" i="12"/>
  <c r="F17" i="12"/>
  <c r="F18" i="12"/>
  <c r="F19" i="12"/>
  <c r="F20" i="12"/>
  <c r="F21" i="12"/>
  <c r="F22" i="12"/>
  <c r="F23" i="12"/>
  <c r="F24" i="12"/>
  <c r="F25" i="12"/>
  <c r="F26" i="12"/>
  <c r="F27" i="12"/>
  <c r="F28" i="12"/>
  <c r="F29" i="12"/>
  <c r="F30" i="12"/>
  <c r="F31" i="12"/>
  <c r="F32" i="12"/>
  <c r="F33" i="12"/>
  <c r="F34" i="12"/>
  <c r="F35" i="12"/>
  <c r="F36" i="12"/>
  <c r="F14" i="12"/>
  <c r="E186" i="6"/>
  <c r="E129" i="6"/>
  <c r="E98" i="6"/>
  <c r="E95" i="6"/>
  <c r="E46" i="6"/>
  <c r="E47" i="6"/>
  <c r="E48" i="6"/>
  <c r="E49" i="6"/>
  <c r="E50" i="6"/>
  <c r="E51" i="6"/>
  <c r="E52" i="6"/>
  <c r="E53" i="6"/>
  <c r="E54" i="6"/>
  <c r="E55" i="6"/>
  <c r="E56" i="6"/>
  <c r="E57" i="6"/>
  <c r="E58" i="6"/>
  <c r="E59" i="6"/>
  <c r="E60" i="6"/>
  <c r="E61" i="6"/>
  <c r="E62" i="6"/>
  <c r="E63" i="6"/>
  <c r="E64" i="6"/>
  <c r="E65" i="6"/>
  <c r="E66" i="6"/>
  <c r="E67" i="6"/>
  <c r="E45" i="6"/>
  <c r="E184" i="29"/>
  <c r="E127" i="29"/>
  <c r="E97" i="29"/>
  <c r="E94" i="29"/>
  <c r="E46" i="29"/>
  <c r="E47" i="29"/>
  <c r="E48" i="29"/>
  <c r="E49" i="29"/>
  <c r="E50" i="29"/>
  <c r="E51" i="29"/>
  <c r="E52" i="29"/>
  <c r="E53" i="29"/>
  <c r="E54" i="29"/>
  <c r="E55" i="29"/>
  <c r="E56" i="29"/>
  <c r="E57" i="29"/>
  <c r="E58" i="29"/>
  <c r="E59" i="29"/>
  <c r="E60" i="29"/>
  <c r="E61" i="29"/>
  <c r="E62" i="29"/>
  <c r="E63" i="29"/>
  <c r="E64" i="29"/>
  <c r="E65" i="29"/>
  <c r="E66" i="29"/>
  <c r="E67" i="29"/>
  <c r="E45" i="29"/>
  <c r="E184" i="5"/>
  <c r="E127" i="5"/>
  <c r="E97" i="5"/>
  <c r="E94" i="5"/>
  <c r="E46" i="5"/>
  <c r="E47" i="5"/>
  <c r="E48" i="5"/>
  <c r="E49" i="5"/>
  <c r="E50" i="5"/>
  <c r="E51" i="5"/>
  <c r="E52" i="5"/>
  <c r="E53" i="5"/>
  <c r="E54" i="5"/>
  <c r="E55" i="5"/>
  <c r="E56" i="5"/>
  <c r="E57" i="5"/>
  <c r="E58" i="5"/>
  <c r="E59" i="5"/>
  <c r="E60" i="5"/>
  <c r="E61" i="5"/>
  <c r="E62" i="5"/>
  <c r="E63" i="5"/>
  <c r="E64" i="5"/>
  <c r="E65" i="5"/>
  <c r="E66" i="5"/>
  <c r="E67" i="5"/>
  <c r="E45" i="5"/>
  <c r="E127" i="4"/>
  <c r="E124" i="4"/>
  <c r="E97" i="4"/>
  <c r="E94" i="4"/>
  <c r="J157" i="30" l="1"/>
  <c r="K173" i="30"/>
  <c r="K169" i="30"/>
  <c r="I35" i="27"/>
  <c r="D35" i="27"/>
  <c r="D92" i="13" l="1"/>
  <c r="Q37" i="7" l="1"/>
  <c r="D191" i="22" l="1"/>
  <c r="D262" i="22"/>
  <c r="D265" i="22" s="1"/>
  <c r="X196" i="22" l="1"/>
  <c r="D257" i="22" l="1"/>
  <c r="D223" i="22"/>
  <c r="D126" i="22"/>
  <c r="D92" i="22"/>
  <c r="D58" i="22"/>
  <c r="D23" i="22"/>
  <c r="H277" i="22" l="1"/>
  <c r="G277" i="22"/>
  <c r="F277" i="22"/>
  <c r="E277" i="22"/>
  <c r="D277" i="22"/>
  <c r="H243" i="22"/>
  <c r="G243" i="22"/>
  <c r="F243" i="22"/>
  <c r="E243" i="22"/>
  <c r="D243" i="22"/>
  <c r="H209" i="22"/>
  <c r="G209" i="22"/>
  <c r="F209" i="22"/>
  <c r="E209" i="22"/>
  <c r="D209" i="22"/>
  <c r="H177" i="22"/>
  <c r="G177" i="22"/>
  <c r="F177" i="22"/>
  <c r="E177" i="22"/>
  <c r="D177" i="22"/>
  <c r="H146" i="22"/>
  <c r="G146" i="22"/>
  <c r="F146" i="22"/>
  <c r="E146" i="22"/>
  <c r="D146" i="22"/>
  <c r="G112" i="22"/>
  <c r="F112" i="22"/>
  <c r="E112" i="22"/>
  <c r="D112" i="22"/>
  <c r="H78" i="22"/>
  <c r="G78" i="22"/>
  <c r="F78" i="22"/>
  <c r="E78" i="22"/>
  <c r="D78" i="22"/>
  <c r="G43" i="22"/>
  <c r="F43" i="22"/>
  <c r="E43" i="22"/>
  <c r="D43" i="22"/>
  <c r="H112" i="22"/>
  <c r="D129" i="27" l="1"/>
  <c r="E129" i="27"/>
  <c r="F129" i="27"/>
  <c r="G129" i="27"/>
  <c r="H129" i="27"/>
  <c r="D130" i="27"/>
  <c r="E130" i="27"/>
  <c r="F130" i="27"/>
  <c r="G130" i="27"/>
  <c r="H130" i="27"/>
  <c r="D131" i="27"/>
  <c r="E131" i="27"/>
  <c r="F131" i="27"/>
  <c r="G131" i="27"/>
  <c r="H131" i="27"/>
  <c r="D132" i="27"/>
  <c r="E132" i="27"/>
  <c r="F132" i="27"/>
  <c r="G132" i="27"/>
  <c r="H132" i="27"/>
  <c r="D133" i="27"/>
  <c r="E133" i="27"/>
  <c r="F133" i="27"/>
  <c r="G133" i="27"/>
  <c r="H133" i="27"/>
  <c r="D134" i="27"/>
  <c r="E134" i="27"/>
  <c r="F134" i="27"/>
  <c r="G134" i="27"/>
  <c r="H134" i="27"/>
  <c r="D135" i="27"/>
  <c r="E135" i="27"/>
  <c r="F135" i="27"/>
  <c r="G135" i="27"/>
  <c r="H135" i="27"/>
  <c r="D136" i="27"/>
  <c r="E136" i="27"/>
  <c r="F136" i="27"/>
  <c r="G136" i="27"/>
  <c r="H136" i="27"/>
  <c r="D137" i="27"/>
  <c r="E137" i="27"/>
  <c r="F137" i="27"/>
  <c r="G137" i="27"/>
  <c r="H137" i="27"/>
  <c r="D138" i="27"/>
  <c r="E138" i="27"/>
  <c r="F138" i="27"/>
  <c r="G138" i="27"/>
  <c r="H138" i="27"/>
  <c r="D139" i="27"/>
  <c r="E139" i="27"/>
  <c r="F139" i="27"/>
  <c r="G139" i="27"/>
  <c r="H139" i="27"/>
  <c r="D140" i="27"/>
  <c r="E140" i="27"/>
  <c r="F140" i="27"/>
  <c r="G140" i="27"/>
  <c r="H140" i="27"/>
  <c r="D141" i="27"/>
  <c r="E141" i="27"/>
  <c r="F141" i="27"/>
  <c r="G141" i="27"/>
  <c r="H141" i="27"/>
  <c r="D142" i="27"/>
  <c r="E142" i="27"/>
  <c r="F142" i="27"/>
  <c r="G142" i="27"/>
  <c r="H142" i="27"/>
  <c r="D143" i="27"/>
  <c r="E143" i="27"/>
  <c r="F143" i="27"/>
  <c r="G143" i="27"/>
  <c r="H143" i="27"/>
  <c r="D144" i="27"/>
  <c r="E144" i="27"/>
  <c r="F144" i="27"/>
  <c r="G144" i="27"/>
  <c r="H144" i="27"/>
  <c r="D145" i="27"/>
  <c r="E145" i="27"/>
  <c r="F145" i="27"/>
  <c r="G145" i="27"/>
  <c r="H145" i="27"/>
  <c r="D146" i="27"/>
  <c r="E146" i="27"/>
  <c r="F146" i="27"/>
  <c r="G146" i="27"/>
  <c r="H146" i="27"/>
  <c r="D147" i="27"/>
  <c r="E147" i="27"/>
  <c r="F147" i="27"/>
  <c r="G147" i="27"/>
  <c r="H147" i="27"/>
  <c r="D148" i="27"/>
  <c r="E148" i="27"/>
  <c r="F148" i="27"/>
  <c r="G148" i="27"/>
  <c r="H148" i="27"/>
  <c r="D149" i="27"/>
  <c r="E149" i="27"/>
  <c r="F149" i="27"/>
  <c r="G149" i="27"/>
  <c r="H149" i="27"/>
  <c r="D150" i="27"/>
  <c r="E150" i="27"/>
  <c r="F150" i="27"/>
  <c r="G150" i="27"/>
  <c r="H150" i="27"/>
  <c r="D100" i="27"/>
  <c r="E100" i="27"/>
  <c r="F100" i="27"/>
  <c r="G100" i="27"/>
  <c r="H100" i="27"/>
  <c r="D101" i="27"/>
  <c r="E101" i="27"/>
  <c r="F101" i="27"/>
  <c r="G101" i="27"/>
  <c r="H101" i="27"/>
  <c r="D102" i="27"/>
  <c r="E102" i="27"/>
  <c r="F102" i="27"/>
  <c r="G102" i="27"/>
  <c r="H102" i="27"/>
  <c r="D103" i="27"/>
  <c r="E103" i="27"/>
  <c r="F103" i="27"/>
  <c r="G103" i="27"/>
  <c r="H103" i="27"/>
  <c r="D104" i="27"/>
  <c r="E104" i="27"/>
  <c r="F104" i="27"/>
  <c r="G104" i="27"/>
  <c r="H104" i="27"/>
  <c r="D105" i="27"/>
  <c r="E105" i="27"/>
  <c r="F105" i="27"/>
  <c r="G105" i="27"/>
  <c r="H105" i="27"/>
  <c r="D106" i="27"/>
  <c r="E106" i="27"/>
  <c r="F106" i="27"/>
  <c r="G106" i="27"/>
  <c r="H106" i="27"/>
  <c r="D107" i="27"/>
  <c r="E107" i="27"/>
  <c r="F107" i="27"/>
  <c r="G107" i="27"/>
  <c r="H107" i="27"/>
  <c r="D108" i="27"/>
  <c r="E108" i="27"/>
  <c r="F108" i="27"/>
  <c r="G108" i="27"/>
  <c r="H108" i="27"/>
  <c r="D109" i="27"/>
  <c r="E109" i="27"/>
  <c r="F109" i="27"/>
  <c r="G109" i="27"/>
  <c r="H109" i="27"/>
  <c r="D110" i="27"/>
  <c r="E110" i="27"/>
  <c r="F110" i="27"/>
  <c r="G110" i="27"/>
  <c r="H110" i="27"/>
  <c r="D111" i="27"/>
  <c r="E111" i="27"/>
  <c r="F111" i="27"/>
  <c r="G111" i="27"/>
  <c r="H111" i="27"/>
  <c r="D112" i="27"/>
  <c r="E112" i="27"/>
  <c r="F112" i="27"/>
  <c r="G112" i="27"/>
  <c r="H112" i="27"/>
  <c r="D113" i="27"/>
  <c r="E113" i="27"/>
  <c r="F113" i="27"/>
  <c r="G113" i="27"/>
  <c r="H113" i="27"/>
  <c r="D114" i="27"/>
  <c r="E114" i="27"/>
  <c r="F114" i="27"/>
  <c r="G114" i="27"/>
  <c r="H114" i="27"/>
  <c r="D115" i="27"/>
  <c r="E115" i="27"/>
  <c r="F115" i="27"/>
  <c r="G115" i="27"/>
  <c r="H115" i="27"/>
  <c r="D116" i="27"/>
  <c r="E116" i="27"/>
  <c r="F116" i="27"/>
  <c r="G116" i="27"/>
  <c r="H116" i="27"/>
  <c r="D117" i="27"/>
  <c r="E117" i="27"/>
  <c r="F117" i="27"/>
  <c r="G117" i="27"/>
  <c r="H117" i="27"/>
  <c r="D118" i="27"/>
  <c r="E118" i="27"/>
  <c r="F118" i="27"/>
  <c r="G118" i="27"/>
  <c r="H118" i="27"/>
  <c r="D119" i="27"/>
  <c r="E119" i="27"/>
  <c r="F119" i="27"/>
  <c r="G119" i="27"/>
  <c r="H119" i="27"/>
  <c r="D120" i="27"/>
  <c r="E120" i="27"/>
  <c r="F120" i="27"/>
  <c r="G120" i="27"/>
  <c r="H120" i="27"/>
  <c r="D121" i="27"/>
  <c r="E121" i="27"/>
  <c r="F121" i="27"/>
  <c r="G121" i="27"/>
  <c r="H121" i="27"/>
  <c r="H99" i="27"/>
  <c r="G99" i="27"/>
  <c r="F99" i="27"/>
  <c r="E99" i="27"/>
  <c r="D99" i="27"/>
  <c r="G71" i="27"/>
  <c r="G72" i="27"/>
  <c r="G73" i="27"/>
  <c r="G74" i="27"/>
  <c r="G75" i="27"/>
  <c r="G76" i="27"/>
  <c r="G77" i="27"/>
  <c r="G78" i="27"/>
  <c r="G79" i="27"/>
  <c r="G80" i="27"/>
  <c r="G81" i="27"/>
  <c r="G82" i="27"/>
  <c r="G83" i="27"/>
  <c r="G84" i="27"/>
  <c r="G85" i="27"/>
  <c r="G86" i="27"/>
  <c r="G87" i="27"/>
  <c r="G88" i="27"/>
  <c r="G89" i="27"/>
  <c r="G90" i="27"/>
  <c r="G91" i="27"/>
  <c r="G92" i="27"/>
  <c r="G42" i="27"/>
  <c r="G43" i="27"/>
  <c r="G44" i="27"/>
  <c r="G45" i="27"/>
  <c r="G46" i="27"/>
  <c r="G47" i="27"/>
  <c r="G48" i="27"/>
  <c r="G49" i="27"/>
  <c r="G50" i="27"/>
  <c r="G51" i="27"/>
  <c r="G52" i="27"/>
  <c r="G53" i="27"/>
  <c r="G54" i="27"/>
  <c r="G55" i="27"/>
  <c r="G56" i="27"/>
  <c r="G57" i="27"/>
  <c r="G58" i="27"/>
  <c r="G59" i="27"/>
  <c r="G60" i="27"/>
  <c r="G61" i="27"/>
  <c r="G62" i="27"/>
  <c r="G63" i="27"/>
  <c r="H42" i="27"/>
  <c r="H43" i="27"/>
  <c r="H44" i="27"/>
  <c r="H45" i="27"/>
  <c r="H46" i="27"/>
  <c r="H47" i="27"/>
  <c r="H48" i="27"/>
  <c r="H49" i="27"/>
  <c r="H50" i="27"/>
  <c r="H51" i="27"/>
  <c r="H52" i="27"/>
  <c r="H53" i="27"/>
  <c r="H54" i="27"/>
  <c r="H55" i="27"/>
  <c r="H56" i="27"/>
  <c r="H57" i="27"/>
  <c r="H58" i="27"/>
  <c r="H59" i="27"/>
  <c r="H60" i="27"/>
  <c r="H61" i="27"/>
  <c r="H62" i="27"/>
  <c r="H63" i="27"/>
  <c r="F42" i="27"/>
  <c r="F43" i="27"/>
  <c r="F44" i="27"/>
  <c r="F45" i="27"/>
  <c r="F46" i="27"/>
  <c r="F47" i="27"/>
  <c r="F48" i="27"/>
  <c r="F49" i="27"/>
  <c r="F50" i="27"/>
  <c r="F51" i="27"/>
  <c r="F52" i="27"/>
  <c r="F53" i="27"/>
  <c r="F54" i="27"/>
  <c r="F55" i="27"/>
  <c r="F56" i="27"/>
  <c r="F57" i="27"/>
  <c r="F58" i="27"/>
  <c r="F59" i="27"/>
  <c r="F60" i="27"/>
  <c r="F61" i="27"/>
  <c r="F62" i="27"/>
  <c r="F63" i="27"/>
  <c r="E42" i="27"/>
  <c r="E43" i="27"/>
  <c r="E44" i="27"/>
  <c r="E45" i="27"/>
  <c r="E46" i="27"/>
  <c r="E47" i="27"/>
  <c r="E48" i="27"/>
  <c r="E49" i="27"/>
  <c r="E50" i="27"/>
  <c r="E51" i="27"/>
  <c r="E52" i="27"/>
  <c r="E53" i="27"/>
  <c r="E54" i="27"/>
  <c r="E55" i="27"/>
  <c r="E56" i="27"/>
  <c r="E57" i="27"/>
  <c r="E58" i="27"/>
  <c r="E59" i="27"/>
  <c r="E60" i="27"/>
  <c r="E61" i="27"/>
  <c r="E62" i="27"/>
  <c r="E63" i="27"/>
  <c r="D42" i="27"/>
  <c r="D43" i="27"/>
  <c r="D44" i="27"/>
  <c r="D45" i="27"/>
  <c r="D46" i="27"/>
  <c r="D47" i="27"/>
  <c r="D48" i="27"/>
  <c r="D49" i="27"/>
  <c r="D50" i="27"/>
  <c r="D51" i="27"/>
  <c r="D52" i="27"/>
  <c r="D53" i="27"/>
  <c r="D54" i="27"/>
  <c r="D55" i="27"/>
  <c r="D56" i="27"/>
  <c r="D57" i="27"/>
  <c r="D58" i="27"/>
  <c r="D59" i="27"/>
  <c r="D60" i="27"/>
  <c r="D61" i="27"/>
  <c r="D62" i="27"/>
  <c r="D63" i="27"/>
  <c r="E41" i="27"/>
  <c r="F41" i="27"/>
  <c r="G41" i="27"/>
  <c r="H41" i="27"/>
  <c r="AF18" i="29" l="1"/>
  <c r="AF31" i="29"/>
  <c r="Z188" i="7" l="1"/>
  <c r="X188" i="4" l="1"/>
  <c r="AJ106" i="4" l="1"/>
  <c r="U68" i="4" l="1"/>
  <c r="K19" i="7" l="1"/>
  <c r="I44" i="26" l="1"/>
  <c r="I42" i="26"/>
  <c r="I43" i="26"/>
  <c r="I45" i="26"/>
  <c r="I46" i="26"/>
  <c r="I47" i="26"/>
  <c r="I48" i="26"/>
  <c r="I49" i="26"/>
  <c r="I50" i="26"/>
  <c r="I51" i="26"/>
  <c r="I52" i="26"/>
  <c r="I53" i="26"/>
  <c r="I54" i="26"/>
  <c r="I55" i="26"/>
  <c r="I56" i="26"/>
  <c r="I57" i="26"/>
  <c r="I58" i="26"/>
  <c r="I59" i="26"/>
  <c r="I60" i="26"/>
  <c r="I61" i="26"/>
  <c r="I62" i="26"/>
  <c r="D36" i="26"/>
  <c r="J349" i="26"/>
  <c r="U128" i="4" l="1"/>
  <c r="L68" i="4"/>
  <c r="E36" i="26"/>
  <c r="I13" i="26"/>
  <c r="I14" i="26"/>
  <c r="I15" i="26"/>
  <c r="E166" i="5" l="1"/>
  <c r="E167" i="5"/>
  <c r="E165" i="5"/>
  <c r="E136" i="5"/>
  <c r="E137" i="5"/>
  <c r="E138" i="5"/>
  <c r="E139" i="5"/>
  <c r="E140" i="5"/>
  <c r="E141" i="5"/>
  <c r="E142" i="5"/>
  <c r="E143" i="5"/>
  <c r="E144" i="5"/>
  <c r="E145" i="5"/>
  <c r="E146" i="5"/>
  <c r="E147" i="5"/>
  <c r="E148" i="5"/>
  <c r="E149" i="5"/>
  <c r="E150" i="5"/>
  <c r="E151" i="5"/>
  <c r="E135" i="5"/>
  <c r="R94" i="5"/>
  <c r="AF141" i="7" l="1"/>
  <c r="AF142" i="7"/>
  <c r="AF143" i="7"/>
  <c r="AF144" i="7"/>
  <c r="AF145" i="7"/>
  <c r="AF146" i="7"/>
  <c r="AF147" i="7"/>
  <c r="AF148" i="7"/>
  <c r="AF149" i="7"/>
  <c r="AF150" i="7"/>
  <c r="AF151" i="7"/>
  <c r="AF152" i="7"/>
  <c r="AF153" i="7"/>
  <c r="AF154" i="7"/>
  <c r="AF155" i="7"/>
  <c r="AF156" i="7"/>
  <c r="AF157" i="7"/>
  <c r="AF158" i="7"/>
  <c r="AF159" i="7"/>
  <c r="AF160" i="7"/>
  <c r="AF161" i="7"/>
  <c r="AF162" i="7"/>
  <c r="AF172" i="7"/>
  <c r="AF173" i="7"/>
  <c r="AF174" i="7"/>
  <c r="AF175" i="7"/>
  <c r="AF176" i="7"/>
  <c r="AF177" i="7"/>
  <c r="AF178" i="7"/>
  <c r="AF179" i="7"/>
  <c r="AF180" i="7"/>
  <c r="AF181" i="7"/>
  <c r="AF182" i="7"/>
  <c r="AF183" i="7"/>
  <c r="AF184" i="7"/>
  <c r="AF185" i="7"/>
  <c r="AF186" i="7"/>
  <c r="AF187" i="7"/>
  <c r="AF188" i="7"/>
  <c r="AF189" i="7"/>
  <c r="AF190" i="7"/>
  <c r="AF191" i="7"/>
  <c r="AF192" i="7"/>
  <c r="AF193" i="7"/>
  <c r="E51" i="4" l="1"/>
  <c r="E52" i="4"/>
  <c r="E53" i="4"/>
  <c r="E54" i="4"/>
  <c r="E55" i="4"/>
  <c r="E56" i="4"/>
  <c r="E57" i="4"/>
  <c r="E58" i="4"/>
  <c r="E59" i="4"/>
  <c r="E60" i="4"/>
  <c r="E45" i="4"/>
  <c r="E46" i="4"/>
  <c r="E47" i="4"/>
  <c r="E48" i="4"/>
  <c r="E49" i="4"/>
  <c r="G140" i="5" l="1"/>
  <c r="G152" i="5"/>
  <c r="G91" i="4"/>
  <c r="R91" i="4"/>
  <c r="AJ91" i="4"/>
  <c r="G92" i="4"/>
  <c r="R92" i="4"/>
  <c r="AJ92" i="4"/>
  <c r="G93" i="4"/>
  <c r="H93" i="4" s="1"/>
  <c r="R93" i="4"/>
  <c r="AJ93" i="4"/>
  <c r="G94" i="4"/>
  <c r="J94" i="4" s="1"/>
  <c r="R94" i="4"/>
  <c r="AJ94" i="4"/>
  <c r="G95" i="4"/>
  <c r="R95" i="4"/>
  <c r="AJ95" i="4"/>
  <c r="G96" i="4"/>
  <c r="R96" i="4"/>
  <c r="AJ96" i="4"/>
  <c r="G97" i="4"/>
  <c r="H97" i="4" s="1"/>
  <c r="R97" i="4"/>
  <c r="AJ97" i="4"/>
  <c r="I126" i="9"/>
  <c r="E70" i="7"/>
  <c r="D18" i="29"/>
  <c r="F68" i="29"/>
  <c r="D218" i="29"/>
  <c r="AF218" i="5"/>
  <c r="H200" i="26"/>
  <c r="H144" i="26"/>
  <c r="G117" i="26"/>
  <c r="E90" i="26"/>
  <c r="D63" i="26"/>
  <c r="I25" i="26"/>
  <c r="H94" i="4" l="1"/>
  <c r="K94" i="4"/>
  <c r="M94" i="4"/>
  <c r="H92" i="4"/>
  <c r="J92" i="4"/>
  <c r="H96" i="4"/>
  <c r="J96" i="4"/>
  <c r="J95" i="4"/>
  <c r="H95" i="4"/>
  <c r="J91" i="4"/>
  <c r="H91" i="4"/>
  <c r="J97" i="4"/>
  <c r="J93" i="4"/>
  <c r="M93" i="4" l="1"/>
  <c r="K93" i="4"/>
  <c r="M92" i="4"/>
  <c r="K92" i="4"/>
  <c r="M97" i="4"/>
  <c r="K97" i="4"/>
  <c r="K95" i="4"/>
  <c r="M95" i="4"/>
  <c r="M96" i="4"/>
  <c r="K96" i="4"/>
  <c r="P94" i="4"/>
  <c r="N94" i="4"/>
  <c r="K91" i="4"/>
  <c r="M91" i="4"/>
  <c r="N95" i="4" l="1"/>
  <c r="P95" i="4"/>
  <c r="V94" i="4"/>
  <c r="S94" i="4"/>
  <c r="Q94" i="4"/>
  <c r="N92" i="4"/>
  <c r="P92" i="4"/>
  <c r="P91" i="4"/>
  <c r="N91" i="4"/>
  <c r="N96" i="4"/>
  <c r="P96" i="4"/>
  <c r="N97" i="4"/>
  <c r="P97" i="4"/>
  <c r="N93" i="4"/>
  <c r="P93" i="4"/>
  <c r="S93" i="4" l="1"/>
  <c r="V93" i="4"/>
  <c r="Q93" i="4"/>
  <c r="Q96" i="4"/>
  <c r="S96" i="4"/>
  <c r="V96" i="4"/>
  <c r="Q92" i="4"/>
  <c r="S92" i="4"/>
  <c r="V92" i="4"/>
  <c r="W94" i="4"/>
  <c r="Y94" i="4"/>
  <c r="Q91" i="4"/>
  <c r="S91" i="4"/>
  <c r="V91" i="4"/>
  <c r="Q95" i="4"/>
  <c r="V95" i="4"/>
  <c r="S95" i="4"/>
  <c r="S97" i="4"/>
  <c r="V97" i="4"/>
  <c r="Q97" i="4"/>
  <c r="W95" i="4" l="1"/>
  <c r="Y95" i="4"/>
  <c r="Y97" i="4"/>
  <c r="W97" i="4"/>
  <c r="AB94" i="4"/>
  <c r="Z94" i="4"/>
  <c r="W91" i="4"/>
  <c r="Y91" i="4"/>
  <c r="Y96" i="4"/>
  <c r="W96" i="4"/>
  <c r="Y93" i="4"/>
  <c r="W93" i="4"/>
  <c r="Y92" i="4"/>
  <c r="W92" i="4"/>
  <c r="AB91" i="4" l="1"/>
  <c r="Z91" i="4"/>
  <c r="Z93" i="4"/>
  <c r="AB93" i="4"/>
  <c r="Z97" i="4"/>
  <c r="AB97" i="4"/>
  <c r="Z95" i="4"/>
  <c r="AB95" i="4"/>
  <c r="Z92" i="4"/>
  <c r="AB92" i="4"/>
  <c r="Z96" i="4"/>
  <c r="AB96" i="4"/>
  <c r="AC94" i="4"/>
  <c r="AE94" i="4"/>
  <c r="AE93" i="4" l="1"/>
  <c r="AC93" i="4"/>
  <c r="AE96" i="4"/>
  <c r="AC96" i="4"/>
  <c r="AH94" i="4"/>
  <c r="AF94" i="4"/>
  <c r="AE92" i="4"/>
  <c r="AC92" i="4"/>
  <c r="AE97" i="4"/>
  <c r="AC97" i="4"/>
  <c r="AC95" i="4"/>
  <c r="AE95" i="4"/>
  <c r="AC91" i="4"/>
  <c r="AE91" i="4"/>
  <c r="AH95" i="4" l="1"/>
  <c r="AF95" i="4"/>
  <c r="AF92" i="4"/>
  <c r="AH92" i="4"/>
  <c r="AF96" i="4"/>
  <c r="AH96" i="4"/>
  <c r="AH91" i="4"/>
  <c r="AF91" i="4"/>
  <c r="AF97" i="4"/>
  <c r="AH97" i="4"/>
  <c r="AI94" i="4"/>
  <c r="AK94" i="4"/>
  <c r="AF93" i="4"/>
  <c r="AH93" i="4"/>
  <c r="AI92" i="4" l="1"/>
  <c r="AK92" i="4"/>
  <c r="AI91" i="4"/>
  <c r="AK91" i="4"/>
  <c r="AK93" i="4"/>
  <c r="AI93" i="4"/>
  <c r="AK97" i="4"/>
  <c r="AI97" i="4"/>
  <c r="AI96" i="4"/>
  <c r="AK96" i="4"/>
  <c r="AI95" i="4"/>
  <c r="AK95" i="4"/>
  <c r="E17" i="4" l="1"/>
  <c r="E16" i="4"/>
  <c r="E15" i="4"/>
  <c r="E14" i="4"/>
  <c r="D37" i="4" l="1"/>
  <c r="I328" i="26" l="1"/>
  <c r="C2" i="28"/>
  <c r="AG15" i="6"/>
  <c r="H97" i="18" s="1"/>
  <c r="AG16" i="6"/>
  <c r="H98" i="18" s="1"/>
  <c r="AG17" i="6"/>
  <c r="AG18" i="6"/>
  <c r="H100" i="18" s="1"/>
  <c r="AG19" i="6"/>
  <c r="H101" i="18" s="1"/>
  <c r="AG20" i="6"/>
  <c r="H102" i="18" s="1"/>
  <c r="AG21" i="6"/>
  <c r="AG22" i="6"/>
  <c r="AG23" i="6"/>
  <c r="H105" i="18" s="1"/>
  <c r="AG24" i="6"/>
  <c r="H106" i="18" s="1"/>
  <c r="AG25" i="6"/>
  <c r="H107" i="18" s="1"/>
  <c r="AG26" i="6"/>
  <c r="H108" i="18" s="1"/>
  <c r="AG27" i="6"/>
  <c r="H109" i="18" s="1"/>
  <c r="AG28" i="6"/>
  <c r="H110" i="18" s="1"/>
  <c r="AG29" i="6"/>
  <c r="AG30" i="6"/>
  <c r="H112" i="18" s="1"/>
  <c r="AG31" i="6"/>
  <c r="H113" i="18" s="1"/>
  <c r="AG32" i="6"/>
  <c r="H114" i="18" s="1"/>
  <c r="AG33" i="6"/>
  <c r="AG34" i="6"/>
  <c r="H116" i="18" s="1"/>
  <c r="AG35" i="6"/>
  <c r="H117" i="18" s="1"/>
  <c r="AG36" i="6"/>
  <c r="H118" i="18" s="1"/>
  <c r="AD15" i="6"/>
  <c r="AD16" i="6"/>
  <c r="AD17" i="6"/>
  <c r="G99" i="18" s="1"/>
  <c r="AD18" i="6"/>
  <c r="AD19" i="6"/>
  <c r="AD20" i="6"/>
  <c r="G102" i="18" s="1"/>
  <c r="AD21" i="6"/>
  <c r="G103" i="18" s="1"/>
  <c r="AD22" i="6"/>
  <c r="AD23" i="6"/>
  <c r="AD24" i="6"/>
  <c r="AD25" i="6"/>
  <c r="G107" i="18" s="1"/>
  <c r="AD26" i="6"/>
  <c r="G108" i="18" s="1"/>
  <c r="AD27" i="6"/>
  <c r="AD28" i="6"/>
  <c r="G110" i="18" s="1"/>
  <c r="AD29" i="6"/>
  <c r="G111" i="18" s="1"/>
  <c r="AD30" i="6"/>
  <c r="G112" i="18" s="1"/>
  <c r="AD31" i="6"/>
  <c r="AD32" i="6"/>
  <c r="AD33" i="6"/>
  <c r="G115" i="18" s="1"/>
  <c r="AD34" i="6"/>
  <c r="G116" i="18" s="1"/>
  <c r="AD35" i="6"/>
  <c r="AD36" i="6"/>
  <c r="G118" i="18" s="1"/>
  <c r="AA15" i="6"/>
  <c r="F97" i="18" s="1"/>
  <c r="AA16" i="6"/>
  <c r="F98" i="18" s="1"/>
  <c r="AA17" i="6"/>
  <c r="F99" i="18" s="1"/>
  <c r="AA18" i="6"/>
  <c r="F100" i="18" s="1"/>
  <c r="AA19" i="6"/>
  <c r="F101" i="18" s="1"/>
  <c r="AA20" i="6"/>
  <c r="F102" i="18" s="1"/>
  <c r="AA21" i="6"/>
  <c r="F103" i="18" s="1"/>
  <c r="AA22" i="6"/>
  <c r="AA23" i="6"/>
  <c r="F105" i="18" s="1"/>
  <c r="AA24" i="6"/>
  <c r="F106" i="18" s="1"/>
  <c r="AA25" i="6"/>
  <c r="AA26" i="6"/>
  <c r="F108" i="18" s="1"/>
  <c r="AA27" i="6"/>
  <c r="F109" i="18" s="1"/>
  <c r="AA28" i="6"/>
  <c r="F110" i="18" s="1"/>
  <c r="AA29" i="6"/>
  <c r="AA30" i="6"/>
  <c r="F112" i="18" s="1"/>
  <c r="AA31" i="6"/>
  <c r="F113" i="18" s="1"/>
  <c r="AA32" i="6"/>
  <c r="F114" i="18" s="1"/>
  <c r="AA33" i="6"/>
  <c r="F115" i="18" s="1"/>
  <c r="AA34" i="6"/>
  <c r="F116" i="18" s="1"/>
  <c r="AA35" i="6"/>
  <c r="F117" i="18" s="1"/>
  <c r="AA36" i="6"/>
  <c r="F118" i="18" s="1"/>
  <c r="X15" i="6"/>
  <c r="E97" i="18" s="1"/>
  <c r="X16" i="6"/>
  <c r="E98" i="18" s="1"/>
  <c r="X17" i="6"/>
  <c r="E99" i="18" s="1"/>
  <c r="X18" i="6"/>
  <c r="E100" i="18" s="1"/>
  <c r="X19" i="6"/>
  <c r="X20" i="6"/>
  <c r="E102" i="18" s="1"/>
  <c r="X21" i="6"/>
  <c r="E103" i="18" s="1"/>
  <c r="X22" i="6"/>
  <c r="X23" i="6"/>
  <c r="X24" i="6"/>
  <c r="E106" i="18" s="1"/>
  <c r="X25" i="6"/>
  <c r="E107" i="18" s="1"/>
  <c r="X26" i="6"/>
  <c r="E108" i="18" s="1"/>
  <c r="X27" i="6"/>
  <c r="X28" i="6"/>
  <c r="E110" i="18" s="1"/>
  <c r="X29" i="6"/>
  <c r="E111" i="18" s="1"/>
  <c r="X30" i="6"/>
  <c r="E112" i="18" s="1"/>
  <c r="X31" i="6"/>
  <c r="E113" i="18" s="1"/>
  <c r="X32" i="6"/>
  <c r="E114" i="18" s="1"/>
  <c r="X33" i="6"/>
  <c r="E115" i="18" s="1"/>
  <c r="X34" i="6"/>
  <c r="E116" i="18" s="1"/>
  <c r="X35" i="6"/>
  <c r="X36" i="6"/>
  <c r="E118" i="18" s="1"/>
  <c r="U15" i="6"/>
  <c r="D97" i="18" s="1"/>
  <c r="U16" i="6"/>
  <c r="D98" i="18" s="1"/>
  <c r="U17" i="6"/>
  <c r="U18" i="6"/>
  <c r="D100" i="18" s="1"/>
  <c r="U19" i="6"/>
  <c r="D101" i="18" s="1"/>
  <c r="U20" i="6"/>
  <c r="D102" i="18" s="1"/>
  <c r="U21" i="6"/>
  <c r="U22" i="6"/>
  <c r="U23" i="6"/>
  <c r="D105" i="18" s="1"/>
  <c r="U24" i="6"/>
  <c r="D106" i="18" s="1"/>
  <c r="U25" i="6"/>
  <c r="U26" i="6"/>
  <c r="U27" i="6"/>
  <c r="U28" i="6"/>
  <c r="D110" i="18" s="1"/>
  <c r="U29" i="6"/>
  <c r="U30" i="6"/>
  <c r="U31" i="6"/>
  <c r="D113" i="18" s="1"/>
  <c r="U32" i="6"/>
  <c r="D114" i="18" s="1"/>
  <c r="U33" i="6"/>
  <c r="U34" i="6"/>
  <c r="U35" i="6"/>
  <c r="D117" i="18" s="1"/>
  <c r="U36" i="6"/>
  <c r="D118" i="18" s="1"/>
  <c r="O15" i="6"/>
  <c r="O16" i="6"/>
  <c r="O17" i="6"/>
  <c r="O18" i="6"/>
  <c r="O19" i="6"/>
  <c r="O20" i="6"/>
  <c r="O21" i="6"/>
  <c r="O22" i="6"/>
  <c r="O23" i="6"/>
  <c r="O24" i="6"/>
  <c r="O25" i="6"/>
  <c r="O26" i="6"/>
  <c r="O27" i="6"/>
  <c r="O28" i="6"/>
  <c r="O29" i="6"/>
  <c r="O30" i="6"/>
  <c r="O31" i="6"/>
  <c r="O32" i="6"/>
  <c r="O33" i="6"/>
  <c r="O34" i="6"/>
  <c r="O35" i="6"/>
  <c r="O36" i="6"/>
  <c r="L15" i="6"/>
  <c r="L16" i="6"/>
  <c r="L17" i="6"/>
  <c r="L18" i="6"/>
  <c r="L19" i="6"/>
  <c r="L20" i="6"/>
  <c r="L21" i="6"/>
  <c r="L22" i="6"/>
  <c r="L23" i="6"/>
  <c r="L24" i="6"/>
  <c r="L25" i="6"/>
  <c r="L26" i="6"/>
  <c r="L27" i="6"/>
  <c r="L28" i="6"/>
  <c r="L29" i="6"/>
  <c r="L30" i="6"/>
  <c r="L31" i="6"/>
  <c r="L32" i="6"/>
  <c r="L33" i="6"/>
  <c r="L34" i="6"/>
  <c r="L35" i="6"/>
  <c r="L36" i="6"/>
  <c r="I15" i="6"/>
  <c r="I16" i="6"/>
  <c r="I17" i="6"/>
  <c r="I18" i="6"/>
  <c r="I19" i="6"/>
  <c r="I20" i="6"/>
  <c r="I21" i="6"/>
  <c r="I22" i="6"/>
  <c r="I23" i="6"/>
  <c r="I24" i="6"/>
  <c r="I25" i="6"/>
  <c r="I26" i="6"/>
  <c r="I27" i="6"/>
  <c r="I28" i="6"/>
  <c r="I29" i="6"/>
  <c r="I30" i="6"/>
  <c r="I31" i="6"/>
  <c r="I32" i="6"/>
  <c r="I33" i="6"/>
  <c r="I34" i="6"/>
  <c r="I35" i="6"/>
  <c r="I36" i="6"/>
  <c r="F15" i="6"/>
  <c r="F16" i="6"/>
  <c r="F17" i="6"/>
  <c r="F18" i="6"/>
  <c r="F19" i="6"/>
  <c r="F20" i="6"/>
  <c r="F21" i="6"/>
  <c r="F22" i="6"/>
  <c r="F23" i="6"/>
  <c r="F24" i="6"/>
  <c r="F25" i="6"/>
  <c r="F26" i="6"/>
  <c r="F27" i="6"/>
  <c r="F28" i="6"/>
  <c r="F29" i="6"/>
  <c r="F30" i="6"/>
  <c r="F31" i="6"/>
  <c r="F32" i="6"/>
  <c r="F33" i="6"/>
  <c r="F34" i="6"/>
  <c r="F35" i="6"/>
  <c r="F36" i="6"/>
  <c r="E15" i="6"/>
  <c r="E16" i="6"/>
  <c r="E17" i="6"/>
  <c r="E18" i="6"/>
  <c r="E19" i="6"/>
  <c r="E20" i="6"/>
  <c r="E21" i="6"/>
  <c r="E22" i="6"/>
  <c r="E23" i="6"/>
  <c r="E24" i="6"/>
  <c r="E25" i="6"/>
  <c r="E26" i="6"/>
  <c r="E27" i="6"/>
  <c r="E28" i="6"/>
  <c r="E29" i="6"/>
  <c r="E30" i="6"/>
  <c r="E31" i="6"/>
  <c r="E32" i="6"/>
  <c r="E33" i="6"/>
  <c r="E34" i="6"/>
  <c r="E35" i="6"/>
  <c r="E36" i="6"/>
  <c r="D15" i="6"/>
  <c r="D16" i="6"/>
  <c r="D17" i="6"/>
  <c r="D18" i="6"/>
  <c r="D19" i="6"/>
  <c r="D20" i="6"/>
  <c r="D21" i="6"/>
  <c r="D22" i="6"/>
  <c r="D23" i="6"/>
  <c r="D24" i="6"/>
  <c r="D25" i="6"/>
  <c r="D26" i="6"/>
  <c r="D27" i="6"/>
  <c r="D28" i="6"/>
  <c r="D29" i="6"/>
  <c r="D30" i="6"/>
  <c r="D31" i="6"/>
  <c r="D32" i="6"/>
  <c r="D33" i="6"/>
  <c r="D34" i="6"/>
  <c r="D35" i="6"/>
  <c r="D36" i="6"/>
  <c r="N126" i="9"/>
  <c r="M126" i="9"/>
  <c r="L126" i="9"/>
  <c r="K126" i="9"/>
  <c r="J126" i="9"/>
  <c r="H126" i="9"/>
  <c r="G126" i="9"/>
  <c r="F126" i="9"/>
  <c r="E126" i="9"/>
  <c r="D126" i="9"/>
  <c r="N97" i="9"/>
  <c r="M97" i="9"/>
  <c r="L97" i="9"/>
  <c r="K97" i="9"/>
  <c r="J97" i="9"/>
  <c r="I97" i="9"/>
  <c r="H97" i="9"/>
  <c r="G97" i="9"/>
  <c r="F97" i="9"/>
  <c r="E97" i="9"/>
  <c r="D97" i="9"/>
  <c r="E68" i="9"/>
  <c r="F68" i="9"/>
  <c r="G68" i="9"/>
  <c r="H68" i="9"/>
  <c r="I68" i="9"/>
  <c r="J68" i="9"/>
  <c r="K68" i="9"/>
  <c r="L68" i="9"/>
  <c r="M68" i="9"/>
  <c r="N68" i="9"/>
  <c r="D68" i="9"/>
  <c r="E37" i="9"/>
  <c r="F37" i="9"/>
  <c r="G37" i="9"/>
  <c r="I37" i="9"/>
  <c r="J37" i="9"/>
  <c r="K37" i="9"/>
  <c r="M37" i="9"/>
  <c r="N37" i="9"/>
  <c r="O37" i="9"/>
  <c r="Q37" i="9"/>
  <c r="R37" i="9"/>
  <c r="S37" i="9"/>
  <c r="U37" i="9"/>
  <c r="V37" i="9"/>
  <c r="W37" i="9"/>
  <c r="Y37" i="9"/>
  <c r="Z37" i="9"/>
  <c r="AA37" i="9"/>
  <c r="AC37" i="9"/>
  <c r="AD37" i="9"/>
  <c r="AE37" i="9"/>
  <c r="AG37" i="9"/>
  <c r="AH37" i="9"/>
  <c r="AI37" i="9"/>
  <c r="AK37" i="9"/>
  <c r="AL37" i="9"/>
  <c r="AM37" i="9"/>
  <c r="AO37" i="9"/>
  <c r="AP37" i="9"/>
  <c r="AQ37" i="9"/>
  <c r="AO225" i="7"/>
  <c r="AI225" i="7"/>
  <c r="AC225" i="7"/>
  <c r="W225" i="7"/>
  <c r="Q225" i="7"/>
  <c r="K225" i="7"/>
  <c r="I225" i="7"/>
  <c r="G225" i="7"/>
  <c r="H225" i="7" s="1"/>
  <c r="E225" i="7"/>
  <c r="D225" i="7"/>
  <c r="N225" i="7" s="1"/>
  <c r="AO194" i="7"/>
  <c r="AI194" i="7"/>
  <c r="AC194" i="7"/>
  <c r="W194" i="7"/>
  <c r="Q194" i="7"/>
  <c r="K194" i="7"/>
  <c r="I194" i="7"/>
  <c r="G194" i="7"/>
  <c r="E194" i="7"/>
  <c r="D194" i="7"/>
  <c r="AO163" i="7"/>
  <c r="AI163" i="7"/>
  <c r="AC163" i="7"/>
  <c r="W163" i="7"/>
  <c r="Q163" i="7"/>
  <c r="K163" i="7"/>
  <c r="I163" i="7"/>
  <c r="G163" i="7"/>
  <c r="E163" i="7"/>
  <c r="D163" i="7"/>
  <c r="AO132" i="7"/>
  <c r="AI132" i="7"/>
  <c r="AC132" i="7"/>
  <c r="W132" i="7"/>
  <c r="Q132" i="7"/>
  <c r="K132" i="7"/>
  <c r="I132" i="7"/>
  <c r="G132" i="7"/>
  <c r="E132" i="7"/>
  <c r="D132" i="7"/>
  <c r="AO101" i="7"/>
  <c r="AI101" i="7"/>
  <c r="AC101" i="7"/>
  <c r="W101" i="7"/>
  <c r="Q101" i="7"/>
  <c r="K101" i="7"/>
  <c r="I101" i="7"/>
  <c r="G101" i="7"/>
  <c r="E101" i="7"/>
  <c r="D101" i="7"/>
  <c r="AO70" i="7"/>
  <c r="AI70" i="7"/>
  <c r="AC70" i="7"/>
  <c r="W70" i="7"/>
  <c r="Q70" i="7"/>
  <c r="K70" i="7"/>
  <c r="I70" i="7"/>
  <c r="G70" i="7"/>
  <c r="D70" i="7"/>
  <c r="AG220" i="6"/>
  <c r="AD220" i="6"/>
  <c r="AA220" i="6"/>
  <c r="X220" i="6"/>
  <c r="U220" i="6"/>
  <c r="O220" i="6"/>
  <c r="L220" i="6"/>
  <c r="I220" i="6"/>
  <c r="F220" i="6"/>
  <c r="E220" i="6"/>
  <c r="D220" i="6"/>
  <c r="AG190" i="6"/>
  <c r="AD190" i="6"/>
  <c r="AA190" i="6"/>
  <c r="X190" i="6"/>
  <c r="U190" i="6"/>
  <c r="O190" i="6"/>
  <c r="L190" i="6"/>
  <c r="I190" i="6"/>
  <c r="F190" i="6"/>
  <c r="E190" i="6"/>
  <c r="D190" i="6"/>
  <c r="AG160" i="6"/>
  <c r="AD160" i="6"/>
  <c r="AA160" i="6"/>
  <c r="X160" i="6"/>
  <c r="U160" i="6"/>
  <c r="O160" i="6"/>
  <c r="L160" i="6"/>
  <c r="I160" i="6"/>
  <c r="F160" i="6"/>
  <c r="E160" i="6"/>
  <c r="D160" i="6"/>
  <c r="AG130" i="6"/>
  <c r="AD130" i="6"/>
  <c r="AA130" i="6"/>
  <c r="X130" i="6"/>
  <c r="U130" i="6"/>
  <c r="O130" i="6"/>
  <c r="L130" i="6"/>
  <c r="I130" i="6"/>
  <c r="F130" i="6"/>
  <c r="E130" i="6"/>
  <c r="D130" i="6"/>
  <c r="AG99" i="6"/>
  <c r="AD99" i="6"/>
  <c r="AA99" i="6"/>
  <c r="X99" i="6"/>
  <c r="U99" i="6"/>
  <c r="O99" i="6"/>
  <c r="L99" i="6"/>
  <c r="I99" i="6"/>
  <c r="F99" i="6"/>
  <c r="E99" i="6"/>
  <c r="D99" i="6"/>
  <c r="AG68" i="6"/>
  <c r="AD68" i="6"/>
  <c r="AA68" i="6"/>
  <c r="X68" i="6"/>
  <c r="U68" i="6"/>
  <c r="O68" i="6"/>
  <c r="L68" i="6"/>
  <c r="I68" i="6"/>
  <c r="F68" i="6"/>
  <c r="E68" i="6"/>
  <c r="D68" i="6"/>
  <c r="D14" i="6"/>
  <c r="AQ218" i="29"/>
  <c r="AP218" i="29"/>
  <c r="AL218" i="29"/>
  <c r="AK218" i="29"/>
  <c r="AG218" i="29"/>
  <c r="AF218" i="29"/>
  <c r="AB218" i="29"/>
  <c r="AA218" i="29"/>
  <c r="W218" i="29"/>
  <c r="V218" i="29"/>
  <c r="O218" i="29"/>
  <c r="L218" i="29"/>
  <c r="I218" i="29"/>
  <c r="F218" i="29"/>
  <c r="E218" i="29"/>
  <c r="AQ188" i="29"/>
  <c r="AP188" i="29"/>
  <c r="AL188" i="29"/>
  <c r="AK188" i="29"/>
  <c r="AG188" i="29"/>
  <c r="AF188" i="29"/>
  <c r="AB188" i="29"/>
  <c r="AA188" i="29"/>
  <c r="W188" i="29"/>
  <c r="V188" i="29"/>
  <c r="O188" i="29"/>
  <c r="L188" i="29"/>
  <c r="I188" i="29"/>
  <c r="F188" i="29"/>
  <c r="E188" i="29"/>
  <c r="D188" i="29"/>
  <c r="AQ158" i="29"/>
  <c r="AP158" i="29"/>
  <c r="AL158" i="29"/>
  <c r="AK158" i="29"/>
  <c r="AG158" i="29"/>
  <c r="AF158" i="29"/>
  <c r="AB158" i="29"/>
  <c r="AA158" i="29"/>
  <c r="W158" i="29"/>
  <c r="V158" i="29"/>
  <c r="O158" i="29"/>
  <c r="L158" i="29"/>
  <c r="I158" i="29"/>
  <c r="F158" i="29"/>
  <c r="E158" i="29"/>
  <c r="D158" i="29"/>
  <c r="AQ128" i="29"/>
  <c r="AP128" i="29"/>
  <c r="AL128" i="29"/>
  <c r="AK128" i="29"/>
  <c r="AG128" i="29"/>
  <c r="AF128" i="29"/>
  <c r="AB128" i="29"/>
  <c r="AA128" i="29"/>
  <c r="W128" i="29"/>
  <c r="V128" i="29"/>
  <c r="O128" i="29"/>
  <c r="L128" i="29"/>
  <c r="I128" i="29"/>
  <c r="F128" i="29"/>
  <c r="E128" i="29"/>
  <c r="D128" i="29"/>
  <c r="AQ98" i="29"/>
  <c r="AP98" i="29"/>
  <c r="AL98" i="29"/>
  <c r="AK98" i="29"/>
  <c r="AG98" i="29"/>
  <c r="AF98" i="29"/>
  <c r="AB98" i="29"/>
  <c r="AA98" i="29"/>
  <c r="W98" i="29"/>
  <c r="V98" i="29"/>
  <c r="O98" i="29"/>
  <c r="L98" i="29"/>
  <c r="I98" i="29"/>
  <c r="F98" i="29"/>
  <c r="E98" i="29"/>
  <c r="D98" i="29"/>
  <c r="AQ68" i="29"/>
  <c r="AP68" i="29"/>
  <c r="AL68" i="29"/>
  <c r="AK68" i="29"/>
  <c r="AG68" i="29"/>
  <c r="AF68" i="29"/>
  <c r="AB68" i="29"/>
  <c r="AA68" i="29"/>
  <c r="W68" i="29"/>
  <c r="V68" i="29"/>
  <c r="O68" i="29"/>
  <c r="L68" i="29"/>
  <c r="I68" i="29"/>
  <c r="E68" i="29"/>
  <c r="D68" i="29"/>
  <c r="AQ218" i="5"/>
  <c r="AP218" i="5"/>
  <c r="AL218" i="5"/>
  <c r="AK218" i="5"/>
  <c r="AG218" i="5"/>
  <c r="AB218" i="5"/>
  <c r="AA218" i="5"/>
  <c r="W218" i="5"/>
  <c r="V218" i="5"/>
  <c r="O218" i="5"/>
  <c r="L218" i="5"/>
  <c r="I218" i="5"/>
  <c r="F218" i="5"/>
  <c r="E218" i="5"/>
  <c r="D218" i="5"/>
  <c r="AQ188" i="5"/>
  <c r="AP188" i="5"/>
  <c r="AL188" i="5"/>
  <c r="AK188" i="5"/>
  <c r="AG188" i="5"/>
  <c r="AF188" i="5"/>
  <c r="AB188" i="5"/>
  <c r="AA188" i="5"/>
  <c r="W188" i="5"/>
  <c r="V188" i="5"/>
  <c r="O188" i="5"/>
  <c r="L188" i="5"/>
  <c r="I188" i="5"/>
  <c r="F188" i="5"/>
  <c r="E188" i="5"/>
  <c r="D188" i="5"/>
  <c r="AQ158" i="5"/>
  <c r="AP158" i="5"/>
  <c r="AL158" i="5"/>
  <c r="AK158" i="5"/>
  <c r="AG158" i="5"/>
  <c r="AF158" i="5"/>
  <c r="AB158" i="5"/>
  <c r="AA158" i="5"/>
  <c r="W158" i="5"/>
  <c r="V158" i="5"/>
  <c r="O158" i="5"/>
  <c r="L158" i="5"/>
  <c r="I158" i="5"/>
  <c r="F158" i="5"/>
  <c r="E158" i="5"/>
  <c r="D158" i="5"/>
  <c r="AQ128" i="5"/>
  <c r="AP128" i="5"/>
  <c r="AL128" i="5"/>
  <c r="AK128" i="5"/>
  <c r="AG128" i="5"/>
  <c r="AF128" i="5"/>
  <c r="AB128" i="5"/>
  <c r="AA128" i="5"/>
  <c r="W128" i="5"/>
  <c r="V128" i="5"/>
  <c r="O128" i="5"/>
  <c r="L128" i="5"/>
  <c r="I128" i="5"/>
  <c r="F128" i="5"/>
  <c r="E128" i="5"/>
  <c r="D128" i="5"/>
  <c r="AQ98" i="5"/>
  <c r="AP98" i="5"/>
  <c r="AL98" i="5"/>
  <c r="AK98" i="5"/>
  <c r="AG98" i="5"/>
  <c r="AF98" i="5"/>
  <c r="AB98" i="5"/>
  <c r="AA98" i="5"/>
  <c r="W98" i="5"/>
  <c r="V98" i="5"/>
  <c r="O98" i="5"/>
  <c r="L98" i="5"/>
  <c r="I98" i="5"/>
  <c r="F98" i="5"/>
  <c r="E98" i="5"/>
  <c r="D98" i="5"/>
  <c r="G136" i="5"/>
  <c r="G137" i="5"/>
  <c r="J137" i="5" s="1"/>
  <c r="G138" i="5"/>
  <c r="J138" i="5" s="1"/>
  <c r="K138" i="5" s="1"/>
  <c r="G139" i="5"/>
  <c r="G141" i="5"/>
  <c r="G142" i="5"/>
  <c r="J142" i="5" s="1"/>
  <c r="K142" i="5" s="1"/>
  <c r="G143" i="5"/>
  <c r="G144" i="5"/>
  <c r="H144" i="5" s="1"/>
  <c r="G145" i="5"/>
  <c r="G146" i="5"/>
  <c r="J146" i="5" s="1"/>
  <c r="K146" i="5" s="1"/>
  <c r="G147" i="5"/>
  <c r="G148" i="5"/>
  <c r="J148" i="5" s="1"/>
  <c r="M148" i="5" s="1"/>
  <c r="N148" i="5" s="1"/>
  <c r="G149" i="5"/>
  <c r="G150" i="5"/>
  <c r="J150" i="5" s="1"/>
  <c r="K150" i="5" s="1"/>
  <c r="G151" i="5"/>
  <c r="G153" i="5"/>
  <c r="J153" i="5" s="1"/>
  <c r="G154" i="5"/>
  <c r="G155" i="5"/>
  <c r="G156" i="5"/>
  <c r="H156" i="5" s="1"/>
  <c r="G157" i="5"/>
  <c r="J157" i="5" s="1"/>
  <c r="AO106" i="5"/>
  <c r="AO107" i="5"/>
  <c r="AO108" i="5"/>
  <c r="AO109" i="5"/>
  <c r="AO110" i="5"/>
  <c r="AO111" i="5"/>
  <c r="AO112" i="5"/>
  <c r="AO113" i="5"/>
  <c r="AO114" i="5"/>
  <c r="AO115" i="5"/>
  <c r="AO116" i="5"/>
  <c r="AO117" i="5"/>
  <c r="AO118" i="5"/>
  <c r="AO119" i="5"/>
  <c r="AO120" i="5"/>
  <c r="AO121" i="5"/>
  <c r="AO122" i="5"/>
  <c r="AO123" i="5"/>
  <c r="AO124" i="5"/>
  <c r="AO125" i="5"/>
  <c r="AO126" i="5"/>
  <c r="AO127" i="5"/>
  <c r="AJ106" i="5"/>
  <c r="AJ107" i="5"/>
  <c r="AJ108" i="5"/>
  <c r="AJ109" i="5"/>
  <c r="AJ110" i="5"/>
  <c r="AJ111" i="5"/>
  <c r="AJ112" i="5"/>
  <c r="AJ113" i="5"/>
  <c r="AJ114" i="5"/>
  <c r="AJ115" i="5"/>
  <c r="AJ116" i="5"/>
  <c r="AJ117" i="5"/>
  <c r="AJ118" i="5"/>
  <c r="AJ119" i="5"/>
  <c r="AJ120" i="5"/>
  <c r="AJ121" i="5"/>
  <c r="AJ122" i="5"/>
  <c r="AJ123" i="5"/>
  <c r="AJ124" i="5"/>
  <c r="AJ125" i="5"/>
  <c r="AJ126" i="5"/>
  <c r="AJ127" i="5"/>
  <c r="AE106" i="5"/>
  <c r="AE107" i="5"/>
  <c r="AE108" i="5"/>
  <c r="AE109" i="5"/>
  <c r="AE110" i="5"/>
  <c r="AE111" i="5"/>
  <c r="AE112" i="5"/>
  <c r="AE113" i="5"/>
  <c r="AE114" i="5"/>
  <c r="AE115" i="5"/>
  <c r="AE116" i="5"/>
  <c r="AE117" i="5"/>
  <c r="AE118" i="5"/>
  <c r="AE119" i="5"/>
  <c r="AE120" i="5"/>
  <c r="AE121" i="5"/>
  <c r="AE122" i="5"/>
  <c r="AE123" i="5"/>
  <c r="AE124" i="5"/>
  <c r="AE125" i="5"/>
  <c r="AE126" i="5"/>
  <c r="AE127" i="5"/>
  <c r="Z106" i="5"/>
  <c r="Z107" i="5"/>
  <c r="Z108" i="5"/>
  <c r="Z109" i="5"/>
  <c r="Z110" i="5"/>
  <c r="Z111" i="5"/>
  <c r="Z112" i="5"/>
  <c r="Z113" i="5"/>
  <c r="Z114" i="5"/>
  <c r="Z115" i="5"/>
  <c r="Z116" i="5"/>
  <c r="Z117" i="5"/>
  <c r="Z118" i="5"/>
  <c r="Z119" i="5"/>
  <c r="Z120" i="5"/>
  <c r="Z121" i="5"/>
  <c r="Z122" i="5"/>
  <c r="Z123" i="5"/>
  <c r="Z124" i="5"/>
  <c r="Z125" i="5"/>
  <c r="Z126" i="5"/>
  <c r="Z127" i="5"/>
  <c r="U106" i="5"/>
  <c r="U107" i="5"/>
  <c r="U108" i="5"/>
  <c r="U109" i="5"/>
  <c r="U110" i="5"/>
  <c r="U111" i="5"/>
  <c r="U112" i="5"/>
  <c r="U113" i="5"/>
  <c r="U114" i="5"/>
  <c r="U115" i="5"/>
  <c r="U116" i="5"/>
  <c r="U117" i="5"/>
  <c r="U118" i="5"/>
  <c r="U119" i="5"/>
  <c r="U120" i="5"/>
  <c r="U121" i="5"/>
  <c r="U122" i="5"/>
  <c r="U123" i="5"/>
  <c r="U124" i="5"/>
  <c r="U125" i="5"/>
  <c r="U126" i="5"/>
  <c r="U127" i="5"/>
  <c r="R106" i="5"/>
  <c r="R107" i="5"/>
  <c r="R108" i="5"/>
  <c r="R109" i="5"/>
  <c r="R110" i="5"/>
  <c r="R111" i="5"/>
  <c r="R112" i="5"/>
  <c r="R113" i="5"/>
  <c r="R114" i="5"/>
  <c r="R115" i="5"/>
  <c r="R116" i="5"/>
  <c r="R117" i="5"/>
  <c r="R118" i="5"/>
  <c r="R119" i="5"/>
  <c r="R120" i="5"/>
  <c r="R121" i="5"/>
  <c r="R122" i="5"/>
  <c r="R123" i="5"/>
  <c r="R124" i="5"/>
  <c r="R125" i="5"/>
  <c r="R126" i="5"/>
  <c r="R127" i="5"/>
  <c r="G106" i="5"/>
  <c r="H106" i="5" s="1"/>
  <c r="G107" i="5"/>
  <c r="G108" i="5"/>
  <c r="J108" i="5" s="1"/>
  <c r="G109" i="5"/>
  <c r="H109" i="5" s="1"/>
  <c r="G110" i="5"/>
  <c r="H110" i="5" s="1"/>
  <c r="G111" i="5"/>
  <c r="G112" i="5"/>
  <c r="J112" i="5" s="1"/>
  <c r="G113" i="5"/>
  <c r="H113" i="5" s="1"/>
  <c r="G114" i="5"/>
  <c r="J114" i="5" s="1"/>
  <c r="M114" i="5" s="1"/>
  <c r="G115" i="5"/>
  <c r="G116" i="5"/>
  <c r="J116" i="5" s="1"/>
  <c r="G117" i="5"/>
  <c r="H117" i="5" s="1"/>
  <c r="G118" i="5"/>
  <c r="H118" i="5" s="1"/>
  <c r="G119" i="5"/>
  <c r="G120" i="5"/>
  <c r="G121" i="5"/>
  <c r="H121" i="5" s="1"/>
  <c r="G122" i="5"/>
  <c r="H122" i="5" s="1"/>
  <c r="G123" i="5"/>
  <c r="G124" i="5"/>
  <c r="G125" i="5"/>
  <c r="H125" i="5" s="1"/>
  <c r="G126" i="5"/>
  <c r="H126" i="5" s="1"/>
  <c r="G127" i="5"/>
  <c r="AO76" i="5"/>
  <c r="AO77" i="5"/>
  <c r="AO78" i="5"/>
  <c r="AO79" i="5"/>
  <c r="AO80" i="5"/>
  <c r="AO81" i="5"/>
  <c r="AO82" i="5"/>
  <c r="AO83" i="5"/>
  <c r="AO84" i="5"/>
  <c r="AO85" i="5"/>
  <c r="AO86" i="5"/>
  <c r="AO87" i="5"/>
  <c r="AO88" i="5"/>
  <c r="AO89" i="5"/>
  <c r="AO90" i="5"/>
  <c r="AO91" i="5"/>
  <c r="AO92" i="5"/>
  <c r="AO93" i="5"/>
  <c r="AO94" i="5"/>
  <c r="AO95" i="5"/>
  <c r="AO96" i="5"/>
  <c r="AO97" i="5"/>
  <c r="AJ76" i="5"/>
  <c r="AJ77" i="5"/>
  <c r="AJ78" i="5"/>
  <c r="AJ79" i="5"/>
  <c r="AJ80" i="5"/>
  <c r="AJ81" i="5"/>
  <c r="AJ82" i="5"/>
  <c r="AJ83" i="5"/>
  <c r="AJ84" i="5"/>
  <c r="AJ85" i="5"/>
  <c r="AJ86" i="5"/>
  <c r="AJ87" i="5"/>
  <c r="AJ88" i="5"/>
  <c r="AJ89" i="5"/>
  <c r="AJ90" i="5"/>
  <c r="AJ91" i="5"/>
  <c r="AJ92" i="5"/>
  <c r="AJ93" i="5"/>
  <c r="AJ94" i="5"/>
  <c r="AJ95" i="5"/>
  <c r="AJ96" i="5"/>
  <c r="AJ97" i="5"/>
  <c r="AE76" i="5"/>
  <c r="AE77" i="5"/>
  <c r="AE78" i="5"/>
  <c r="AE79" i="5"/>
  <c r="AE80" i="5"/>
  <c r="AE81" i="5"/>
  <c r="AE82" i="5"/>
  <c r="AE83" i="5"/>
  <c r="AE84" i="5"/>
  <c r="AE85" i="5"/>
  <c r="AE86" i="5"/>
  <c r="AE87" i="5"/>
  <c r="AE88" i="5"/>
  <c r="AE89" i="5"/>
  <c r="AE90" i="5"/>
  <c r="AE91" i="5"/>
  <c r="AE92" i="5"/>
  <c r="AE93" i="5"/>
  <c r="AE94" i="5"/>
  <c r="AE95" i="5"/>
  <c r="AE96" i="5"/>
  <c r="AE97" i="5"/>
  <c r="Z76" i="5"/>
  <c r="Z77" i="5"/>
  <c r="Z78" i="5"/>
  <c r="Z79" i="5"/>
  <c r="Z80" i="5"/>
  <c r="Z81" i="5"/>
  <c r="Z82" i="5"/>
  <c r="Z83" i="5"/>
  <c r="Z84" i="5"/>
  <c r="Z85" i="5"/>
  <c r="Z86" i="5"/>
  <c r="Z87" i="5"/>
  <c r="Z88" i="5"/>
  <c r="Z89" i="5"/>
  <c r="Z90" i="5"/>
  <c r="Z91" i="5"/>
  <c r="Z92" i="5"/>
  <c r="Z93" i="5"/>
  <c r="Z94" i="5"/>
  <c r="Z95" i="5"/>
  <c r="Z96" i="5"/>
  <c r="Z97" i="5"/>
  <c r="U76" i="5"/>
  <c r="U77" i="5"/>
  <c r="U78" i="5"/>
  <c r="U79" i="5"/>
  <c r="U80" i="5"/>
  <c r="U81" i="5"/>
  <c r="U82" i="5"/>
  <c r="U83" i="5"/>
  <c r="U84" i="5"/>
  <c r="U85" i="5"/>
  <c r="U86" i="5"/>
  <c r="U87" i="5"/>
  <c r="U88" i="5"/>
  <c r="U89" i="5"/>
  <c r="U90" i="5"/>
  <c r="U91" i="5"/>
  <c r="U92" i="5"/>
  <c r="U93" i="5"/>
  <c r="U94" i="5"/>
  <c r="U95" i="5"/>
  <c r="U96" i="5"/>
  <c r="U97" i="5"/>
  <c r="R76" i="5"/>
  <c r="R77" i="5"/>
  <c r="R78" i="5"/>
  <c r="R79" i="5"/>
  <c r="R80" i="5"/>
  <c r="R81" i="5"/>
  <c r="R82" i="5"/>
  <c r="R83" i="5"/>
  <c r="R84" i="5"/>
  <c r="R85" i="5"/>
  <c r="R86" i="5"/>
  <c r="R87" i="5"/>
  <c r="R88" i="5"/>
  <c r="R89" i="5"/>
  <c r="R90" i="5"/>
  <c r="R91" i="5"/>
  <c r="R92" i="5"/>
  <c r="R93" i="5"/>
  <c r="R95" i="5"/>
  <c r="R96" i="5"/>
  <c r="R97" i="5"/>
  <c r="G76" i="5"/>
  <c r="H76" i="5" s="1"/>
  <c r="G77" i="5"/>
  <c r="J77" i="5" s="1"/>
  <c r="G78" i="5"/>
  <c r="H78" i="5" s="1"/>
  <c r="G79" i="5"/>
  <c r="H79" i="5" s="1"/>
  <c r="G80" i="5"/>
  <c r="H80" i="5" s="1"/>
  <c r="G81" i="5"/>
  <c r="J81" i="5" s="1"/>
  <c r="G82" i="5"/>
  <c r="H82" i="5" s="1"/>
  <c r="G83" i="5"/>
  <c r="H83" i="5" s="1"/>
  <c r="G84" i="5"/>
  <c r="H84" i="5" s="1"/>
  <c r="G85" i="5"/>
  <c r="J85" i="5" s="1"/>
  <c r="G86" i="5"/>
  <c r="H86" i="5" s="1"/>
  <c r="G87" i="5"/>
  <c r="H87" i="5" s="1"/>
  <c r="G88" i="5"/>
  <c r="H88" i="5" s="1"/>
  <c r="G89" i="5"/>
  <c r="J89" i="5" s="1"/>
  <c r="G90" i="5"/>
  <c r="H90" i="5" s="1"/>
  <c r="G91" i="5"/>
  <c r="H91" i="5" s="1"/>
  <c r="G92" i="5"/>
  <c r="H92" i="5" s="1"/>
  <c r="G93" i="5"/>
  <c r="J93" i="5" s="1"/>
  <c r="G94" i="5"/>
  <c r="H94" i="5" s="1"/>
  <c r="G95" i="5"/>
  <c r="H95" i="5" s="1"/>
  <c r="G96" i="5"/>
  <c r="H96" i="5" s="1"/>
  <c r="G97" i="5"/>
  <c r="J97" i="5" s="1"/>
  <c r="AO46" i="5"/>
  <c r="AO47" i="5"/>
  <c r="AO48" i="5"/>
  <c r="AO49" i="5"/>
  <c r="AO50" i="5"/>
  <c r="AO51" i="5"/>
  <c r="AO52" i="5"/>
  <c r="AO53" i="5"/>
  <c r="AO54" i="5"/>
  <c r="AO55" i="5"/>
  <c r="AO56" i="5"/>
  <c r="AO57" i="5"/>
  <c r="AO58" i="5"/>
  <c r="AO59" i="5"/>
  <c r="AO60" i="5"/>
  <c r="AO61" i="5"/>
  <c r="AO62" i="5"/>
  <c r="AO63" i="5"/>
  <c r="AO64" i="5"/>
  <c r="AO65" i="5"/>
  <c r="AO66" i="5"/>
  <c r="AO67" i="5"/>
  <c r="AJ46" i="5"/>
  <c r="AJ47" i="5"/>
  <c r="AJ48" i="5"/>
  <c r="AJ49" i="5"/>
  <c r="AJ50" i="5"/>
  <c r="AJ51" i="5"/>
  <c r="AJ52" i="5"/>
  <c r="AJ53" i="5"/>
  <c r="AJ54" i="5"/>
  <c r="AJ55" i="5"/>
  <c r="AJ56" i="5"/>
  <c r="AJ57" i="5"/>
  <c r="AJ58" i="5"/>
  <c r="AJ59" i="5"/>
  <c r="AJ60" i="5"/>
  <c r="AJ61" i="5"/>
  <c r="AJ62" i="5"/>
  <c r="AJ63" i="5"/>
  <c r="AJ64" i="5"/>
  <c r="AJ65" i="5"/>
  <c r="AJ66" i="5"/>
  <c r="AJ67" i="5"/>
  <c r="AE46" i="5"/>
  <c r="AE47" i="5"/>
  <c r="AE48" i="5"/>
  <c r="AE49" i="5"/>
  <c r="AE50" i="5"/>
  <c r="AE51" i="5"/>
  <c r="AE52" i="5"/>
  <c r="AE53" i="5"/>
  <c r="AE54" i="5"/>
  <c r="AE55" i="5"/>
  <c r="AE56" i="5"/>
  <c r="AE57" i="5"/>
  <c r="AE58" i="5"/>
  <c r="AE59" i="5"/>
  <c r="AE60" i="5"/>
  <c r="AE61" i="5"/>
  <c r="AE62" i="5"/>
  <c r="AE63" i="5"/>
  <c r="AE64" i="5"/>
  <c r="AE65" i="5"/>
  <c r="AE66" i="5"/>
  <c r="AE67" i="5"/>
  <c r="Z46" i="5"/>
  <c r="Z47" i="5"/>
  <c r="Z48" i="5"/>
  <c r="Z49" i="5"/>
  <c r="Z50" i="5"/>
  <c r="Z51" i="5"/>
  <c r="Z52" i="5"/>
  <c r="Z53" i="5"/>
  <c r="Z54" i="5"/>
  <c r="Z55" i="5"/>
  <c r="Z56" i="5"/>
  <c r="Z57" i="5"/>
  <c r="Z58" i="5"/>
  <c r="Z59" i="5"/>
  <c r="Z60" i="5"/>
  <c r="Z61" i="5"/>
  <c r="Z62" i="5"/>
  <c r="Z63" i="5"/>
  <c r="Z64" i="5"/>
  <c r="Z65" i="5"/>
  <c r="Z66" i="5"/>
  <c r="Z67" i="5"/>
  <c r="U46" i="5"/>
  <c r="U47" i="5"/>
  <c r="U48" i="5"/>
  <c r="U49" i="5"/>
  <c r="U50" i="5"/>
  <c r="U51" i="5"/>
  <c r="U52" i="5"/>
  <c r="U53" i="5"/>
  <c r="U54" i="5"/>
  <c r="U55" i="5"/>
  <c r="U56" i="5"/>
  <c r="U57" i="5"/>
  <c r="U58" i="5"/>
  <c r="U59" i="5"/>
  <c r="U60" i="5"/>
  <c r="U61" i="5"/>
  <c r="U62" i="5"/>
  <c r="U63" i="5"/>
  <c r="U64" i="5"/>
  <c r="U65" i="5"/>
  <c r="U66" i="5"/>
  <c r="U67" i="5"/>
  <c r="R46" i="5"/>
  <c r="R47" i="5"/>
  <c r="R48" i="5"/>
  <c r="R49" i="5"/>
  <c r="R50" i="5"/>
  <c r="R51" i="5"/>
  <c r="R52" i="5"/>
  <c r="R53" i="5"/>
  <c r="R54" i="5"/>
  <c r="R55" i="5"/>
  <c r="R56" i="5"/>
  <c r="R57" i="5"/>
  <c r="R58" i="5"/>
  <c r="R59" i="5"/>
  <c r="R60" i="5"/>
  <c r="R61" i="5"/>
  <c r="R62" i="5"/>
  <c r="R63" i="5"/>
  <c r="R64" i="5"/>
  <c r="R65" i="5"/>
  <c r="R66" i="5"/>
  <c r="R67" i="5"/>
  <c r="G46" i="5"/>
  <c r="G47" i="5"/>
  <c r="H47" i="5" s="1"/>
  <c r="G48" i="5"/>
  <c r="H48" i="5" s="1"/>
  <c r="G49" i="5"/>
  <c r="H49" i="5" s="1"/>
  <c r="G50" i="5"/>
  <c r="G51" i="5"/>
  <c r="H51" i="5" s="1"/>
  <c r="G52" i="5"/>
  <c r="H52" i="5" s="1"/>
  <c r="G53" i="5"/>
  <c r="J53" i="5" s="1"/>
  <c r="G54" i="5"/>
  <c r="G55" i="5"/>
  <c r="H55" i="5" s="1"/>
  <c r="G56" i="5"/>
  <c r="H56" i="5" s="1"/>
  <c r="G57" i="5"/>
  <c r="J57" i="5" s="1"/>
  <c r="G58" i="5"/>
  <c r="G59" i="5"/>
  <c r="H59" i="5" s="1"/>
  <c r="G60" i="5"/>
  <c r="H60" i="5" s="1"/>
  <c r="G61" i="5"/>
  <c r="J61" i="5" s="1"/>
  <c r="G62" i="5"/>
  <c r="G63" i="5"/>
  <c r="H63" i="5" s="1"/>
  <c r="G64" i="5"/>
  <c r="H64" i="5" s="1"/>
  <c r="G65" i="5"/>
  <c r="J65" i="5" s="1"/>
  <c r="G66" i="5"/>
  <c r="G67" i="5"/>
  <c r="H67" i="5" s="1"/>
  <c r="AQ68" i="5"/>
  <c r="AP68" i="5"/>
  <c r="AL68" i="5"/>
  <c r="AK68" i="5"/>
  <c r="AG68" i="5"/>
  <c r="AF68" i="5"/>
  <c r="AB68" i="5"/>
  <c r="AA68" i="5"/>
  <c r="W68" i="5"/>
  <c r="V68" i="5"/>
  <c r="O68" i="5"/>
  <c r="L68" i="5"/>
  <c r="I68" i="5"/>
  <c r="F68" i="5"/>
  <c r="E68" i="5"/>
  <c r="D68" i="5"/>
  <c r="D14" i="5"/>
  <c r="D15" i="5"/>
  <c r="D16" i="5"/>
  <c r="D17" i="5"/>
  <c r="D18" i="5"/>
  <c r="D19" i="5"/>
  <c r="D20" i="5"/>
  <c r="D21" i="5"/>
  <c r="D22" i="5"/>
  <c r="D23" i="5"/>
  <c r="D24" i="5"/>
  <c r="D25" i="5"/>
  <c r="D26" i="5"/>
  <c r="D27" i="5"/>
  <c r="D28" i="5"/>
  <c r="D29" i="5"/>
  <c r="D30" i="5"/>
  <c r="D31" i="5"/>
  <c r="D32" i="5"/>
  <c r="D33" i="5"/>
  <c r="D34" i="5"/>
  <c r="D35" i="5"/>
  <c r="D36" i="5"/>
  <c r="E14" i="5"/>
  <c r="AG249" i="4"/>
  <c r="AD249" i="4"/>
  <c r="AA249" i="4"/>
  <c r="U249" i="4"/>
  <c r="O249" i="4"/>
  <c r="L249" i="4"/>
  <c r="I249" i="4"/>
  <c r="F249" i="4"/>
  <c r="D249" i="4"/>
  <c r="AG218" i="4"/>
  <c r="AD218" i="4"/>
  <c r="AA218" i="4"/>
  <c r="X218" i="4"/>
  <c r="U218" i="4"/>
  <c r="O218" i="4"/>
  <c r="L218" i="4"/>
  <c r="I218" i="4"/>
  <c r="F218" i="4"/>
  <c r="D218" i="4"/>
  <c r="AG188" i="4"/>
  <c r="AD188" i="4"/>
  <c r="AA188" i="4"/>
  <c r="U188" i="4"/>
  <c r="O188" i="4"/>
  <c r="L188" i="4"/>
  <c r="I188" i="4"/>
  <c r="F188" i="4"/>
  <c r="D188" i="4"/>
  <c r="AG158" i="4"/>
  <c r="AD158" i="4"/>
  <c r="AA158" i="4"/>
  <c r="X158" i="4"/>
  <c r="U158" i="4"/>
  <c r="O158" i="4"/>
  <c r="L158" i="4"/>
  <c r="I158" i="4"/>
  <c r="F158" i="4"/>
  <c r="D158" i="4"/>
  <c r="AG128" i="4"/>
  <c r="AD128" i="4"/>
  <c r="AA128" i="4"/>
  <c r="X128" i="4"/>
  <c r="O128" i="4"/>
  <c r="L128" i="4"/>
  <c r="I128" i="4"/>
  <c r="F128" i="4"/>
  <c r="D128" i="4"/>
  <c r="AG98" i="4"/>
  <c r="AD98" i="4"/>
  <c r="AA98" i="4"/>
  <c r="X98" i="4"/>
  <c r="U98" i="4"/>
  <c r="L98" i="4"/>
  <c r="I98" i="4"/>
  <c r="F98" i="4"/>
  <c r="D98" i="4"/>
  <c r="AG37" i="4"/>
  <c r="AD37" i="4"/>
  <c r="AA37" i="4"/>
  <c r="X37" i="4"/>
  <c r="U37" i="4"/>
  <c r="O37" i="4"/>
  <c r="L37" i="4"/>
  <c r="I37" i="4"/>
  <c r="F37" i="4"/>
  <c r="E37" i="4"/>
  <c r="E196" i="4"/>
  <c r="G196" i="4" s="1"/>
  <c r="E247" i="4"/>
  <c r="G247" i="4" s="1"/>
  <c r="J247" i="4" s="1"/>
  <c r="E246" i="4"/>
  <c r="E245" i="4"/>
  <c r="G245" i="4" s="1"/>
  <c r="E244" i="4"/>
  <c r="G244" i="4" s="1"/>
  <c r="J244" i="4" s="1"/>
  <c r="E243" i="4"/>
  <c r="G243" i="4" s="1"/>
  <c r="E242" i="4"/>
  <c r="E241" i="4"/>
  <c r="G241" i="4" s="1"/>
  <c r="E240" i="4"/>
  <c r="G240" i="4" s="1"/>
  <c r="J240" i="4" s="1"/>
  <c r="K240" i="4" s="1"/>
  <c r="E239" i="4"/>
  <c r="G239" i="4" s="1"/>
  <c r="J239" i="4" s="1"/>
  <c r="E238" i="4"/>
  <c r="G238" i="4" s="1"/>
  <c r="J238" i="4" s="1"/>
  <c r="E237" i="4"/>
  <c r="G237" i="4" s="1"/>
  <c r="E236" i="4"/>
  <c r="G236" i="4" s="1"/>
  <c r="E235" i="4"/>
  <c r="G235" i="4" s="1"/>
  <c r="J235" i="4" s="1"/>
  <c r="E234" i="4"/>
  <c r="E233" i="4"/>
  <c r="G233" i="4" s="1"/>
  <c r="E232" i="4"/>
  <c r="G232" i="4" s="1"/>
  <c r="E231" i="4"/>
  <c r="G231" i="4" s="1"/>
  <c r="E230" i="4"/>
  <c r="E229" i="4"/>
  <c r="G229" i="4" s="1"/>
  <c r="E228" i="4"/>
  <c r="G228" i="4" s="1"/>
  <c r="E227" i="4"/>
  <c r="G227" i="4" s="1"/>
  <c r="J227" i="4" s="1"/>
  <c r="E226" i="4"/>
  <c r="E225" i="4"/>
  <c r="E217" i="4"/>
  <c r="G217" i="4" s="1"/>
  <c r="E216" i="4"/>
  <c r="G216" i="4" s="1"/>
  <c r="E215" i="4"/>
  <c r="G215" i="4" s="1"/>
  <c r="E214" i="4"/>
  <c r="G214" i="4" s="1"/>
  <c r="H214" i="4" s="1"/>
  <c r="E213" i="4"/>
  <c r="G213" i="4" s="1"/>
  <c r="H213" i="4" s="1"/>
  <c r="E212" i="4"/>
  <c r="G212" i="4" s="1"/>
  <c r="E211" i="4"/>
  <c r="G211" i="4" s="1"/>
  <c r="E210" i="4"/>
  <c r="G210" i="4" s="1"/>
  <c r="J210" i="4" s="1"/>
  <c r="E209" i="4"/>
  <c r="G209" i="4" s="1"/>
  <c r="H209" i="4" s="1"/>
  <c r="E208" i="4"/>
  <c r="G208" i="4" s="1"/>
  <c r="E207" i="4"/>
  <c r="G207" i="4" s="1"/>
  <c r="E206" i="4"/>
  <c r="G206" i="4" s="1"/>
  <c r="H206" i="4" s="1"/>
  <c r="E205" i="4"/>
  <c r="G205" i="4" s="1"/>
  <c r="H205" i="4" s="1"/>
  <c r="E204" i="4"/>
  <c r="G204" i="4" s="1"/>
  <c r="E203" i="4"/>
  <c r="G203" i="4" s="1"/>
  <c r="E202" i="4"/>
  <c r="G202" i="4" s="1"/>
  <c r="E201" i="4"/>
  <c r="G201" i="4" s="1"/>
  <c r="H201" i="4" s="1"/>
  <c r="E200" i="4"/>
  <c r="G200" i="4" s="1"/>
  <c r="E199" i="4"/>
  <c r="G199" i="4" s="1"/>
  <c r="E198" i="4"/>
  <c r="G198" i="4" s="1"/>
  <c r="H198" i="4" s="1"/>
  <c r="E197" i="4"/>
  <c r="G197" i="4" s="1"/>
  <c r="E195" i="4"/>
  <c r="E187" i="4"/>
  <c r="G187" i="4" s="1"/>
  <c r="J187" i="4" s="1"/>
  <c r="E186" i="4"/>
  <c r="G186" i="4" s="1"/>
  <c r="J186" i="4" s="1"/>
  <c r="M186" i="4" s="1"/>
  <c r="N186" i="4" s="1"/>
  <c r="E185" i="4"/>
  <c r="G185" i="4" s="1"/>
  <c r="E184" i="4"/>
  <c r="G184" i="4" s="1"/>
  <c r="J184" i="4" s="1"/>
  <c r="K184" i="4" s="1"/>
  <c r="E183" i="4"/>
  <c r="G183" i="4" s="1"/>
  <c r="E182" i="4"/>
  <c r="G182" i="4" s="1"/>
  <c r="J182" i="4" s="1"/>
  <c r="E181" i="4"/>
  <c r="G181" i="4" s="1"/>
  <c r="E180" i="4"/>
  <c r="G180" i="4" s="1"/>
  <c r="J180" i="4" s="1"/>
  <c r="K180" i="4" s="1"/>
  <c r="E179" i="4"/>
  <c r="G179" i="4" s="1"/>
  <c r="J179" i="4" s="1"/>
  <c r="E178" i="4"/>
  <c r="G178" i="4" s="1"/>
  <c r="E177" i="4"/>
  <c r="G177" i="4" s="1"/>
  <c r="E176" i="4"/>
  <c r="G176" i="4" s="1"/>
  <c r="J176" i="4" s="1"/>
  <c r="K176" i="4" s="1"/>
  <c r="E175" i="4"/>
  <c r="G175" i="4" s="1"/>
  <c r="H175" i="4" s="1"/>
  <c r="E174" i="4"/>
  <c r="G174" i="4" s="1"/>
  <c r="H174" i="4" s="1"/>
  <c r="E173" i="4"/>
  <c r="G173" i="4" s="1"/>
  <c r="E172" i="4"/>
  <c r="G172" i="4" s="1"/>
  <c r="J172" i="4" s="1"/>
  <c r="K172" i="4" s="1"/>
  <c r="E171" i="4"/>
  <c r="G171" i="4" s="1"/>
  <c r="J171" i="4" s="1"/>
  <c r="E170" i="4"/>
  <c r="G170" i="4" s="1"/>
  <c r="H170" i="4" s="1"/>
  <c r="E169" i="4"/>
  <c r="G169" i="4" s="1"/>
  <c r="E168" i="4"/>
  <c r="G168" i="4" s="1"/>
  <c r="J168" i="4" s="1"/>
  <c r="K168" i="4" s="1"/>
  <c r="E167" i="4"/>
  <c r="G167" i="4" s="1"/>
  <c r="H167" i="4" s="1"/>
  <c r="E166" i="4"/>
  <c r="G166" i="4" s="1"/>
  <c r="H166" i="4" s="1"/>
  <c r="E165" i="4"/>
  <c r="G157" i="4"/>
  <c r="J157" i="4" s="1"/>
  <c r="M157" i="4" s="1"/>
  <c r="P157" i="4" s="1"/>
  <c r="G156" i="4"/>
  <c r="G155" i="4"/>
  <c r="G154" i="4"/>
  <c r="G153" i="4"/>
  <c r="J153" i="4" s="1"/>
  <c r="M153" i="4" s="1"/>
  <c r="P153" i="4" s="1"/>
  <c r="G151" i="4"/>
  <c r="E150" i="4"/>
  <c r="G150" i="4" s="1"/>
  <c r="E149" i="4"/>
  <c r="G149" i="4" s="1"/>
  <c r="J149" i="4" s="1"/>
  <c r="E148" i="4"/>
  <c r="G148" i="4" s="1"/>
  <c r="J148" i="4" s="1"/>
  <c r="M148" i="4" s="1"/>
  <c r="N148" i="4" s="1"/>
  <c r="E147" i="4"/>
  <c r="G147" i="4" s="1"/>
  <c r="E146" i="4"/>
  <c r="G146" i="4" s="1"/>
  <c r="E145" i="4"/>
  <c r="G145" i="4" s="1"/>
  <c r="J145" i="4" s="1"/>
  <c r="E144" i="4"/>
  <c r="E143" i="4"/>
  <c r="G143" i="4" s="1"/>
  <c r="E142" i="4"/>
  <c r="G142" i="4" s="1"/>
  <c r="E141" i="4"/>
  <c r="G141" i="4" s="1"/>
  <c r="J141" i="4" s="1"/>
  <c r="M141" i="4" s="1"/>
  <c r="P141" i="4" s="1"/>
  <c r="E140" i="4"/>
  <c r="G140" i="4" s="1"/>
  <c r="E139" i="4"/>
  <c r="G139" i="4" s="1"/>
  <c r="E138" i="4"/>
  <c r="G138" i="4" s="1"/>
  <c r="E137" i="4"/>
  <c r="G137" i="4" s="1"/>
  <c r="J137" i="4" s="1"/>
  <c r="M137" i="4" s="1"/>
  <c r="P137" i="4" s="1"/>
  <c r="E136" i="4"/>
  <c r="E135" i="4"/>
  <c r="G127" i="4"/>
  <c r="G126" i="4"/>
  <c r="H126" i="4" s="1"/>
  <c r="G125" i="4"/>
  <c r="G124" i="4"/>
  <c r="J124" i="4" s="1"/>
  <c r="G123" i="4"/>
  <c r="G122" i="4"/>
  <c r="H122" i="4" s="1"/>
  <c r="G121" i="4"/>
  <c r="G120" i="4"/>
  <c r="J120" i="4" s="1"/>
  <c r="G119" i="4"/>
  <c r="G118" i="4"/>
  <c r="H118" i="4" s="1"/>
  <c r="G117" i="4"/>
  <c r="G116" i="4"/>
  <c r="J116" i="4" s="1"/>
  <c r="G115" i="4"/>
  <c r="G114" i="4"/>
  <c r="H114" i="4" s="1"/>
  <c r="G113" i="4"/>
  <c r="G112" i="4"/>
  <c r="J112" i="4" s="1"/>
  <c r="G111" i="4"/>
  <c r="G110" i="4"/>
  <c r="H110" i="4" s="1"/>
  <c r="G109" i="4"/>
  <c r="E108" i="4"/>
  <c r="E107" i="4"/>
  <c r="G107" i="4" s="1"/>
  <c r="E106" i="4"/>
  <c r="G106" i="4" s="1"/>
  <c r="H106" i="4" s="1"/>
  <c r="E105" i="4"/>
  <c r="G90" i="4"/>
  <c r="J90" i="4" s="1"/>
  <c r="G89" i="4"/>
  <c r="G88" i="4"/>
  <c r="G87" i="4"/>
  <c r="G86" i="4"/>
  <c r="J86" i="4" s="1"/>
  <c r="G85" i="4"/>
  <c r="H85" i="4" s="1"/>
  <c r="G84" i="4"/>
  <c r="J84" i="4" s="1"/>
  <c r="G83" i="4"/>
  <c r="G82" i="4"/>
  <c r="J82" i="4" s="1"/>
  <c r="G81" i="4"/>
  <c r="H81" i="4" s="1"/>
  <c r="G80" i="4"/>
  <c r="G79" i="4"/>
  <c r="E78" i="4"/>
  <c r="G78" i="4" s="1"/>
  <c r="J78" i="4" s="1"/>
  <c r="E77" i="4"/>
  <c r="G77" i="4" s="1"/>
  <c r="E76" i="4"/>
  <c r="G76" i="4" s="1"/>
  <c r="J76" i="4" s="1"/>
  <c r="M76" i="4" s="1"/>
  <c r="E75" i="4"/>
  <c r="AG68" i="4"/>
  <c r="AD68" i="4"/>
  <c r="AA68" i="4"/>
  <c r="X68" i="4"/>
  <c r="O68" i="4"/>
  <c r="I68" i="4"/>
  <c r="D68" i="4"/>
  <c r="F68" i="4"/>
  <c r="D88" i="13"/>
  <c r="D54" i="13"/>
  <c r="D82" i="13"/>
  <c r="E50" i="4"/>
  <c r="D46" i="13"/>
  <c r="I68" i="26"/>
  <c r="I69" i="26"/>
  <c r="I70" i="26"/>
  <c r="I71" i="26"/>
  <c r="I72" i="26"/>
  <c r="I73" i="26"/>
  <c r="I74" i="26"/>
  <c r="I75" i="26"/>
  <c r="I76" i="26"/>
  <c r="I77" i="26"/>
  <c r="I78" i="26"/>
  <c r="I79" i="26"/>
  <c r="I80" i="26"/>
  <c r="I81" i="26"/>
  <c r="I82" i="26"/>
  <c r="I83" i="26"/>
  <c r="I84" i="26"/>
  <c r="I85" i="26"/>
  <c r="I86" i="26"/>
  <c r="I87" i="26"/>
  <c r="I88" i="26"/>
  <c r="I89" i="26"/>
  <c r="I95" i="26"/>
  <c r="I96" i="26"/>
  <c r="I97" i="26"/>
  <c r="I98" i="26"/>
  <c r="I99" i="26"/>
  <c r="I100" i="26"/>
  <c r="I101" i="26"/>
  <c r="I102" i="26"/>
  <c r="I103" i="26"/>
  <c r="I104" i="26"/>
  <c r="I105" i="26"/>
  <c r="I106" i="26"/>
  <c r="I107" i="26"/>
  <c r="I108" i="26"/>
  <c r="I109" i="26"/>
  <c r="I110" i="26"/>
  <c r="I111" i="26"/>
  <c r="I112" i="26"/>
  <c r="I113" i="26"/>
  <c r="I114" i="26"/>
  <c r="I115" i="26"/>
  <c r="I116" i="26"/>
  <c r="I122" i="26"/>
  <c r="I123" i="26"/>
  <c r="I124" i="26"/>
  <c r="I125" i="26"/>
  <c r="I126" i="26"/>
  <c r="I127" i="26"/>
  <c r="I128" i="26"/>
  <c r="I129" i="26"/>
  <c r="I130" i="26"/>
  <c r="I131" i="26"/>
  <c r="I132" i="26"/>
  <c r="I133" i="26"/>
  <c r="I134" i="26"/>
  <c r="I135" i="26"/>
  <c r="I136" i="26"/>
  <c r="I137" i="26"/>
  <c r="I138" i="26"/>
  <c r="I139" i="26"/>
  <c r="I140" i="26"/>
  <c r="I141" i="26"/>
  <c r="I142" i="26"/>
  <c r="I143" i="26"/>
  <c r="I149" i="26"/>
  <c r="I150" i="26"/>
  <c r="I151" i="26"/>
  <c r="I152" i="26"/>
  <c r="I153" i="26"/>
  <c r="I154" i="26"/>
  <c r="I155" i="26"/>
  <c r="I156" i="26"/>
  <c r="I157" i="26"/>
  <c r="I158" i="26"/>
  <c r="I159" i="26"/>
  <c r="I160" i="26"/>
  <c r="I161" i="26"/>
  <c r="I162" i="26"/>
  <c r="I163" i="26"/>
  <c r="I164" i="26"/>
  <c r="I165" i="26"/>
  <c r="I166" i="26"/>
  <c r="I167" i="26"/>
  <c r="I168" i="26"/>
  <c r="I169" i="26"/>
  <c r="I170" i="26"/>
  <c r="I178" i="26"/>
  <c r="I179" i="26"/>
  <c r="I180" i="26"/>
  <c r="I181" i="26"/>
  <c r="I182" i="26"/>
  <c r="I183" i="26"/>
  <c r="I184" i="26"/>
  <c r="I185" i="26"/>
  <c r="I186" i="26"/>
  <c r="I187" i="26"/>
  <c r="I188" i="26"/>
  <c r="I189" i="26"/>
  <c r="I190" i="26"/>
  <c r="I191" i="26"/>
  <c r="I192" i="26"/>
  <c r="I193" i="26"/>
  <c r="I194" i="26"/>
  <c r="I195" i="26"/>
  <c r="I196" i="26"/>
  <c r="I197" i="26"/>
  <c r="I198" i="26"/>
  <c r="I199" i="26"/>
  <c r="I205" i="26"/>
  <c r="I206" i="26"/>
  <c r="I207" i="26"/>
  <c r="I208" i="26"/>
  <c r="I209" i="26"/>
  <c r="I210" i="26"/>
  <c r="I211" i="26"/>
  <c r="I212" i="26"/>
  <c r="I213" i="26"/>
  <c r="I214" i="26"/>
  <c r="I215" i="26"/>
  <c r="I216" i="26"/>
  <c r="I217" i="26"/>
  <c r="I218" i="26"/>
  <c r="I219" i="26"/>
  <c r="I220" i="26"/>
  <c r="I221" i="26"/>
  <c r="I222" i="26"/>
  <c r="I223" i="26"/>
  <c r="I224" i="26"/>
  <c r="I225" i="26"/>
  <c r="I226" i="26"/>
  <c r="I232" i="26"/>
  <c r="I233" i="26"/>
  <c r="I234" i="26"/>
  <c r="I235" i="26"/>
  <c r="I236" i="26"/>
  <c r="I237" i="26"/>
  <c r="I238" i="26"/>
  <c r="I239" i="26"/>
  <c r="I240" i="26"/>
  <c r="I241" i="26"/>
  <c r="I242" i="26"/>
  <c r="I243" i="26"/>
  <c r="I244" i="26"/>
  <c r="I245" i="26"/>
  <c r="I246" i="26"/>
  <c r="I247" i="26"/>
  <c r="I248" i="26"/>
  <c r="I249" i="26"/>
  <c r="I250" i="26"/>
  <c r="I251" i="26"/>
  <c r="I252" i="26"/>
  <c r="I253" i="26"/>
  <c r="I259" i="26"/>
  <c r="I260" i="26"/>
  <c r="I261" i="26"/>
  <c r="I262" i="26"/>
  <c r="I263" i="26"/>
  <c r="I264" i="26"/>
  <c r="I265" i="26"/>
  <c r="I266" i="26"/>
  <c r="I267" i="26"/>
  <c r="I268" i="26"/>
  <c r="I269" i="26"/>
  <c r="I270" i="26"/>
  <c r="I271" i="26"/>
  <c r="I272" i="26"/>
  <c r="I273" i="26"/>
  <c r="I274" i="26"/>
  <c r="I275" i="26"/>
  <c r="I276" i="26"/>
  <c r="I277" i="26"/>
  <c r="I278" i="26"/>
  <c r="I279" i="26"/>
  <c r="I280" i="26"/>
  <c r="I286" i="26"/>
  <c r="I287" i="26"/>
  <c r="I288" i="26"/>
  <c r="I289" i="26"/>
  <c r="I290" i="26"/>
  <c r="I291" i="26"/>
  <c r="I292" i="26"/>
  <c r="I293" i="26"/>
  <c r="I294" i="26"/>
  <c r="I295" i="26"/>
  <c r="I296" i="26"/>
  <c r="I297" i="26"/>
  <c r="I298" i="26"/>
  <c r="I299" i="26"/>
  <c r="I300" i="26"/>
  <c r="I301" i="26"/>
  <c r="I302" i="26"/>
  <c r="I303" i="26"/>
  <c r="I304" i="26"/>
  <c r="I305" i="26"/>
  <c r="I306" i="26"/>
  <c r="I307" i="26"/>
  <c r="I313" i="26"/>
  <c r="I314" i="26"/>
  <c r="I315" i="26"/>
  <c r="I316" i="26"/>
  <c r="I317" i="26"/>
  <c r="I318" i="26"/>
  <c r="I319" i="26"/>
  <c r="I320" i="26"/>
  <c r="I321" i="26"/>
  <c r="I322" i="26"/>
  <c r="I323" i="26"/>
  <c r="I324" i="26"/>
  <c r="I325" i="26"/>
  <c r="I326" i="26"/>
  <c r="I327" i="26"/>
  <c r="I329" i="26"/>
  <c r="I330" i="26"/>
  <c r="I331" i="26"/>
  <c r="I332" i="26"/>
  <c r="I333" i="26"/>
  <c r="I334" i="26"/>
  <c r="J343" i="26"/>
  <c r="J344" i="26"/>
  <c r="J345" i="26"/>
  <c r="J346" i="26"/>
  <c r="J347" i="26"/>
  <c r="J348" i="26"/>
  <c r="H335" i="26"/>
  <c r="G335" i="26"/>
  <c r="F335" i="26"/>
  <c r="E335" i="26"/>
  <c r="D335" i="26"/>
  <c r="H308" i="26"/>
  <c r="G308" i="26"/>
  <c r="F308" i="26"/>
  <c r="E308" i="26"/>
  <c r="D308" i="26"/>
  <c r="H281" i="26"/>
  <c r="G281" i="26"/>
  <c r="F281" i="26"/>
  <c r="E281" i="26"/>
  <c r="D281" i="26"/>
  <c r="H254" i="26"/>
  <c r="G254" i="26"/>
  <c r="F254" i="26"/>
  <c r="E254" i="26"/>
  <c r="D254" i="26"/>
  <c r="H227" i="26"/>
  <c r="G227" i="26"/>
  <c r="F227" i="26"/>
  <c r="E227" i="26"/>
  <c r="D227" i="26"/>
  <c r="G200" i="26"/>
  <c r="F200" i="26"/>
  <c r="E200" i="26"/>
  <c r="D200" i="26"/>
  <c r="G144" i="26"/>
  <c r="F144" i="26"/>
  <c r="E144" i="26"/>
  <c r="D144" i="26"/>
  <c r="H117" i="26"/>
  <c r="F117" i="26"/>
  <c r="E117" i="26"/>
  <c r="D117" i="26"/>
  <c r="H90" i="26"/>
  <c r="G90" i="26"/>
  <c r="F90" i="26"/>
  <c r="D90" i="26"/>
  <c r="H63" i="26"/>
  <c r="G63" i="26"/>
  <c r="F63" i="26"/>
  <c r="E63" i="26"/>
  <c r="I41" i="26"/>
  <c r="H36" i="26"/>
  <c r="G36" i="26"/>
  <c r="F36" i="26"/>
  <c r="I16" i="26"/>
  <c r="I17" i="26"/>
  <c r="I18" i="26"/>
  <c r="I19" i="26"/>
  <c r="I20" i="26"/>
  <c r="I21" i="26"/>
  <c r="I22" i="26"/>
  <c r="I23" i="26"/>
  <c r="I24" i="26"/>
  <c r="I26" i="26"/>
  <c r="I27" i="26"/>
  <c r="I28" i="26"/>
  <c r="I29" i="26"/>
  <c r="I30" i="26"/>
  <c r="I31" i="26"/>
  <c r="I32" i="26"/>
  <c r="I33" i="26"/>
  <c r="I34" i="26"/>
  <c r="I35" i="26"/>
  <c r="H99" i="18"/>
  <c r="H103" i="18"/>
  <c r="H111" i="18"/>
  <c r="H115" i="18"/>
  <c r="G97" i="18"/>
  <c r="G98" i="18"/>
  <c r="G101" i="18"/>
  <c r="G105" i="18"/>
  <c r="G106" i="18"/>
  <c r="G109" i="18"/>
  <c r="G113" i="18"/>
  <c r="G114" i="18"/>
  <c r="G117" i="18"/>
  <c r="F107" i="18"/>
  <c r="F111" i="18"/>
  <c r="E101" i="18"/>
  <c r="E105" i="18"/>
  <c r="E109" i="18"/>
  <c r="E117" i="18"/>
  <c r="D109" i="18"/>
  <c r="W136" i="13"/>
  <c r="W137" i="13"/>
  <c r="W138" i="13"/>
  <c r="W139" i="13"/>
  <c r="W140" i="13"/>
  <c r="W141" i="13"/>
  <c r="W142" i="13"/>
  <c r="W143" i="13"/>
  <c r="W144" i="13"/>
  <c r="W145" i="13"/>
  <c r="W146" i="13"/>
  <c r="W147" i="13"/>
  <c r="W148" i="13"/>
  <c r="W149" i="13"/>
  <c r="W150" i="13"/>
  <c r="W151" i="13"/>
  <c r="W152" i="13"/>
  <c r="W153" i="13"/>
  <c r="W154" i="13"/>
  <c r="W155" i="13"/>
  <c r="W156" i="13"/>
  <c r="W157" i="13"/>
  <c r="U136" i="13"/>
  <c r="U137" i="13"/>
  <c r="U138" i="13"/>
  <c r="U139" i="13"/>
  <c r="U140" i="13"/>
  <c r="U141" i="13"/>
  <c r="U142" i="13"/>
  <c r="U143" i="13"/>
  <c r="U144" i="13"/>
  <c r="U145" i="13"/>
  <c r="U146" i="13"/>
  <c r="U147" i="13"/>
  <c r="U148" i="13"/>
  <c r="U149" i="13"/>
  <c r="U150" i="13"/>
  <c r="U151" i="13"/>
  <c r="U152" i="13"/>
  <c r="U153" i="13"/>
  <c r="U154" i="13"/>
  <c r="U155" i="13"/>
  <c r="U156" i="13"/>
  <c r="U157" i="13"/>
  <c r="S136" i="13"/>
  <c r="S137" i="13"/>
  <c r="S138" i="13"/>
  <c r="S139" i="13"/>
  <c r="S140" i="13"/>
  <c r="S141" i="13"/>
  <c r="S142" i="13"/>
  <c r="S143" i="13"/>
  <c r="S144" i="13"/>
  <c r="S145" i="13"/>
  <c r="S146" i="13"/>
  <c r="S147" i="13"/>
  <c r="S148" i="13"/>
  <c r="S149" i="13"/>
  <c r="S150" i="13"/>
  <c r="S151" i="13"/>
  <c r="S152" i="13"/>
  <c r="S153" i="13"/>
  <c r="S154" i="13"/>
  <c r="S155" i="13"/>
  <c r="S156" i="13"/>
  <c r="S157" i="13"/>
  <c r="Q136" i="13"/>
  <c r="Q137" i="13"/>
  <c r="Q138" i="13"/>
  <c r="Q139" i="13"/>
  <c r="Q140" i="13"/>
  <c r="Q141" i="13"/>
  <c r="Q142" i="13"/>
  <c r="Q143" i="13"/>
  <c r="Q144" i="13"/>
  <c r="Q145" i="13"/>
  <c r="Q146" i="13"/>
  <c r="Q147" i="13"/>
  <c r="Q148" i="13"/>
  <c r="Q149" i="13"/>
  <c r="Q150" i="13"/>
  <c r="Q151" i="13"/>
  <c r="Q152" i="13"/>
  <c r="Q153" i="13"/>
  <c r="Q154" i="13"/>
  <c r="Q155" i="13"/>
  <c r="Q156" i="13"/>
  <c r="Q157" i="13"/>
  <c r="O136" i="13"/>
  <c r="O137" i="13"/>
  <c r="O138" i="13"/>
  <c r="O139" i="13"/>
  <c r="O140" i="13"/>
  <c r="O141" i="13"/>
  <c r="O142" i="13"/>
  <c r="O143" i="13"/>
  <c r="O144" i="13"/>
  <c r="O145" i="13"/>
  <c r="O146" i="13"/>
  <c r="O147" i="13"/>
  <c r="O148" i="13"/>
  <c r="O149" i="13"/>
  <c r="O150" i="13"/>
  <c r="O151" i="13"/>
  <c r="O152" i="13"/>
  <c r="O153" i="13"/>
  <c r="O154" i="13"/>
  <c r="O155" i="13"/>
  <c r="O156" i="13"/>
  <c r="O157" i="13"/>
  <c r="K136" i="13"/>
  <c r="K137" i="13"/>
  <c r="K138" i="13"/>
  <c r="K139" i="13"/>
  <c r="K140" i="13"/>
  <c r="K141" i="13"/>
  <c r="K142" i="13"/>
  <c r="K143" i="13"/>
  <c r="K144" i="13"/>
  <c r="K145" i="13"/>
  <c r="K146" i="13"/>
  <c r="K147" i="13"/>
  <c r="K148" i="13"/>
  <c r="K149" i="13"/>
  <c r="K150" i="13"/>
  <c r="K151" i="13"/>
  <c r="K152" i="13"/>
  <c r="K153" i="13"/>
  <c r="K154" i="13"/>
  <c r="K155" i="13"/>
  <c r="K156" i="13"/>
  <c r="K157" i="13"/>
  <c r="I136" i="13"/>
  <c r="I137" i="13"/>
  <c r="I138" i="13"/>
  <c r="I139" i="13"/>
  <c r="I140" i="13"/>
  <c r="I141" i="13"/>
  <c r="I142" i="13"/>
  <c r="I143" i="13"/>
  <c r="I144" i="13"/>
  <c r="I145" i="13"/>
  <c r="I146" i="13"/>
  <c r="I147" i="13"/>
  <c r="I148" i="13"/>
  <c r="I149" i="13"/>
  <c r="I150" i="13"/>
  <c r="I151" i="13"/>
  <c r="I152" i="13"/>
  <c r="I153" i="13"/>
  <c r="I154" i="13"/>
  <c r="I155" i="13"/>
  <c r="I156" i="13"/>
  <c r="I157" i="13"/>
  <c r="G136" i="13"/>
  <c r="G137" i="13"/>
  <c r="G138" i="13"/>
  <c r="G139" i="13"/>
  <c r="G140" i="13"/>
  <c r="G141" i="13"/>
  <c r="G142" i="13"/>
  <c r="G143" i="13"/>
  <c r="G144" i="13"/>
  <c r="G145" i="13"/>
  <c r="G146" i="13"/>
  <c r="G147" i="13"/>
  <c r="G148" i="13"/>
  <c r="G149" i="13"/>
  <c r="G150" i="13"/>
  <c r="G151" i="13"/>
  <c r="G152" i="13"/>
  <c r="G153" i="13"/>
  <c r="G154" i="13"/>
  <c r="G155" i="13"/>
  <c r="G156" i="13"/>
  <c r="G157" i="13"/>
  <c r="E136" i="13"/>
  <c r="E137" i="13"/>
  <c r="E138" i="13"/>
  <c r="E139" i="13"/>
  <c r="E140" i="13"/>
  <c r="E141" i="13"/>
  <c r="E142" i="13"/>
  <c r="E143" i="13"/>
  <c r="E144" i="13"/>
  <c r="E145" i="13"/>
  <c r="E146" i="13"/>
  <c r="E147" i="13"/>
  <c r="E148" i="13"/>
  <c r="E149" i="13"/>
  <c r="E150" i="13"/>
  <c r="E151" i="13"/>
  <c r="E152" i="13"/>
  <c r="E153" i="13"/>
  <c r="E154" i="13"/>
  <c r="E155" i="13"/>
  <c r="E156" i="13"/>
  <c r="E157" i="13"/>
  <c r="D136" i="13"/>
  <c r="M136" i="13" s="1"/>
  <c r="D137" i="13"/>
  <c r="D138" i="13"/>
  <c r="D139" i="13"/>
  <c r="D140" i="13"/>
  <c r="D141" i="13"/>
  <c r="D142" i="13"/>
  <c r="D143" i="13"/>
  <c r="D144" i="13"/>
  <c r="M144" i="13" s="1"/>
  <c r="D145" i="13"/>
  <c r="D146" i="13"/>
  <c r="D147" i="13"/>
  <c r="D148" i="13"/>
  <c r="M148" i="13" s="1"/>
  <c r="D149" i="13"/>
  <c r="D150" i="13"/>
  <c r="D151" i="13"/>
  <c r="D152" i="13"/>
  <c r="M152" i="13" s="1"/>
  <c r="D153" i="13"/>
  <c r="D154" i="13"/>
  <c r="D155" i="13"/>
  <c r="D156" i="13"/>
  <c r="M156" i="13" s="1"/>
  <c r="D157" i="13"/>
  <c r="D76" i="13"/>
  <c r="D77" i="13"/>
  <c r="D78" i="13"/>
  <c r="D84" i="13"/>
  <c r="D86" i="13"/>
  <c r="D89" i="13"/>
  <c r="D90" i="13"/>
  <c r="D93" i="13"/>
  <c r="D94" i="13"/>
  <c r="D96" i="13"/>
  <c r="D97" i="13"/>
  <c r="D47" i="13"/>
  <c r="D51" i="13"/>
  <c r="D56" i="13"/>
  <c r="D59" i="13"/>
  <c r="D60" i="13"/>
  <c r="D62" i="13"/>
  <c r="D63" i="13"/>
  <c r="D64" i="13"/>
  <c r="D66" i="13"/>
  <c r="D67" i="13"/>
  <c r="AN15" i="9"/>
  <c r="AN16" i="9"/>
  <c r="AN17" i="9"/>
  <c r="AN18" i="9"/>
  <c r="AN19" i="9"/>
  <c r="AN20" i="9"/>
  <c r="AN21" i="9"/>
  <c r="AN22" i="9"/>
  <c r="AN23" i="9"/>
  <c r="AN24" i="9"/>
  <c r="AN25" i="9"/>
  <c r="AN26" i="9"/>
  <c r="AN27" i="9"/>
  <c r="AN28" i="9"/>
  <c r="AN29" i="9"/>
  <c r="AN30" i="9"/>
  <c r="AN31" i="9"/>
  <c r="AN32" i="9"/>
  <c r="AN33" i="9"/>
  <c r="AN34" i="9"/>
  <c r="AN35" i="9"/>
  <c r="AN36" i="9"/>
  <c r="AJ15" i="9"/>
  <c r="AJ16" i="9"/>
  <c r="AJ17" i="9"/>
  <c r="AJ18" i="9"/>
  <c r="AJ19" i="9"/>
  <c r="AJ20" i="9"/>
  <c r="AJ21" i="9"/>
  <c r="AJ22" i="9"/>
  <c r="AJ23" i="9"/>
  <c r="AJ24" i="9"/>
  <c r="AJ25" i="9"/>
  <c r="AJ26" i="9"/>
  <c r="AJ27" i="9"/>
  <c r="AJ28" i="9"/>
  <c r="AJ29" i="9"/>
  <c r="AJ30" i="9"/>
  <c r="AJ31" i="9"/>
  <c r="AJ32" i="9"/>
  <c r="AJ33" i="9"/>
  <c r="AJ34" i="9"/>
  <c r="AJ35" i="9"/>
  <c r="AJ36" i="9"/>
  <c r="AF15" i="9"/>
  <c r="AF16" i="9"/>
  <c r="AF17" i="9"/>
  <c r="AF18" i="9"/>
  <c r="AF19" i="9"/>
  <c r="AF20" i="9"/>
  <c r="AF21" i="9"/>
  <c r="AF22" i="9"/>
  <c r="AF23" i="9"/>
  <c r="AF24" i="9"/>
  <c r="AF25" i="9"/>
  <c r="AF26" i="9"/>
  <c r="AF27" i="9"/>
  <c r="AF28" i="9"/>
  <c r="AF29" i="9"/>
  <c r="AF30" i="9"/>
  <c r="AF31" i="9"/>
  <c r="AF32" i="9"/>
  <c r="AF33" i="9"/>
  <c r="AF34" i="9"/>
  <c r="AF35" i="9"/>
  <c r="AF36" i="9"/>
  <c r="AB15" i="9"/>
  <c r="AB16" i="9"/>
  <c r="AB17" i="9"/>
  <c r="AB18" i="9"/>
  <c r="AB19" i="9"/>
  <c r="AB20" i="9"/>
  <c r="AB21" i="9"/>
  <c r="AB22" i="9"/>
  <c r="AB23" i="9"/>
  <c r="AB24" i="9"/>
  <c r="AB25" i="9"/>
  <c r="AB26" i="9"/>
  <c r="AB27" i="9"/>
  <c r="AB28" i="9"/>
  <c r="AB29" i="9"/>
  <c r="AB30" i="9"/>
  <c r="AB31" i="9"/>
  <c r="AB32" i="9"/>
  <c r="AB33" i="9"/>
  <c r="AB34" i="9"/>
  <c r="AB35" i="9"/>
  <c r="AB36" i="9"/>
  <c r="X15" i="9"/>
  <c r="X16" i="9"/>
  <c r="X17" i="9"/>
  <c r="X18" i="9"/>
  <c r="X19" i="9"/>
  <c r="X20" i="9"/>
  <c r="X21" i="9"/>
  <c r="X22" i="9"/>
  <c r="X23" i="9"/>
  <c r="X24" i="9"/>
  <c r="X25" i="9"/>
  <c r="X26" i="9"/>
  <c r="X27" i="9"/>
  <c r="X28" i="9"/>
  <c r="X29" i="9"/>
  <c r="X30" i="9"/>
  <c r="X31" i="9"/>
  <c r="X32" i="9"/>
  <c r="X33" i="9"/>
  <c r="X34" i="9"/>
  <c r="X35" i="9"/>
  <c r="X36" i="9"/>
  <c r="T15" i="9"/>
  <c r="T16" i="9"/>
  <c r="T17" i="9"/>
  <c r="T18" i="9"/>
  <c r="T19" i="9"/>
  <c r="T20" i="9"/>
  <c r="T21" i="9"/>
  <c r="T22" i="9"/>
  <c r="T23" i="9"/>
  <c r="T24" i="9"/>
  <c r="T25" i="9"/>
  <c r="T26" i="9"/>
  <c r="T27" i="9"/>
  <c r="T28" i="9"/>
  <c r="T29" i="9"/>
  <c r="T30" i="9"/>
  <c r="T31" i="9"/>
  <c r="T32" i="9"/>
  <c r="T33" i="9"/>
  <c r="T34" i="9"/>
  <c r="T35" i="9"/>
  <c r="T36" i="9"/>
  <c r="P15" i="9"/>
  <c r="P16" i="9"/>
  <c r="P17" i="9"/>
  <c r="P18" i="9"/>
  <c r="P19" i="9"/>
  <c r="P20" i="9"/>
  <c r="P21" i="9"/>
  <c r="P22" i="9"/>
  <c r="P23" i="9"/>
  <c r="P24" i="9"/>
  <c r="P25" i="9"/>
  <c r="P26" i="9"/>
  <c r="P27" i="9"/>
  <c r="P28" i="9"/>
  <c r="P29" i="9"/>
  <c r="P30" i="9"/>
  <c r="P31" i="9"/>
  <c r="P32" i="9"/>
  <c r="P33" i="9"/>
  <c r="P34" i="9"/>
  <c r="P35" i="9"/>
  <c r="P36" i="9"/>
  <c r="L15" i="9"/>
  <c r="L16" i="9"/>
  <c r="L17" i="9"/>
  <c r="L18" i="9"/>
  <c r="L19" i="9"/>
  <c r="L20" i="9"/>
  <c r="L21" i="9"/>
  <c r="L22" i="9"/>
  <c r="L23" i="9"/>
  <c r="L24" i="9"/>
  <c r="L25" i="9"/>
  <c r="L26" i="9"/>
  <c r="L27" i="9"/>
  <c r="L28" i="9"/>
  <c r="L29" i="9"/>
  <c r="L30" i="9"/>
  <c r="L31" i="9"/>
  <c r="L32" i="9"/>
  <c r="L33" i="9"/>
  <c r="L34" i="9"/>
  <c r="L35" i="9"/>
  <c r="L36" i="9"/>
  <c r="H15" i="9"/>
  <c r="H16" i="9"/>
  <c r="H17" i="9"/>
  <c r="H18" i="9"/>
  <c r="H19" i="9"/>
  <c r="H20" i="9"/>
  <c r="H21" i="9"/>
  <c r="H22" i="9"/>
  <c r="H23" i="9"/>
  <c r="H24" i="9"/>
  <c r="H25" i="9"/>
  <c r="H26" i="9"/>
  <c r="H27" i="9"/>
  <c r="H28" i="9"/>
  <c r="H29" i="9"/>
  <c r="H30" i="9"/>
  <c r="H31" i="9"/>
  <c r="H32" i="9"/>
  <c r="H33" i="9"/>
  <c r="H34" i="9"/>
  <c r="H35" i="9"/>
  <c r="H36" i="9"/>
  <c r="D15" i="9"/>
  <c r="D16" i="9"/>
  <c r="D17" i="9"/>
  <c r="D18" i="9"/>
  <c r="D19" i="9"/>
  <c r="D19" i="13" s="1"/>
  <c r="D20" i="9"/>
  <c r="D21" i="9"/>
  <c r="D22" i="9"/>
  <c r="D23" i="9"/>
  <c r="D24" i="9"/>
  <c r="D25" i="9"/>
  <c r="D26" i="9"/>
  <c r="D27" i="9"/>
  <c r="D28" i="9"/>
  <c r="D29" i="9"/>
  <c r="D30" i="9"/>
  <c r="D31" i="9"/>
  <c r="D32" i="9"/>
  <c r="D33" i="9"/>
  <c r="D34" i="9"/>
  <c r="D35" i="9"/>
  <c r="D36" i="9"/>
  <c r="H245" i="27"/>
  <c r="H246" i="27"/>
  <c r="H247" i="27"/>
  <c r="H248" i="27"/>
  <c r="H249" i="27"/>
  <c r="H250" i="27"/>
  <c r="H251" i="27"/>
  <c r="H252" i="27"/>
  <c r="H253" i="27"/>
  <c r="H254" i="27"/>
  <c r="H255" i="27"/>
  <c r="H256" i="27"/>
  <c r="H257" i="27"/>
  <c r="H258" i="27"/>
  <c r="H259" i="27"/>
  <c r="H260" i="27"/>
  <c r="H261" i="27"/>
  <c r="H262" i="27"/>
  <c r="H263" i="27"/>
  <c r="H264" i="27"/>
  <c r="H265" i="27"/>
  <c r="H266" i="27"/>
  <c r="G245" i="27"/>
  <c r="G246" i="27"/>
  <c r="G247" i="27"/>
  <c r="G248" i="27"/>
  <c r="G249" i="27"/>
  <c r="G250" i="27"/>
  <c r="G251" i="27"/>
  <c r="G252" i="27"/>
  <c r="G253" i="27"/>
  <c r="G254" i="27"/>
  <c r="G255" i="27"/>
  <c r="G256" i="27"/>
  <c r="G257" i="27"/>
  <c r="G258" i="27"/>
  <c r="G259" i="27"/>
  <c r="G260" i="27"/>
  <c r="G261" i="27"/>
  <c r="G262" i="27"/>
  <c r="G263" i="27"/>
  <c r="G264" i="27"/>
  <c r="G265" i="27"/>
  <c r="G266" i="27"/>
  <c r="F245" i="27"/>
  <c r="F246" i="27"/>
  <c r="F247" i="27"/>
  <c r="F248" i="27"/>
  <c r="F249" i="27"/>
  <c r="F250" i="27"/>
  <c r="F251" i="27"/>
  <c r="F252" i="27"/>
  <c r="F253" i="27"/>
  <c r="F254" i="27"/>
  <c r="F255" i="27"/>
  <c r="F256" i="27"/>
  <c r="F257" i="27"/>
  <c r="F258" i="27"/>
  <c r="F259" i="27"/>
  <c r="F260" i="27"/>
  <c r="F261" i="27"/>
  <c r="F262" i="27"/>
  <c r="F263" i="27"/>
  <c r="F264" i="27"/>
  <c r="F265" i="27"/>
  <c r="F266" i="27"/>
  <c r="E245" i="27"/>
  <c r="E246" i="27"/>
  <c r="E247" i="27"/>
  <c r="E248" i="27"/>
  <c r="E249" i="27"/>
  <c r="E250" i="27"/>
  <c r="E251" i="27"/>
  <c r="E252" i="27"/>
  <c r="E253" i="27"/>
  <c r="E254" i="27"/>
  <c r="E255" i="27"/>
  <c r="E256" i="27"/>
  <c r="E257" i="27"/>
  <c r="E258" i="27"/>
  <c r="E259" i="27"/>
  <c r="E260" i="27"/>
  <c r="E261" i="27"/>
  <c r="E262" i="27"/>
  <c r="E263" i="27"/>
  <c r="E264" i="27"/>
  <c r="E265" i="27"/>
  <c r="E266" i="27"/>
  <c r="D245" i="27"/>
  <c r="D246" i="27"/>
  <c r="D247" i="27"/>
  <c r="D248" i="27"/>
  <c r="D249" i="27"/>
  <c r="D250" i="27"/>
  <c r="D251" i="27"/>
  <c r="D252" i="27"/>
  <c r="D253" i="27"/>
  <c r="D254" i="27"/>
  <c r="D255" i="27"/>
  <c r="D256" i="27"/>
  <c r="D257" i="27"/>
  <c r="D258" i="27"/>
  <c r="D259" i="27"/>
  <c r="D260" i="27"/>
  <c r="D261" i="27"/>
  <c r="D262" i="27"/>
  <c r="D263" i="27"/>
  <c r="D264" i="27"/>
  <c r="D265" i="27"/>
  <c r="D266" i="27"/>
  <c r="H216" i="27"/>
  <c r="H217" i="27"/>
  <c r="H218" i="27"/>
  <c r="H219" i="27"/>
  <c r="H220" i="27"/>
  <c r="H221" i="27"/>
  <c r="H222" i="27"/>
  <c r="H223" i="27"/>
  <c r="H224" i="27"/>
  <c r="H225" i="27"/>
  <c r="H226" i="27"/>
  <c r="H227" i="27"/>
  <c r="H228" i="27"/>
  <c r="H229" i="27"/>
  <c r="H230" i="27"/>
  <c r="H231" i="27"/>
  <c r="H232" i="27"/>
  <c r="H233" i="27"/>
  <c r="H234" i="27"/>
  <c r="H235" i="27"/>
  <c r="H236" i="27"/>
  <c r="H237" i="27"/>
  <c r="G216" i="27"/>
  <c r="G217" i="27"/>
  <c r="G218" i="27"/>
  <c r="G219" i="27"/>
  <c r="G220" i="27"/>
  <c r="G221" i="27"/>
  <c r="G222" i="27"/>
  <c r="G223" i="27"/>
  <c r="G224" i="27"/>
  <c r="G225" i="27"/>
  <c r="G226" i="27"/>
  <c r="G227" i="27"/>
  <c r="G228" i="27"/>
  <c r="G229" i="27"/>
  <c r="G230" i="27"/>
  <c r="G231" i="27"/>
  <c r="G232" i="27"/>
  <c r="G233" i="27"/>
  <c r="G234" i="27"/>
  <c r="G235" i="27"/>
  <c r="G236" i="27"/>
  <c r="G237" i="27"/>
  <c r="F216" i="27"/>
  <c r="F217" i="27"/>
  <c r="F218" i="27"/>
  <c r="F219" i="27"/>
  <c r="F220" i="27"/>
  <c r="F221" i="27"/>
  <c r="F222" i="27"/>
  <c r="F223" i="27"/>
  <c r="F224" i="27"/>
  <c r="F225" i="27"/>
  <c r="F226" i="27"/>
  <c r="F227" i="27"/>
  <c r="F228" i="27"/>
  <c r="F229" i="27"/>
  <c r="F230" i="27"/>
  <c r="F231" i="27"/>
  <c r="F232" i="27"/>
  <c r="F233" i="27"/>
  <c r="F234" i="27"/>
  <c r="F235" i="27"/>
  <c r="F236" i="27"/>
  <c r="F237" i="27"/>
  <c r="E216" i="27"/>
  <c r="E217" i="27"/>
  <c r="E218" i="27"/>
  <c r="E219" i="27"/>
  <c r="E220" i="27"/>
  <c r="E221" i="27"/>
  <c r="E222" i="27"/>
  <c r="E223" i="27"/>
  <c r="E224" i="27"/>
  <c r="E225" i="27"/>
  <c r="E226" i="27"/>
  <c r="E227" i="27"/>
  <c r="E228" i="27"/>
  <c r="E229" i="27"/>
  <c r="E230" i="27"/>
  <c r="E231" i="27"/>
  <c r="E232" i="27"/>
  <c r="E233" i="27"/>
  <c r="E234" i="27"/>
  <c r="E235" i="27"/>
  <c r="E236" i="27"/>
  <c r="E237" i="27"/>
  <c r="D216" i="27"/>
  <c r="D217" i="27"/>
  <c r="D218" i="27"/>
  <c r="D219" i="27"/>
  <c r="D220" i="27"/>
  <c r="D221" i="27"/>
  <c r="D222" i="27"/>
  <c r="D223" i="27"/>
  <c r="D224" i="27"/>
  <c r="D225" i="27"/>
  <c r="D226" i="27"/>
  <c r="D227" i="27"/>
  <c r="D228" i="27"/>
  <c r="D229" i="27"/>
  <c r="D230" i="27"/>
  <c r="D231" i="27"/>
  <c r="D232" i="27"/>
  <c r="D233" i="27"/>
  <c r="D234" i="27"/>
  <c r="D235" i="27"/>
  <c r="D236" i="27"/>
  <c r="D237" i="27"/>
  <c r="H187" i="27"/>
  <c r="H188" i="27"/>
  <c r="H189" i="27"/>
  <c r="H190" i="27"/>
  <c r="H191" i="27"/>
  <c r="H192" i="27"/>
  <c r="H193" i="27"/>
  <c r="H194" i="27"/>
  <c r="H195" i="27"/>
  <c r="H196" i="27"/>
  <c r="H197" i="27"/>
  <c r="H198" i="27"/>
  <c r="H199" i="27"/>
  <c r="H200" i="27"/>
  <c r="H201" i="27"/>
  <c r="H202" i="27"/>
  <c r="H203" i="27"/>
  <c r="H204" i="27"/>
  <c r="H205" i="27"/>
  <c r="H206" i="27"/>
  <c r="H207" i="27"/>
  <c r="H208" i="27"/>
  <c r="G187" i="27"/>
  <c r="G188" i="27"/>
  <c r="G189" i="27"/>
  <c r="G190" i="27"/>
  <c r="G191" i="27"/>
  <c r="G192" i="27"/>
  <c r="G193" i="27"/>
  <c r="G194" i="27"/>
  <c r="G195" i="27"/>
  <c r="G196" i="27"/>
  <c r="G197" i="27"/>
  <c r="G198" i="27"/>
  <c r="G199" i="27"/>
  <c r="G200" i="27"/>
  <c r="G201" i="27"/>
  <c r="G202" i="27"/>
  <c r="G203" i="27"/>
  <c r="G204" i="27"/>
  <c r="G205" i="27"/>
  <c r="G206" i="27"/>
  <c r="G207" i="27"/>
  <c r="G208" i="27"/>
  <c r="F187" i="27"/>
  <c r="F188" i="27"/>
  <c r="F189" i="27"/>
  <c r="F190" i="27"/>
  <c r="F191" i="27"/>
  <c r="F192" i="27"/>
  <c r="F193" i="27"/>
  <c r="F194" i="27"/>
  <c r="F195" i="27"/>
  <c r="F196" i="27"/>
  <c r="F197" i="27"/>
  <c r="F198" i="27"/>
  <c r="F199" i="27"/>
  <c r="F200" i="27"/>
  <c r="F201" i="27"/>
  <c r="F202" i="27"/>
  <c r="F203" i="27"/>
  <c r="F204" i="27"/>
  <c r="F205" i="27"/>
  <c r="F206" i="27"/>
  <c r="F207" i="27"/>
  <c r="F208" i="27"/>
  <c r="E187" i="27"/>
  <c r="E188" i="27"/>
  <c r="E189" i="27"/>
  <c r="E190" i="27"/>
  <c r="E191" i="27"/>
  <c r="E192" i="27"/>
  <c r="E193" i="27"/>
  <c r="E194" i="27"/>
  <c r="E195" i="27"/>
  <c r="E196" i="27"/>
  <c r="E197" i="27"/>
  <c r="E198" i="27"/>
  <c r="E199" i="27"/>
  <c r="E200" i="27"/>
  <c r="E201" i="27"/>
  <c r="E202" i="27"/>
  <c r="E203" i="27"/>
  <c r="E204" i="27"/>
  <c r="E205" i="27"/>
  <c r="E206" i="27"/>
  <c r="E207" i="27"/>
  <c r="E208" i="27"/>
  <c r="D187" i="27"/>
  <c r="D188" i="27"/>
  <c r="D189" i="27"/>
  <c r="D190" i="27"/>
  <c r="D191" i="27"/>
  <c r="D192" i="27"/>
  <c r="D193" i="27"/>
  <c r="D194" i="27"/>
  <c r="D195" i="27"/>
  <c r="D196" i="27"/>
  <c r="D197" i="27"/>
  <c r="D198" i="27"/>
  <c r="D199" i="27"/>
  <c r="D200" i="27"/>
  <c r="D201" i="27"/>
  <c r="D202" i="27"/>
  <c r="D203" i="27"/>
  <c r="D204" i="27"/>
  <c r="D205" i="27"/>
  <c r="D206" i="27"/>
  <c r="D207" i="27"/>
  <c r="D208" i="27"/>
  <c r="H158" i="27"/>
  <c r="H159" i="27"/>
  <c r="H160" i="27"/>
  <c r="H161" i="27"/>
  <c r="H162" i="27"/>
  <c r="H163" i="27"/>
  <c r="H164" i="27"/>
  <c r="H165" i="27"/>
  <c r="H166" i="27"/>
  <c r="H167" i="27"/>
  <c r="H168" i="27"/>
  <c r="H169" i="27"/>
  <c r="H170" i="27"/>
  <c r="H171" i="27"/>
  <c r="H172" i="27"/>
  <c r="H173" i="27"/>
  <c r="H174" i="27"/>
  <c r="H175" i="27"/>
  <c r="H176" i="27"/>
  <c r="H177" i="27"/>
  <c r="H178" i="27"/>
  <c r="H179" i="27"/>
  <c r="G158" i="27"/>
  <c r="G13" i="27" s="1"/>
  <c r="G159" i="27"/>
  <c r="G14" i="27" s="1"/>
  <c r="G160" i="27"/>
  <c r="G15" i="27" s="1"/>
  <c r="G161" i="27"/>
  <c r="G16" i="27" s="1"/>
  <c r="G162" i="27"/>
  <c r="G17" i="27" s="1"/>
  <c r="G163" i="27"/>
  <c r="G18" i="27" s="1"/>
  <c r="G164" i="27"/>
  <c r="G19" i="27" s="1"/>
  <c r="G165" i="27"/>
  <c r="G20" i="27" s="1"/>
  <c r="G166" i="27"/>
  <c r="G21" i="27" s="1"/>
  <c r="G167" i="27"/>
  <c r="G22" i="27" s="1"/>
  <c r="G168" i="27"/>
  <c r="G23" i="27" s="1"/>
  <c r="G169" i="27"/>
  <c r="G24" i="27" s="1"/>
  <c r="G170" i="27"/>
  <c r="G25" i="27" s="1"/>
  <c r="G171" i="27"/>
  <c r="G26" i="27" s="1"/>
  <c r="G172" i="27"/>
  <c r="G27" i="27" s="1"/>
  <c r="G173" i="27"/>
  <c r="G28" i="27" s="1"/>
  <c r="G174" i="27"/>
  <c r="G29" i="27" s="1"/>
  <c r="G175" i="27"/>
  <c r="G30" i="27" s="1"/>
  <c r="G176" i="27"/>
  <c r="G31" i="27" s="1"/>
  <c r="G177" i="27"/>
  <c r="G32" i="27" s="1"/>
  <c r="G178" i="27"/>
  <c r="G33" i="27" s="1"/>
  <c r="G179" i="27"/>
  <c r="G34" i="27" s="1"/>
  <c r="F158" i="27"/>
  <c r="F159" i="27"/>
  <c r="F160" i="27"/>
  <c r="F161" i="27"/>
  <c r="F162" i="27"/>
  <c r="F163" i="27"/>
  <c r="F164" i="27"/>
  <c r="F165" i="27"/>
  <c r="F166" i="27"/>
  <c r="F167" i="27"/>
  <c r="F168" i="27"/>
  <c r="F169" i="27"/>
  <c r="F170" i="27"/>
  <c r="F171" i="27"/>
  <c r="F172" i="27"/>
  <c r="F173" i="27"/>
  <c r="F174" i="27"/>
  <c r="F175" i="27"/>
  <c r="F176" i="27"/>
  <c r="F177" i="27"/>
  <c r="F178" i="27"/>
  <c r="F179" i="27"/>
  <c r="E158" i="27"/>
  <c r="E159" i="27"/>
  <c r="E160" i="27"/>
  <c r="E161" i="27"/>
  <c r="E162" i="27"/>
  <c r="E163" i="27"/>
  <c r="E164" i="27"/>
  <c r="E165" i="27"/>
  <c r="E166" i="27"/>
  <c r="E167" i="27"/>
  <c r="E168" i="27"/>
  <c r="E169" i="27"/>
  <c r="E170" i="27"/>
  <c r="E171" i="27"/>
  <c r="E172" i="27"/>
  <c r="E173" i="27"/>
  <c r="E174" i="27"/>
  <c r="E175" i="27"/>
  <c r="E176" i="27"/>
  <c r="E177" i="27"/>
  <c r="E178" i="27"/>
  <c r="E179" i="27"/>
  <c r="D158" i="27"/>
  <c r="D159" i="27"/>
  <c r="D160" i="27"/>
  <c r="D161" i="27"/>
  <c r="D162" i="27"/>
  <c r="D163" i="27"/>
  <c r="D164" i="27"/>
  <c r="D165" i="27"/>
  <c r="D166" i="27"/>
  <c r="D167" i="27"/>
  <c r="D168" i="27"/>
  <c r="D169" i="27"/>
  <c r="D170" i="27"/>
  <c r="D171" i="27"/>
  <c r="D172" i="27"/>
  <c r="D173" i="27"/>
  <c r="D174" i="27"/>
  <c r="D175" i="27"/>
  <c r="D176" i="27"/>
  <c r="D177" i="27"/>
  <c r="D178" i="27"/>
  <c r="D179" i="27"/>
  <c r="H71" i="27"/>
  <c r="H13" i="27" s="1"/>
  <c r="H72" i="27"/>
  <c r="H14" i="27" s="1"/>
  <c r="H73" i="27"/>
  <c r="H15" i="27" s="1"/>
  <c r="H74" i="27"/>
  <c r="H16" i="27" s="1"/>
  <c r="H75" i="27"/>
  <c r="H17" i="27" s="1"/>
  <c r="H76" i="27"/>
  <c r="H18" i="27" s="1"/>
  <c r="H77" i="27"/>
  <c r="H19" i="27" s="1"/>
  <c r="H78" i="27"/>
  <c r="H20" i="27" s="1"/>
  <c r="H79" i="27"/>
  <c r="H21" i="27" s="1"/>
  <c r="H80" i="27"/>
  <c r="H22" i="27" s="1"/>
  <c r="H81" i="27"/>
  <c r="H23" i="27" s="1"/>
  <c r="H82" i="27"/>
  <c r="H24" i="27" s="1"/>
  <c r="H83" i="27"/>
  <c r="H25" i="27" s="1"/>
  <c r="H84" i="27"/>
  <c r="H26" i="27" s="1"/>
  <c r="H85" i="27"/>
  <c r="H27" i="27" s="1"/>
  <c r="H86" i="27"/>
  <c r="H28" i="27" s="1"/>
  <c r="H87" i="27"/>
  <c r="H29" i="27" s="1"/>
  <c r="H88" i="27"/>
  <c r="H30" i="27" s="1"/>
  <c r="H89" i="27"/>
  <c r="H31" i="27" s="1"/>
  <c r="H90" i="27"/>
  <c r="H32" i="27" s="1"/>
  <c r="H91" i="27"/>
  <c r="H33" i="27" s="1"/>
  <c r="H92" i="27"/>
  <c r="H34" i="27" s="1"/>
  <c r="F71" i="27"/>
  <c r="F13" i="27" s="1"/>
  <c r="F72" i="27"/>
  <c r="F14" i="27" s="1"/>
  <c r="F73" i="27"/>
  <c r="F15" i="27" s="1"/>
  <c r="F74" i="27"/>
  <c r="F16" i="27" s="1"/>
  <c r="F75" i="27"/>
  <c r="F17" i="27" s="1"/>
  <c r="F76" i="27"/>
  <c r="F18" i="27" s="1"/>
  <c r="F77" i="27"/>
  <c r="F19" i="27" s="1"/>
  <c r="F78" i="27"/>
  <c r="F20" i="27" s="1"/>
  <c r="F79" i="27"/>
  <c r="F21" i="27" s="1"/>
  <c r="F80" i="27"/>
  <c r="F22" i="27" s="1"/>
  <c r="F81" i="27"/>
  <c r="F23" i="27" s="1"/>
  <c r="F82" i="27"/>
  <c r="F24" i="27" s="1"/>
  <c r="F83" i="27"/>
  <c r="F25" i="27" s="1"/>
  <c r="F84" i="27"/>
  <c r="F26" i="27" s="1"/>
  <c r="F85" i="27"/>
  <c r="F27" i="27" s="1"/>
  <c r="F86" i="27"/>
  <c r="F28" i="27" s="1"/>
  <c r="F87" i="27"/>
  <c r="F29" i="27" s="1"/>
  <c r="F88" i="27"/>
  <c r="F30" i="27" s="1"/>
  <c r="F89" i="27"/>
  <c r="F31" i="27" s="1"/>
  <c r="F90" i="27"/>
  <c r="F32" i="27" s="1"/>
  <c r="F91" i="27"/>
  <c r="F33" i="27" s="1"/>
  <c r="F92" i="27"/>
  <c r="F34" i="27" s="1"/>
  <c r="E71" i="27"/>
  <c r="E13" i="27" s="1"/>
  <c r="E72" i="27"/>
  <c r="E14" i="27" s="1"/>
  <c r="E73" i="27"/>
  <c r="E15" i="27" s="1"/>
  <c r="E74" i="27"/>
  <c r="E16" i="27" s="1"/>
  <c r="E75" i="27"/>
  <c r="E17" i="27" s="1"/>
  <c r="E76" i="27"/>
  <c r="E18" i="27" s="1"/>
  <c r="E77" i="27"/>
  <c r="E19" i="27" s="1"/>
  <c r="E78" i="27"/>
  <c r="E20" i="27" s="1"/>
  <c r="E79" i="27"/>
  <c r="E21" i="27" s="1"/>
  <c r="E80" i="27"/>
  <c r="E22" i="27" s="1"/>
  <c r="E81" i="27"/>
  <c r="E23" i="27" s="1"/>
  <c r="E82" i="27"/>
  <c r="E24" i="27" s="1"/>
  <c r="E83" i="27"/>
  <c r="E25" i="27" s="1"/>
  <c r="E84" i="27"/>
  <c r="E26" i="27" s="1"/>
  <c r="E85" i="27"/>
  <c r="E27" i="27" s="1"/>
  <c r="E86" i="27"/>
  <c r="E28" i="27" s="1"/>
  <c r="E87" i="27"/>
  <c r="E29" i="27" s="1"/>
  <c r="E88" i="27"/>
  <c r="E30" i="27" s="1"/>
  <c r="E89" i="27"/>
  <c r="E31" i="27" s="1"/>
  <c r="E90" i="27"/>
  <c r="E32" i="27" s="1"/>
  <c r="E91" i="27"/>
  <c r="E33" i="27" s="1"/>
  <c r="E92" i="27"/>
  <c r="E34" i="27" s="1"/>
  <c r="D71" i="27"/>
  <c r="D13" i="27" s="1"/>
  <c r="D72" i="27"/>
  <c r="D14" i="27" s="1"/>
  <c r="D73" i="27"/>
  <c r="D15" i="27" s="1"/>
  <c r="D74" i="27"/>
  <c r="D16" i="27" s="1"/>
  <c r="D75" i="27"/>
  <c r="D17" i="27" s="1"/>
  <c r="D76" i="27"/>
  <c r="D18" i="27" s="1"/>
  <c r="D77" i="27"/>
  <c r="D19" i="27" s="1"/>
  <c r="D78" i="27"/>
  <c r="D20" i="27" s="1"/>
  <c r="D79" i="27"/>
  <c r="D21" i="27" s="1"/>
  <c r="D80" i="27"/>
  <c r="D22" i="27" s="1"/>
  <c r="D81" i="27"/>
  <c r="D23" i="27" s="1"/>
  <c r="D82" i="27"/>
  <c r="D24" i="27" s="1"/>
  <c r="D83" i="27"/>
  <c r="D25" i="27" s="1"/>
  <c r="D84" i="27"/>
  <c r="D26" i="27" s="1"/>
  <c r="D85" i="27"/>
  <c r="D27" i="27" s="1"/>
  <c r="D86" i="27"/>
  <c r="D28" i="27" s="1"/>
  <c r="D87" i="27"/>
  <c r="D29" i="27" s="1"/>
  <c r="D88" i="27"/>
  <c r="D30" i="27" s="1"/>
  <c r="D89" i="27"/>
  <c r="D31" i="27" s="1"/>
  <c r="D90" i="27"/>
  <c r="D32" i="27" s="1"/>
  <c r="D91" i="27"/>
  <c r="D33" i="27" s="1"/>
  <c r="D92" i="27"/>
  <c r="D34" i="27" s="1"/>
  <c r="AL203" i="7"/>
  <c r="AL204" i="7"/>
  <c r="AL205" i="7"/>
  <c r="AL206" i="7"/>
  <c r="AL207" i="7"/>
  <c r="AL208" i="7"/>
  <c r="AL209" i="7"/>
  <c r="AL210" i="7"/>
  <c r="AL211" i="7"/>
  <c r="AL212" i="7"/>
  <c r="AL213" i="7"/>
  <c r="AL214" i="7"/>
  <c r="AL215" i="7"/>
  <c r="AL216" i="7"/>
  <c r="AL217" i="7"/>
  <c r="AL218" i="7"/>
  <c r="AL219" i="7"/>
  <c r="AL220" i="7"/>
  <c r="AL221" i="7"/>
  <c r="AL222" i="7"/>
  <c r="AL223" i="7"/>
  <c r="AL224" i="7"/>
  <c r="AF203" i="7"/>
  <c r="AF204" i="7"/>
  <c r="AF205" i="7"/>
  <c r="AF206" i="7"/>
  <c r="AF207" i="7"/>
  <c r="AF208" i="7"/>
  <c r="AF209" i="7"/>
  <c r="AF210" i="7"/>
  <c r="AF211" i="7"/>
  <c r="AF212" i="7"/>
  <c r="AF213" i="7"/>
  <c r="AF214" i="7"/>
  <c r="AF215" i="7"/>
  <c r="AF216" i="7"/>
  <c r="AF217" i="7"/>
  <c r="AF218" i="7"/>
  <c r="AF219" i="7"/>
  <c r="AF220" i="7"/>
  <c r="AF221" i="7"/>
  <c r="AF222" i="7"/>
  <c r="AF223" i="7"/>
  <c r="AF224" i="7"/>
  <c r="Z203" i="7"/>
  <c r="Z204" i="7"/>
  <c r="Z205" i="7"/>
  <c r="Z206" i="7"/>
  <c r="Z207" i="7"/>
  <c r="Z208" i="7"/>
  <c r="Z209" i="7"/>
  <c r="Z210" i="7"/>
  <c r="Z211" i="7"/>
  <c r="Z212" i="7"/>
  <c r="Z213" i="7"/>
  <c r="Z214" i="7"/>
  <c r="Z215" i="7"/>
  <c r="Z216" i="7"/>
  <c r="Z217" i="7"/>
  <c r="Z218" i="7"/>
  <c r="Z219" i="7"/>
  <c r="Z220" i="7"/>
  <c r="Z221" i="7"/>
  <c r="Z222" i="7"/>
  <c r="Z223" i="7"/>
  <c r="Z224" i="7"/>
  <c r="T203" i="7"/>
  <c r="T204" i="7"/>
  <c r="T205" i="7"/>
  <c r="T206" i="7"/>
  <c r="T207" i="7"/>
  <c r="T208" i="7"/>
  <c r="T209" i="7"/>
  <c r="T210" i="7"/>
  <c r="T211" i="7"/>
  <c r="T212" i="7"/>
  <c r="T213" i="7"/>
  <c r="T214" i="7"/>
  <c r="T215" i="7"/>
  <c r="T216" i="7"/>
  <c r="T217" i="7"/>
  <c r="T218" i="7"/>
  <c r="T219" i="7"/>
  <c r="T220" i="7"/>
  <c r="T221" i="7"/>
  <c r="T222" i="7"/>
  <c r="T223" i="7"/>
  <c r="T224" i="7"/>
  <c r="P203" i="7"/>
  <c r="R203" i="7" s="1"/>
  <c r="P204" i="7"/>
  <c r="R204" i="7" s="1"/>
  <c r="S204" i="7" s="1"/>
  <c r="P205" i="7"/>
  <c r="R205" i="7" s="1"/>
  <c r="P206" i="7"/>
  <c r="R206" i="7" s="1"/>
  <c r="P207" i="7"/>
  <c r="R207" i="7" s="1"/>
  <c r="S207" i="7" s="1"/>
  <c r="P208" i="7"/>
  <c r="P209" i="7"/>
  <c r="R209" i="7" s="1"/>
  <c r="P210" i="7"/>
  <c r="R210" i="7" s="1"/>
  <c r="P211" i="7"/>
  <c r="R211" i="7" s="1"/>
  <c r="P212" i="7"/>
  <c r="P213" i="7"/>
  <c r="R213" i="7" s="1"/>
  <c r="P214" i="7"/>
  <c r="R214" i="7" s="1"/>
  <c r="P215" i="7"/>
  <c r="R215" i="7" s="1"/>
  <c r="P216" i="7"/>
  <c r="P217" i="7"/>
  <c r="R217" i="7" s="1"/>
  <c r="P218" i="7"/>
  <c r="R218" i="7" s="1"/>
  <c r="P219" i="7"/>
  <c r="R219" i="7" s="1"/>
  <c r="P220" i="7"/>
  <c r="R220" i="7" s="1"/>
  <c r="S220" i="7" s="1"/>
  <c r="P221" i="7"/>
  <c r="R221" i="7" s="1"/>
  <c r="P222" i="7"/>
  <c r="R222" i="7" s="1"/>
  <c r="P223" i="7"/>
  <c r="R223" i="7" s="1"/>
  <c r="S223" i="7" s="1"/>
  <c r="P224" i="7"/>
  <c r="N203" i="7"/>
  <c r="N204" i="7"/>
  <c r="N205" i="7"/>
  <c r="N206" i="7"/>
  <c r="N207" i="7"/>
  <c r="N208" i="7"/>
  <c r="N209" i="7"/>
  <c r="N210" i="7"/>
  <c r="N211" i="7"/>
  <c r="N212" i="7"/>
  <c r="N213" i="7"/>
  <c r="N214" i="7"/>
  <c r="N215" i="7"/>
  <c r="N216" i="7"/>
  <c r="N217" i="7"/>
  <c r="N218" i="7"/>
  <c r="N219" i="7"/>
  <c r="N220" i="7"/>
  <c r="N221" i="7"/>
  <c r="N222" i="7"/>
  <c r="N223" i="7"/>
  <c r="N224" i="7"/>
  <c r="M203" i="7"/>
  <c r="M204" i="7"/>
  <c r="M205" i="7"/>
  <c r="M206" i="7"/>
  <c r="M207" i="7"/>
  <c r="M208" i="7"/>
  <c r="M209" i="7"/>
  <c r="M210" i="7"/>
  <c r="M211" i="7"/>
  <c r="M212" i="7"/>
  <c r="M213" i="7"/>
  <c r="M214" i="7"/>
  <c r="M215" i="7"/>
  <c r="M216" i="7"/>
  <c r="M217" i="7"/>
  <c r="M218" i="7"/>
  <c r="M219" i="7"/>
  <c r="M220" i="7"/>
  <c r="M221" i="7"/>
  <c r="M222" i="7"/>
  <c r="M223" i="7"/>
  <c r="M224" i="7"/>
  <c r="L203" i="7"/>
  <c r="L204" i="7"/>
  <c r="L205" i="7"/>
  <c r="L206" i="7"/>
  <c r="L207" i="7"/>
  <c r="L208" i="7"/>
  <c r="L209" i="7"/>
  <c r="L210" i="7"/>
  <c r="L211" i="7"/>
  <c r="L212" i="7"/>
  <c r="L213" i="7"/>
  <c r="L214" i="7"/>
  <c r="L215" i="7"/>
  <c r="L216" i="7"/>
  <c r="L217" i="7"/>
  <c r="L218" i="7"/>
  <c r="L219" i="7"/>
  <c r="L220" i="7"/>
  <c r="L221" i="7"/>
  <c r="L222" i="7"/>
  <c r="L223" i="7"/>
  <c r="L224" i="7"/>
  <c r="J203" i="7"/>
  <c r="J204" i="7"/>
  <c r="J205" i="7"/>
  <c r="J206" i="7"/>
  <c r="J207" i="7"/>
  <c r="J208" i="7"/>
  <c r="J209" i="7"/>
  <c r="J210" i="7"/>
  <c r="J211" i="7"/>
  <c r="J212" i="7"/>
  <c r="J213" i="7"/>
  <c r="J214" i="7"/>
  <c r="J215" i="7"/>
  <c r="J216" i="7"/>
  <c r="J217" i="7"/>
  <c r="J218" i="7"/>
  <c r="J219" i="7"/>
  <c r="J220" i="7"/>
  <c r="J221" i="7"/>
  <c r="J222" i="7"/>
  <c r="J223" i="7"/>
  <c r="J224" i="7"/>
  <c r="H203" i="7"/>
  <c r="H204" i="7"/>
  <c r="H205" i="7"/>
  <c r="H206" i="7"/>
  <c r="H207" i="7"/>
  <c r="H208" i="7"/>
  <c r="H209" i="7"/>
  <c r="H210" i="7"/>
  <c r="H211" i="7"/>
  <c r="H212" i="7"/>
  <c r="H213" i="7"/>
  <c r="H214" i="7"/>
  <c r="H215" i="7"/>
  <c r="H216" i="7"/>
  <c r="H217" i="7"/>
  <c r="H218" i="7"/>
  <c r="H219" i="7"/>
  <c r="H220" i="7"/>
  <c r="H221" i="7"/>
  <c r="H222" i="7"/>
  <c r="H223" i="7"/>
  <c r="H224" i="7"/>
  <c r="F203" i="7"/>
  <c r="F204" i="7"/>
  <c r="F205" i="7"/>
  <c r="F206" i="7"/>
  <c r="F207" i="7"/>
  <c r="F208" i="7"/>
  <c r="F209" i="7"/>
  <c r="F210" i="7"/>
  <c r="F211" i="7"/>
  <c r="F212" i="7"/>
  <c r="F213" i="7"/>
  <c r="F214" i="7"/>
  <c r="F215" i="7"/>
  <c r="F216" i="7"/>
  <c r="F217" i="7"/>
  <c r="F218" i="7"/>
  <c r="F219" i="7"/>
  <c r="F220" i="7"/>
  <c r="F221" i="7"/>
  <c r="F222" i="7"/>
  <c r="F223" i="7"/>
  <c r="F224" i="7"/>
  <c r="AL172" i="7"/>
  <c r="AL173" i="7"/>
  <c r="AL174" i="7"/>
  <c r="AL175" i="7"/>
  <c r="AL176" i="7"/>
  <c r="AL177" i="7"/>
  <c r="AL178" i="7"/>
  <c r="AL179" i="7"/>
  <c r="AL180" i="7"/>
  <c r="AL181" i="7"/>
  <c r="AL182" i="7"/>
  <c r="AL183" i="7"/>
  <c r="AL184" i="7"/>
  <c r="AL185" i="7"/>
  <c r="AL186" i="7"/>
  <c r="AL187" i="7"/>
  <c r="AL188" i="7"/>
  <c r="AL189" i="7"/>
  <c r="AL190" i="7"/>
  <c r="AL191" i="7"/>
  <c r="AL192" i="7"/>
  <c r="AL193" i="7"/>
  <c r="Z172" i="7"/>
  <c r="Z173" i="7"/>
  <c r="Z174" i="7"/>
  <c r="Z175" i="7"/>
  <c r="Z176" i="7"/>
  <c r="Z177" i="7"/>
  <c r="Z178" i="7"/>
  <c r="Z179" i="7"/>
  <c r="Z180" i="7"/>
  <c r="Z181" i="7"/>
  <c r="Z182" i="7"/>
  <c r="Z183" i="7"/>
  <c r="Z184" i="7"/>
  <c r="Z185" i="7"/>
  <c r="Z186" i="7"/>
  <c r="Z187" i="7"/>
  <c r="Z189" i="7"/>
  <c r="Z190" i="7"/>
  <c r="Z191" i="7"/>
  <c r="Z192" i="7"/>
  <c r="Z193" i="7"/>
  <c r="T172" i="7"/>
  <c r="T173" i="7"/>
  <c r="T174" i="7"/>
  <c r="T175" i="7"/>
  <c r="T176" i="7"/>
  <c r="T177" i="7"/>
  <c r="T178" i="7"/>
  <c r="T179" i="7"/>
  <c r="T180" i="7"/>
  <c r="T181" i="7"/>
  <c r="T182" i="7"/>
  <c r="T183" i="7"/>
  <c r="T184" i="7"/>
  <c r="T185" i="7"/>
  <c r="T186" i="7"/>
  <c r="T187" i="7"/>
  <c r="T188" i="7"/>
  <c r="T189" i="7"/>
  <c r="T190" i="7"/>
  <c r="T191" i="7"/>
  <c r="T192" i="7"/>
  <c r="T193" i="7"/>
  <c r="P172" i="7"/>
  <c r="R172" i="7" s="1"/>
  <c r="P173" i="7"/>
  <c r="R173" i="7" s="1"/>
  <c r="S173" i="7" s="1"/>
  <c r="P174" i="7"/>
  <c r="R174" i="7" s="1"/>
  <c r="S174" i="7" s="1"/>
  <c r="P175" i="7"/>
  <c r="R175" i="7" s="1"/>
  <c r="P176" i="7"/>
  <c r="R176" i="7" s="1"/>
  <c r="P177" i="7"/>
  <c r="R177" i="7" s="1"/>
  <c r="S177" i="7" s="1"/>
  <c r="P178" i="7"/>
  <c r="R178" i="7" s="1"/>
  <c r="P179" i="7"/>
  <c r="R179" i="7" s="1"/>
  <c r="S179" i="7" s="1"/>
  <c r="P180" i="7"/>
  <c r="R180" i="7" s="1"/>
  <c r="P181" i="7"/>
  <c r="R181" i="7" s="1"/>
  <c r="S181" i="7" s="1"/>
  <c r="P182" i="7"/>
  <c r="R182" i="7" s="1"/>
  <c r="S182" i="7" s="1"/>
  <c r="P183" i="7"/>
  <c r="R183" i="7" s="1"/>
  <c r="P184" i="7"/>
  <c r="R184" i="7" s="1"/>
  <c r="P185" i="7"/>
  <c r="R185" i="7" s="1"/>
  <c r="S185" i="7" s="1"/>
  <c r="P186" i="7"/>
  <c r="R186" i="7" s="1"/>
  <c r="S186" i="7" s="1"/>
  <c r="P187" i="7"/>
  <c r="R187" i="7" s="1"/>
  <c r="P188" i="7"/>
  <c r="R188" i="7" s="1"/>
  <c r="P189" i="7"/>
  <c r="R189" i="7" s="1"/>
  <c r="S189" i="7" s="1"/>
  <c r="P190" i="7"/>
  <c r="R190" i="7" s="1"/>
  <c r="S190" i="7" s="1"/>
  <c r="P191" i="7"/>
  <c r="R191" i="7" s="1"/>
  <c r="P192" i="7"/>
  <c r="R192" i="7" s="1"/>
  <c r="P193" i="7"/>
  <c r="R193" i="7" s="1"/>
  <c r="S193" i="7" s="1"/>
  <c r="N172" i="7"/>
  <c r="N173" i="7"/>
  <c r="N174" i="7"/>
  <c r="N175" i="7"/>
  <c r="N176" i="7"/>
  <c r="N177" i="7"/>
  <c r="N178" i="7"/>
  <c r="N179" i="7"/>
  <c r="N180" i="7"/>
  <c r="N181" i="7"/>
  <c r="N182" i="7"/>
  <c r="N183" i="7"/>
  <c r="N184" i="7"/>
  <c r="N185" i="7"/>
  <c r="N186" i="7"/>
  <c r="N187" i="7"/>
  <c r="N188" i="7"/>
  <c r="N189" i="7"/>
  <c r="N190" i="7"/>
  <c r="N191" i="7"/>
  <c r="N192" i="7"/>
  <c r="N193" i="7"/>
  <c r="M172" i="7"/>
  <c r="M173" i="7"/>
  <c r="M174" i="7"/>
  <c r="M175" i="7"/>
  <c r="M176" i="7"/>
  <c r="M177" i="7"/>
  <c r="M178" i="7"/>
  <c r="M179" i="7"/>
  <c r="M180" i="7"/>
  <c r="M181" i="7"/>
  <c r="M182" i="7"/>
  <c r="M183" i="7"/>
  <c r="M184" i="7"/>
  <c r="M185" i="7"/>
  <c r="M186" i="7"/>
  <c r="M187" i="7"/>
  <c r="M188" i="7"/>
  <c r="M189" i="7"/>
  <c r="M190" i="7"/>
  <c r="M191" i="7"/>
  <c r="M192" i="7"/>
  <c r="M193" i="7"/>
  <c r="L172" i="7"/>
  <c r="L173" i="7"/>
  <c r="L174" i="7"/>
  <c r="L175" i="7"/>
  <c r="L176" i="7"/>
  <c r="L177" i="7"/>
  <c r="L178" i="7"/>
  <c r="L179" i="7"/>
  <c r="L180" i="7"/>
  <c r="L181" i="7"/>
  <c r="L182" i="7"/>
  <c r="L183" i="7"/>
  <c r="L184" i="7"/>
  <c r="L185" i="7"/>
  <c r="L186" i="7"/>
  <c r="L187" i="7"/>
  <c r="L188" i="7"/>
  <c r="L189" i="7"/>
  <c r="L190" i="7"/>
  <c r="L191" i="7"/>
  <c r="L192" i="7"/>
  <c r="L193" i="7"/>
  <c r="J172" i="7"/>
  <c r="J173" i="7"/>
  <c r="J174" i="7"/>
  <c r="J175" i="7"/>
  <c r="J176" i="7"/>
  <c r="J177" i="7"/>
  <c r="J178" i="7"/>
  <c r="J179" i="7"/>
  <c r="J180" i="7"/>
  <c r="J181" i="7"/>
  <c r="J182" i="7"/>
  <c r="J183" i="7"/>
  <c r="J184" i="7"/>
  <c r="J185" i="7"/>
  <c r="J186" i="7"/>
  <c r="J187" i="7"/>
  <c r="J188" i="7"/>
  <c r="J189" i="7"/>
  <c r="J190" i="7"/>
  <c r="J191" i="7"/>
  <c r="J192" i="7"/>
  <c r="J193" i="7"/>
  <c r="H172" i="7"/>
  <c r="H173" i="7"/>
  <c r="H174" i="7"/>
  <c r="H175" i="7"/>
  <c r="H176" i="7"/>
  <c r="H177" i="7"/>
  <c r="H178" i="7"/>
  <c r="H179" i="7"/>
  <c r="H180" i="7"/>
  <c r="H181" i="7"/>
  <c r="H182" i="7"/>
  <c r="H183" i="7"/>
  <c r="H184" i="7"/>
  <c r="H185" i="7"/>
  <c r="H186" i="7"/>
  <c r="H187" i="7"/>
  <c r="H188" i="7"/>
  <c r="H189" i="7"/>
  <c r="H190" i="7"/>
  <c r="H191" i="7"/>
  <c r="H192" i="7"/>
  <c r="H193" i="7"/>
  <c r="F172" i="7"/>
  <c r="F173" i="7"/>
  <c r="F174" i="7"/>
  <c r="F175" i="7"/>
  <c r="F176" i="7"/>
  <c r="F177" i="7"/>
  <c r="F178" i="7"/>
  <c r="F179" i="7"/>
  <c r="F180" i="7"/>
  <c r="F181" i="7"/>
  <c r="F182" i="7"/>
  <c r="F183" i="7"/>
  <c r="F184" i="7"/>
  <c r="F185" i="7"/>
  <c r="F186" i="7"/>
  <c r="F187" i="7"/>
  <c r="F188" i="7"/>
  <c r="F189" i="7"/>
  <c r="F190" i="7"/>
  <c r="F191" i="7"/>
  <c r="F192" i="7"/>
  <c r="F193" i="7"/>
  <c r="AL141" i="7"/>
  <c r="AL142" i="7"/>
  <c r="AL143" i="7"/>
  <c r="AL144" i="7"/>
  <c r="AL145" i="7"/>
  <c r="AL146" i="7"/>
  <c r="AL147" i="7"/>
  <c r="AL148" i="7"/>
  <c r="AL149" i="7"/>
  <c r="AL150" i="7"/>
  <c r="AL151" i="7"/>
  <c r="AL152" i="7"/>
  <c r="AL153" i="7"/>
  <c r="AL154" i="7"/>
  <c r="AL155" i="7"/>
  <c r="AL156" i="7"/>
  <c r="AL157" i="7"/>
  <c r="AL158" i="7"/>
  <c r="AL159" i="7"/>
  <c r="AL160" i="7"/>
  <c r="AL161" i="7"/>
  <c r="AL162" i="7"/>
  <c r="Z141" i="7"/>
  <c r="Z142" i="7"/>
  <c r="Z143" i="7"/>
  <c r="Z144" i="7"/>
  <c r="Z145" i="7"/>
  <c r="Z146" i="7"/>
  <c r="Z147" i="7"/>
  <c r="Z148" i="7"/>
  <c r="Z149" i="7"/>
  <c r="Z150" i="7"/>
  <c r="Z151" i="7"/>
  <c r="Z152" i="7"/>
  <c r="Z153" i="7"/>
  <c r="Z154" i="7"/>
  <c r="Z155" i="7"/>
  <c r="Z156" i="7"/>
  <c r="Z157" i="7"/>
  <c r="Z158" i="7"/>
  <c r="Z159" i="7"/>
  <c r="Z160" i="7"/>
  <c r="Z161" i="7"/>
  <c r="Z162" i="7"/>
  <c r="T141" i="7"/>
  <c r="T142" i="7"/>
  <c r="T143" i="7"/>
  <c r="T144" i="7"/>
  <c r="T145" i="7"/>
  <c r="T146" i="7"/>
  <c r="T147" i="7"/>
  <c r="T148" i="7"/>
  <c r="T149" i="7"/>
  <c r="T150" i="7"/>
  <c r="T151" i="7"/>
  <c r="T152" i="7"/>
  <c r="T153" i="7"/>
  <c r="T154" i="7"/>
  <c r="T155" i="7"/>
  <c r="T156" i="7"/>
  <c r="T157" i="7"/>
  <c r="T158" i="7"/>
  <c r="T159" i="7"/>
  <c r="T160" i="7"/>
  <c r="T161" i="7"/>
  <c r="T162" i="7"/>
  <c r="P141" i="7"/>
  <c r="R141" i="7" s="1"/>
  <c r="P142" i="7"/>
  <c r="R142" i="7" s="1"/>
  <c r="P143" i="7"/>
  <c r="R143" i="7" s="1"/>
  <c r="S143" i="7" s="1"/>
  <c r="P144" i="7"/>
  <c r="R144" i="7" s="1"/>
  <c r="S144" i="7" s="1"/>
  <c r="P145" i="7"/>
  <c r="R145" i="7" s="1"/>
  <c r="S145" i="7" s="1"/>
  <c r="P146" i="7"/>
  <c r="R146" i="7" s="1"/>
  <c r="P147" i="7"/>
  <c r="R147" i="7" s="1"/>
  <c r="S147" i="7" s="1"/>
  <c r="P148" i="7"/>
  <c r="R148" i="7" s="1"/>
  <c r="P149" i="7"/>
  <c r="R149" i="7" s="1"/>
  <c r="P150" i="7"/>
  <c r="R150" i="7" s="1"/>
  <c r="P151" i="7"/>
  <c r="R151" i="7" s="1"/>
  <c r="S151" i="7" s="1"/>
  <c r="P152" i="7"/>
  <c r="R152" i="7" s="1"/>
  <c r="P153" i="7"/>
  <c r="R153" i="7" s="1"/>
  <c r="P154" i="7"/>
  <c r="R154" i="7" s="1"/>
  <c r="P155" i="7"/>
  <c r="R155" i="7" s="1"/>
  <c r="S155" i="7" s="1"/>
  <c r="P156" i="7"/>
  <c r="R156" i="7" s="1"/>
  <c r="S156" i="7" s="1"/>
  <c r="P157" i="7"/>
  <c r="R157" i="7" s="1"/>
  <c r="P158" i="7"/>
  <c r="R158" i="7" s="1"/>
  <c r="P159" i="7"/>
  <c r="R159" i="7" s="1"/>
  <c r="S159" i="7" s="1"/>
  <c r="P160" i="7"/>
  <c r="R160" i="7" s="1"/>
  <c r="S160" i="7" s="1"/>
  <c r="P161" i="7"/>
  <c r="R161" i="7" s="1"/>
  <c r="S161" i="7" s="1"/>
  <c r="P162" i="7"/>
  <c r="R162" i="7" s="1"/>
  <c r="N141" i="7"/>
  <c r="N142" i="7"/>
  <c r="N143" i="7"/>
  <c r="N144" i="7"/>
  <c r="N145" i="7"/>
  <c r="N146" i="7"/>
  <c r="N147" i="7"/>
  <c r="N148" i="7"/>
  <c r="N149" i="7"/>
  <c r="N150" i="7"/>
  <c r="N151" i="7"/>
  <c r="N152" i="7"/>
  <c r="N153" i="7"/>
  <c r="N154" i="7"/>
  <c r="N155" i="7"/>
  <c r="N156" i="7"/>
  <c r="N157" i="7"/>
  <c r="N158" i="7"/>
  <c r="N159" i="7"/>
  <c r="N160" i="7"/>
  <c r="N161" i="7"/>
  <c r="N162" i="7"/>
  <c r="M141" i="7"/>
  <c r="M142" i="7"/>
  <c r="M143" i="7"/>
  <c r="M144" i="7"/>
  <c r="M145" i="7"/>
  <c r="M146" i="7"/>
  <c r="M147" i="7"/>
  <c r="M148" i="7"/>
  <c r="M149" i="7"/>
  <c r="M150" i="7"/>
  <c r="M151" i="7"/>
  <c r="M152" i="7"/>
  <c r="M153" i="7"/>
  <c r="M154" i="7"/>
  <c r="M155" i="7"/>
  <c r="M156" i="7"/>
  <c r="M157" i="7"/>
  <c r="M158" i="7"/>
  <c r="M159" i="7"/>
  <c r="M160" i="7"/>
  <c r="M161" i="7"/>
  <c r="M162" i="7"/>
  <c r="L141" i="7"/>
  <c r="L142" i="7"/>
  <c r="L143" i="7"/>
  <c r="L144" i="7"/>
  <c r="L145" i="7"/>
  <c r="L146" i="7"/>
  <c r="L147" i="7"/>
  <c r="L148" i="7"/>
  <c r="L149" i="7"/>
  <c r="L150" i="7"/>
  <c r="L151" i="7"/>
  <c r="L152" i="7"/>
  <c r="L153" i="7"/>
  <c r="L154" i="7"/>
  <c r="L155" i="7"/>
  <c r="L156" i="7"/>
  <c r="L157" i="7"/>
  <c r="L158" i="7"/>
  <c r="L159" i="7"/>
  <c r="L160" i="7"/>
  <c r="L161" i="7"/>
  <c r="L162" i="7"/>
  <c r="J141" i="7"/>
  <c r="J142" i="7"/>
  <c r="J143" i="7"/>
  <c r="J144" i="7"/>
  <c r="J145" i="7"/>
  <c r="J146" i="7"/>
  <c r="J147" i="7"/>
  <c r="J148" i="7"/>
  <c r="J149" i="7"/>
  <c r="J150" i="7"/>
  <c r="J151" i="7"/>
  <c r="J152" i="7"/>
  <c r="J153" i="7"/>
  <c r="J154" i="7"/>
  <c r="J155" i="7"/>
  <c r="J156" i="7"/>
  <c r="J157" i="7"/>
  <c r="J158" i="7"/>
  <c r="J159" i="7"/>
  <c r="J160" i="7"/>
  <c r="J161" i="7"/>
  <c r="J162" i="7"/>
  <c r="H141" i="7"/>
  <c r="H142" i="7"/>
  <c r="H143" i="7"/>
  <c r="H144" i="7"/>
  <c r="H145" i="7"/>
  <c r="H146" i="7"/>
  <c r="H147" i="7"/>
  <c r="H148" i="7"/>
  <c r="H149" i="7"/>
  <c r="H150" i="7"/>
  <c r="H151" i="7"/>
  <c r="H152" i="7"/>
  <c r="H153" i="7"/>
  <c r="H154" i="7"/>
  <c r="H155" i="7"/>
  <c r="H156" i="7"/>
  <c r="H157" i="7"/>
  <c r="H158" i="7"/>
  <c r="H159" i="7"/>
  <c r="H160" i="7"/>
  <c r="H161" i="7"/>
  <c r="H162" i="7"/>
  <c r="F141" i="7"/>
  <c r="F142" i="7"/>
  <c r="F143" i="7"/>
  <c r="F144" i="7"/>
  <c r="F145" i="7"/>
  <c r="F146" i="7"/>
  <c r="F147" i="7"/>
  <c r="F148" i="7"/>
  <c r="F149" i="7"/>
  <c r="F150" i="7"/>
  <c r="F151" i="7"/>
  <c r="F152" i="7"/>
  <c r="F153" i="7"/>
  <c r="F154" i="7"/>
  <c r="F155" i="7"/>
  <c r="F156" i="7"/>
  <c r="F157" i="7"/>
  <c r="F158" i="7"/>
  <c r="F159" i="7"/>
  <c r="F160" i="7"/>
  <c r="F161" i="7"/>
  <c r="F162" i="7"/>
  <c r="AL110" i="7"/>
  <c r="AL111" i="7"/>
  <c r="AL112" i="7"/>
  <c r="AL113" i="7"/>
  <c r="AL114" i="7"/>
  <c r="AL115" i="7"/>
  <c r="AL116" i="7"/>
  <c r="AL117" i="7"/>
  <c r="AL118" i="7"/>
  <c r="AL119" i="7"/>
  <c r="AL120" i="7"/>
  <c r="AL121" i="7"/>
  <c r="AL122" i="7"/>
  <c r="AL123" i="7"/>
  <c r="AL124" i="7"/>
  <c r="AL125" i="7"/>
  <c r="AL126" i="7"/>
  <c r="AL127" i="7"/>
  <c r="AL128" i="7"/>
  <c r="AL129" i="7"/>
  <c r="AL130" i="7"/>
  <c r="AL131" i="7"/>
  <c r="AF110" i="7"/>
  <c r="AF111" i="7"/>
  <c r="AF112" i="7"/>
  <c r="AF113" i="7"/>
  <c r="AF114" i="7"/>
  <c r="AF115" i="7"/>
  <c r="AF116" i="7"/>
  <c r="AF117" i="7"/>
  <c r="AF118" i="7"/>
  <c r="AF119" i="7"/>
  <c r="AF120" i="7"/>
  <c r="AF121" i="7"/>
  <c r="AF122" i="7"/>
  <c r="AF123" i="7"/>
  <c r="AF124" i="7"/>
  <c r="AF125" i="7"/>
  <c r="AF126" i="7"/>
  <c r="AF127" i="7"/>
  <c r="AF128" i="7"/>
  <c r="AF129" i="7"/>
  <c r="AF130" i="7"/>
  <c r="AF131" i="7"/>
  <c r="Z110" i="7"/>
  <c r="Z111" i="7"/>
  <c r="Z112" i="7"/>
  <c r="Z113" i="7"/>
  <c r="Z114" i="7"/>
  <c r="Z115" i="7"/>
  <c r="Z116" i="7"/>
  <c r="Z117" i="7"/>
  <c r="Z118" i="7"/>
  <c r="Z119" i="7"/>
  <c r="Z120" i="7"/>
  <c r="Z121" i="7"/>
  <c r="Z122" i="7"/>
  <c r="Z123" i="7"/>
  <c r="Z124" i="7"/>
  <c r="Z125" i="7"/>
  <c r="Z126" i="7"/>
  <c r="Z127" i="7"/>
  <c r="Z128" i="7"/>
  <c r="Z129" i="7"/>
  <c r="Z130" i="7"/>
  <c r="Z131" i="7"/>
  <c r="T110" i="7"/>
  <c r="T111" i="7"/>
  <c r="T112" i="7"/>
  <c r="T113" i="7"/>
  <c r="T114" i="7"/>
  <c r="T115" i="7"/>
  <c r="T116" i="7"/>
  <c r="T117" i="7"/>
  <c r="T118" i="7"/>
  <c r="T119" i="7"/>
  <c r="T120" i="7"/>
  <c r="T121" i="7"/>
  <c r="T122" i="7"/>
  <c r="T123" i="7"/>
  <c r="T124" i="7"/>
  <c r="T125" i="7"/>
  <c r="T126" i="7"/>
  <c r="T127" i="7"/>
  <c r="T128" i="7"/>
  <c r="T129" i="7"/>
  <c r="T130" i="7"/>
  <c r="T131" i="7"/>
  <c r="P110" i="7"/>
  <c r="R110" i="7" s="1"/>
  <c r="S110" i="7" s="1"/>
  <c r="P111" i="7"/>
  <c r="R111" i="7" s="1"/>
  <c r="S111" i="7" s="1"/>
  <c r="P112" i="7"/>
  <c r="R112" i="7" s="1"/>
  <c r="P113" i="7"/>
  <c r="R113" i="7" s="1"/>
  <c r="P114" i="7"/>
  <c r="R114" i="7" s="1"/>
  <c r="S114" i="7" s="1"/>
  <c r="P115" i="7"/>
  <c r="R115" i="7" s="1"/>
  <c r="P116" i="7"/>
  <c r="R116" i="7" s="1"/>
  <c r="P117" i="7"/>
  <c r="R117" i="7" s="1"/>
  <c r="P118" i="7"/>
  <c r="R118" i="7" s="1"/>
  <c r="S118" i="7" s="1"/>
  <c r="P119" i="7"/>
  <c r="R119" i="7" s="1"/>
  <c r="P120" i="7"/>
  <c r="R120" i="7" s="1"/>
  <c r="P121" i="7"/>
  <c r="R121" i="7" s="1"/>
  <c r="P122" i="7"/>
  <c r="R122" i="7" s="1"/>
  <c r="S122" i="7" s="1"/>
  <c r="P123" i="7"/>
  <c r="R123" i="7" s="1"/>
  <c r="P124" i="7"/>
  <c r="R124" i="7" s="1"/>
  <c r="P125" i="7"/>
  <c r="R125" i="7" s="1"/>
  <c r="P126" i="7"/>
  <c r="R126" i="7" s="1"/>
  <c r="S126" i="7" s="1"/>
  <c r="P127" i="7"/>
  <c r="R127" i="7" s="1"/>
  <c r="S127" i="7" s="1"/>
  <c r="P128" i="7"/>
  <c r="R128" i="7" s="1"/>
  <c r="P129" i="7"/>
  <c r="R129" i="7" s="1"/>
  <c r="P130" i="7"/>
  <c r="R130" i="7" s="1"/>
  <c r="S130" i="7" s="1"/>
  <c r="P131" i="7"/>
  <c r="R131" i="7" s="1"/>
  <c r="N110" i="7"/>
  <c r="N111" i="7"/>
  <c r="N112" i="7"/>
  <c r="N113" i="7"/>
  <c r="N114" i="7"/>
  <c r="N115" i="7"/>
  <c r="N116" i="7"/>
  <c r="N117" i="7"/>
  <c r="N118" i="7"/>
  <c r="N119" i="7"/>
  <c r="N120" i="7"/>
  <c r="N121" i="7"/>
  <c r="N122" i="7"/>
  <c r="N123" i="7"/>
  <c r="N124" i="7"/>
  <c r="N125" i="7"/>
  <c r="N126" i="7"/>
  <c r="N127" i="7"/>
  <c r="N128" i="7"/>
  <c r="N129" i="7"/>
  <c r="N130" i="7"/>
  <c r="N131" i="7"/>
  <c r="M110" i="7"/>
  <c r="M111" i="7"/>
  <c r="M112" i="7"/>
  <c r="M113" i="7"/>
  <c r="M114" i="7"/>
  <c r="M115" i="7"/>
  <c r="M116" i="7"/>
  <c r="M117" i="7"/>
  <c r="M118" i="7"/>
  <c r="M119" i="7"/>
  <c r="M120" i="7"/>
  <c r="M121" i="7"/>
  <c r="M122" i="7"/>
  <c r="M123" i="7"/>
  <c r="M124" i="7"/>
  <c r="M125" i="7"/>
  <c r="M126" i="7"/>
  <c r="M127" i="7"/>
  <c r="M128" i="7"/>
  <c r="M129" i="7"/>
  <c r="M130" i="7"/>
  <c r="M131" i="7"/>
  <c r="L110" i="7"/>
  <c r="L111" i="7"/>
  <c r="L112" i="7"/>
  <c r="L113" i="7"/>
  <c r="L114" i="7"/>
  <c r="L115" i="7"/>
  <c r="L116" i="7"/>
  <c r="L117" i="7"/>
  <c r="L118" i="7"/>
  <c r="L119" i="7"/>
  <c r="L120" i="7"/>
  <c r="L121" i="7"/>
  <c r="L122" i="7"/>
  <c r="L123" i="7"/>
  <c r="L124" i="7"/>
  <c r="L125" i="7"/>
  <c r="L126" i="7"/>
  <c r="L127" i="7"/>
  <c r="L128" i="7"/>
  <c r="L129" i="7"/>
  <c r="L130" i="7"/>
  <c r="L131" i="7"/>
  <c r="J110" i="7"/>
  <c r="J111" i="7"/>
  <c r="J112" i="7"/>
  <c r="J113" i="7"/>
  <c r="J114" i="7"/>
  <c r="J115" i="7"/>
  <c r="J116" i="7"/>
  <c r="J117" i="7"/>
  <c r="J118" i="7"/>
  <c r="J119" i="7"/>
  <c r="J120" i="7"/>
  <c r="J121" i="7"/>
  <c r="J122" i="7"/>
  <c r="J123" i="7"/>
  <c r="J124" i="7"/>
  <c r="J125" i="7"/>
  <c r="J126" i="7"/>
  <c r="J127" i="7"/>
  <c r="J128" i="7"/>
  <c r="J129" i="7"/>
  <c r="J130" i="7"/>
  <c r="J131" i="7"/>
  <c r="H110" i="7"/>
  <c r="H111" i="7"/>
  <c r="H112" i="7"/>
  <c r="H113" i="7"/>
  <c r="H114" i="7"/>
  <c r="H115" i="7"/>
  <c r="H116" i="7"/>
  <c r="H117" i="7"/>
  <c r="H118" i="7"/>
  <c r="H119" i="7"/>
  <c r="H120" i="7"/>
  <c r="H121" i="7"/>
  <c r="H122" i="7"/>
  <c r="H123" i="7"/>
  <c r="H124" i="7"/>
  <c r="H125" i="7"/>
  <c r="H126" i="7"/>
  <c r="H127" i="7"/>
  <c r="H128" i="7"/>
  <c r="H129" i="7"/>
  <c r="H130" i="7"/>
  <c r="H131" i="7"/>
  <c r="F110" i="7"/>
  <c r="F111" i="7"/>
  <c r="F112" i="7"/>
  <c r="F113" i="7"/>
  <c r="F114" i="7"/>
  <c r="F115" i="7"/>
  <c r="F116" i="7"/>
  <c r="F117" i="7"/>
  <c r="F118" i="7"/>
  <c r="F119" i="7"/>
  <c r="F120" i="7"/>
  <c r="F121" i="7"/>
  <c r="F122" i="7"/>
  <c r="F123" i="7"/>
  <c r="F124" i="7"/>
  <c r="F125" i="7"/>
  <c r="F126" i="7"/>
  <c r="F127" i="7"/>
  <c r="F128" i="7"/>
  <c r="F129" i="7"/>
  <c r="F130" i="7"/>
  <c r="F131" i="7"/>
  <c r="AL79" i="7"/>
  <c r="AL80" i="7"/>
  <c r="AL81" i="7"/>
  <c r="AL82" i="7"/>
  <c r="AL83" i="7"/>
  <c r="AL84" i="7"/>
  <c r="AL85" i="7"/>
  <c r="AL86" i="7"/>
  <c r="AL87" i="7"/>
  <c r="AL88" i="7"/>
  <c r="AL89" i="7"/>
  <c r="AL90" i="7"/>
  <c r="AL91" i="7"/>
  <c r="AL92" i="7"/>
  <c r="AL93" i="7"/>
  <c r="AL94" i="7"/>
  <c r="AL95" i="7"/>
  <c r="AL96" i="7"/>
  <c r="AL97" i="7"/>
  <c r="AL98" i="7"/>
  <c r="AL99" i="7"/>
  <c r="AL100" i="7"/>
  <c r="AF79" i="7"/>
  <c r="AF80" i="7"/>
  <c r="AF81" i="7"/>
  <c r="AF82" i="7"/>
  <c r="AF83" i="7"/>
  <c r="AF84" i="7"/>
  <c r="AF85" i="7"/>
  <c r="AF86" i="7"/>
  <c r="AF87" i="7"/>
  <c r="AF88" i="7"/>
  <c r="AF89" i="7"/>
  <c r="AF90" i="7"/>
  <c r="AF91" i="7"/>
  <c r="AF92" i="7"/>
  <c r="AF93" i="7"/>
  <c r="AF94" i="7"/>
  <c r="AF95" i="7"/>
  <c r="AF96" i="7"/>
  <c r="AF97" i="7"/>
  <c r="AF98" i="7"/>
  <c r="AF99" i="7"/>
  <c r="AF100" i="7"/>
  <c r="Z79" i="7"/>
  <c r="Z80" i="7"/>
  <c r="Z81" i="7"/>
  <c r="Z82" i="7"/>
  <c r="Z83" i="7"/>
  <c r="Z84" i="7"/>
  <c r="Z85" i="7"/>
  <c r="Z86" i="7"/>
  <c r="Z87" i="7"/>
  <c r="Z88" i="7"/>
  <c r="Z89" i="7"/>
  <c r="Z90" i="7"/>
  <c r="Z91" i="7"/>
  <c r="Z92" i="7"/>
  <c r="Z93" i="7"/>
  <c r="Z94" i="7"/>
  <c r="Z95" i="7"/>
  <c r="Z96" i="7"/>
  <c r="Z97" i="7"/>
  <c r="Z98" i="7"/>
  <c r="Z99" i="7"/>
  <c r="Z100" i="7"/>
  <c r="T79" i="7"/>
  <c r="T80" i="7"/>
  <c r="T81" i="7"/>
  <c r="T82" i="7"/>
  <c r="T83" i="7"/>
  <c r="T84" i="7"/>
  <c r="T85" i="7"/>
  <c r="T86" i="7"/>
  <c r="T87" i="7"/>
  <c r="T88" i="7"/>
  <c r="T89" i="7"/>
  <c r="T90" i="7"/>
  <c r="T91" i="7"/>
  <c r="T92" i="7"/>
  <c r="T93" i="7"/>
  <c r="T94" i="7"/>
  <c r="T95" i="7"/>
  <c r="T96" i="7"/>
  <c r="T97" i="7"/>
  <c r="T98" i="7"/>
  <c r="T99" i="7"/>
  <c r="T100" i="7"/>
  <c r="P79" i="7"/>
  <c r="R79" i="7" s="1"/>
  <c r="P80" i="7"/>
  <c r="R80" i="7" s="1"/>
  <c r="P81" i="7"/>
  <c r="P82" i="7"/>
  <c r="R82" i="7" s="1"/>
  <c r="S82" i="7" s="1"/>
  <c r="P83" i="7"/>
  <c r="R83" i="7" s="1"/>
  <c r="P84" i="7"/>
  <c r="R84" i="7" s="1"/>
  <c r="P85" i="7"/>
  <c r="R85" i="7" s="1"/>
  <c r="S85" i="7" s="1"/>
  <c r="P86" i="7"/>
  <c r="R86" i="7" s="1"/>
  <c r="P87" i="7"/>
  <c r="R87" i="7" s="1"/>
  <c r="P88" i="7"/>
  <c r="R88" i="7" s="1"/>
  <c r="P89" i="7"/>
  <c r="P90" i="7"/>
  <c r="R90" i="7" s="1"/>
  <c r="S90" i="7" s="1"/>
  <c r="P91" i="7"/>
  <c r="R91" i="7" s="1"/>
  <c r="P92" i="7"/>
  <c r="R92" i="7" s="1"/>
  <c r="P93" i="7"/>
  <c r="P94" i="7"/>
  <c r="R94" i="7" s="1"/>
  <c r="P95" i="7"/>
  <c r="R95" i="7" s="1"/>
  <c r="P96" i="7"/>
  <c r="R96" i="7" s="1"/>
  <c r="P97" i="7"/>
  <c r="P98" i="7"/>
  <c r="R98" i="7" s="1"/>
  <c r="S98" i="7" s="1"/>
  <c r="P99" i="7"/>
  <c r="R99" i="7" s="1"/>
  <c r="P100" i="7"/>
  <c r="R100" i="7" s="1"/>
  <c r="N79" i="7"/>
  <c r="N80" i="7"/>
  <c r="N81" i="7"/>
  <c r="N82" i="7"/>
  <c r="N83" i="7"/>
  <c r="N84" i="7"/>
  <c r="N85" i="7"/>
  <c r="N86" i="7"/>
  <c r="N87" i="7"/>
  <c r="N88" i="7"/>
  <c r="N89" i="7"/>
  <c r="N90" i="7"/>
  <c r="N91" i="7"/>
  <c r="N92" i="7"/>
  <c r="N93" i="7"/>
  <c r="N94" i="7"/>
  <c r="N95" i="7"/>
  <c r="N96" i="7"/>
  <c r="N97" i="7"/>
  <c r="N98" i="7"/>
  <c r="N99" i="7"/>
  <c r="N100" i="7"/>
  <c r="M79" i="7"/>
  <c r="M80" i="7"/>
  <c r="M81" i="7"/>
  <c r="M82" i="7"/>
  <c r="M83" i="7"/>
  <c r="M84" i="7"/>
  <c r="M85" i="7"/>
  <c r="M86" i="7"/>
  <c r="M87" i="7"/>
  <c r="M88" i="7"/>
  <c r="M89" i="7"/>
  <c r="M90" i="7"/>
  <c r="M91" i="7"/>
  <c r="M92" i="7"/>
  <c r="M93" i="7"/>
  <c r="M94" i="7"/>
  <c r="M95" i="7"/>
  <c r="M96" i="7"/>
  <c r="M97" i="7"/>
  <c r="M98" i="7"/>
  <c r="M99" i="7"/>
  <c r="M100" i="7"/>
  <c r="L79" i="7"/>
  <c r="L80" i="7"/>
  <c r="L81" i="7"/>
  <c r="L82" i="7"/>
  <c r="L83" i="7"/>
  <c r="L84" i="7"/>
  <c r="L85" i="7"/>
  <c r="L86" i="7"/>
  <c r="L87" i="7"/>
  <c r="L88" i="7"/>
  <c r="L89" i="7"/>
  <c r="L90" i="7"/>
  <c r="L91" i="7"/>
  <c r="L92" i="7"/>
  <c r="L93" i="7"/>
  <c r="L94" i="7"/>
  <c r="L95" i="7"/>
  <c r="L96" i="7"/>
  <c r="L97" i="7"/>
  <c r="L98" i="7"/>
  <c r="L99" i="7"/>
  <c r="L100" i="7"/>
  <c r="J79" i="7"/>
  <c r="J80" i="7"/>
  <c r="J81" i="7"/>
  <c r="J82" i="7"/>
  <c r="J83" i="7"/>
  <c r="J84" i="7"/>
  <c r="J85" i="7"/>
  <c r="J86" i="7"/>
  <c r="J87" i="7"/>
  <c r="J88" i="7"/>
  <c r="J89" i="7"/>
  <c r="J90" i="7"/>
  <c r="J91" i="7"/>
  <c r="J92" i="7"/>
  <c r="J93" i="7"/>
  <c r="J94" i="7"/>
  <c r="J95" i="7"/>
  <c r="J96" i="7"/>
  <c r="J97" i="7"/>
  <c r="J98" i="7"/>
  <c r="J99" i="7"/>
  <c r="J100" i="7"/>
  <c r="H79" i="7"/>
  <c r="H80" i="7"/>
  <c r="H81" i="7"/>
  <c r="H82" i="7"/>
  <c r="H83" i="7"/>
  <c r="H84" i="7"/>
  <c r="H85" i="7"/>
  <c r="H86" i="7"/>
  <c r="H87" i="7"/>
  <c r="H88" i="7"/>
  <c r="H89" i="7"/>
  <c r="H90" i="7"/>
  <c r="H91" i="7"/>
  <c r="H92" i="7"/>
  <c r="H93" i="7"/>
  <c r="H94" i="7"/>
  <c r="H95" i="7"/>
  <c r="H96" i="7"/>
  <c r="H97" i="7"/>
  <c r="H98" i="7"/>
  <c r="H99" i="7"/>
  <c r="H100" i="7"/>
  <c r="F79" i="7"/>
  <c r="F80" i="7"/>
  <c r="F81" i="7"/>
  <c r="F82" i="7"/>
  <c r="F83" i="7"/>
  <c r="F84" i="7"/>
  <c r="F85" i="7"/>
  <c r="F86" i="7"/>
  <c r="F87" i="7"/>
  <c r="F88" i="7"/>
  <c r="F89" i="7"/>
  <c r="F90" i="7"/>
  <c r="F91" i="7"/>
  <c r="F92" i="7"/>
  <c r="F93" i="7"/>
  <c r="F94" i="7"/>
  <c r="F95" i="7"/>
  <c r="F96" i="7"/>
  <c r="F97" i="7"/>
  <c r="F98" i="7"/>
  <c r="F99" i="7"/>
  <c r="F100" i="7"/>
  <c r="AL48" i="7"/>
  <c r="AL49" i="7"/>
  <c r="AL50" i="7"/>
  <c r="AL51" i="7"/>
  <c r="AL52" i="7"/>
  <c r="AL53" i="7"/>
  <c r="AL54" i="7"/>
  <c r="AL55" i="7"/>
  <c r="AL56" i="7"/>
  <c r="AL57" i="7"/>
  <c r="AL58" i="7"/>
  <c r="AL59" i="7"/>
  <c r="AL60" i="7"/>
  <c r="AL61" i="7"/>
  <c r="AL62" i="7"/>
  <c r="AL63" i="7"/>
  <c r="AL64" i="7"/>
  <c r="AL65" i="7"/>
  <c r="AL66" i="7"/>
  <c r="AL67" i="7"/>
  <c r="AL68" i="7"/>
  <c r="AL69" i="7"/>
  <c r="AF48" i="7"/>
  <c r="AF49" i="7"/>
  <c r="AF50" i="7"/>
  <c r="AF51" i="7"/>
  <c r="AF52" i="7"/>
  <c r="AF53" i="7"/>
  <c r="AF54" i="7"/>
  <c r="AF55" i="7"/>
  <c r="AF56" i="7"/>
  <c r="AF57" i="7"/>
  <c r="AF58" i="7"/>
  <c r="AF59" i="7"/>
  <c r="AF60" i="7"/>
  <c r="AF61" i="7"/>
  <c r="AF62" i="7"/>
  <c r="AF63" i="7"/>
  <c r="AF64" i="7"/>
  <c r="AF65" i="7"/>
  <c r="AF66" i="7"/>
  <c r="AF67" i="7"/>
  <c r="AF68" i="7"/>
  <c r="AF69" i="7"/>
  <c r="Z48" i="7"/>
  <c r="Z49" i="7"/>
  <c r="Z50" i="7"/>
  <c r="Z51" i="7"/>
  <c r="Z52" i="7"/>
  <c r="Z53" i="7"/>
  <c r="Z54" i="7"/>
  <c r="Z55" i="7"/>
  <c r="Z56" i="7"/>
  <c r="Z57" i="7"/>
  <c r="Z58" i="7"/>
  <c r="Z59" i="7"/>
  <c r="Z60" i="7"/>
  <c r="Z61" i="7"/>
  <c r="Z62" i="7"/>
  <c r="Z63" i="7"/>
  <c r="Z64" i="7"/>
  <c r="Z65" i="7"/>
  <c r="Z66" i="7"/>
  <c r="Z67" i="7"/>
  <c r="Z68" i="7"/>
  <c r="Z69" i="7"/>
  <c r="T48" i="7"/>
  <c r="T49" i="7"/>
  <c r="T50" i="7"/>
  <c r="T51" i="7"/>
  <c r="T52" i="7"/>
  <c r="T53" i="7"/>
  <c r="T54" i="7"/>
  <c r="T55" i="7"/>
  <c r="T56" i="7"/>
  <c r="T57" i="7"/>
  <c r="T58" i="7"/>
  <c r="T59" i="7"/>
  <c r="T60" i="7"/>
  <c r="T61" i="7"/>
  <c r="T62" i="7"/>
  <c r="T63" i="7"/>
  <c r="T64" i="7"/>
  <c r="T65" i="7"/>
  <c r="T66" i="7"/>
  <c r="T67" i="7"/>
  <c r="T68" i="7"/>
  <c r="T69" i="7"/>
  <c r="P48" i="7"/>
  <c r="P49" i="7"/>
  <c r="R49" i="7" s="1"/>
  <c r="P50" i="7"/>
  <c r="R50" i="7" s="1"/>
  <c r="P51" i="7"/>
  <c r="R51" i="7" s="1"/>
  <c r="P52" i="7"/>
  <c r="P53" i="7"/>
  <c r="R53" i="7" s="1"/>
  <c r="P54" i="7"/>
  <c r="R54" i="7" s="1"/>
  <c r="P55" i="7"/>
  <c r="R55" i="7" s="1"/>
  <c r="S55" i="7" s="1"/>
  <c r="P56" i="7"/>
  <c r="P57" i="7"/>
  <c r="R57" i="7" s="1"/>
  <c r="P58" i="7"/>
  <c r="R58" i="7" s="1"/>
  <c r="P59" i="7"/>
  <c r="R59" i="7" s="1"/>
  <c r="P60" i="7"/>
  <c r="R60" i="7" s="1"/>
  <c r="P61" i="7"/>
  <c r="R61" i="7" s="1"/>
  <c r="P62" i="7"/>
  <c r="R62" i="7" s="1"/>
  <c r="S62" i="7" s="1"/>
  <c r="P63" i="7"/>
  <c r="R63" i="7" s="1"/>
  <c r="S63" i="7" s="1"/>
  <c r="P64" i="7"/>
  <c r="P65" i="7"/>
  <c r="R65" i="7" s="1"/>
  <c r="P66" i="7"/>
  <c r="R66" i="7" s="1"/>
  <c r="S66" i="7" s="1"/>
  <c r="P67" i="7"/>
  <c r="R67" i="7" s="1"/>
  <c r="P68" i="7"/>
  <c r="P69" i="7"/>
  <c r="R69" i="7" s="1"/>
  <c r="N48" i="7"/>
  <c r="N49" i="7"/>
  <c r="N50" i="7"/>
  <c r="N51" i="7"/>
  <c r="N52" i="7"/>
  <c r="N53" i="7"/>
  <c r="N54" i="7"/>
  <c r="N55" i="7"/>
  <c r="N56" i="7"/>
  <c r="N57" i="7"/>
  <c r="N58" i="7"/>
  <c r="N59" i="7"/>
  <c r="N60" i="7"/>
  <c r="N61" i="7"/>
  <c r="N62" i="7"/>
  <c r="N63" i="7"/>
  <c r="N64" i="7"/>
  <c r="N65" i="7"/>
  <c r="N66" i="7"/>
  <c r="N67" i="7"/>
  <c r="N68" i="7"/>
  <c r="N69" i="7"/>
  <c r="M48" i="7"/>
  <c r="M49" i="7"/>
  <c r="M50" i="7"/>
  <c r="M51" i="7"/>
  <c r="M52" i="7"/>
  <c r="M53" i="7"/>
  <c r="M54" i="7"/>
  <c r="M55" i="7"/>
  <c r="M56" i="7"/>
  <c r="M57" i="7"/>
  <c r="M58" i="7"/>
  <c r="M59" i="7"/>
  <c r="M60" i="7"/>
  <c r="M61" i="7"/>
  <c r="M62" i="7"/>
  <c r="M63" i="7"/>
  <c r="M64" i="7"/>
  <c r="M65" i="7"/>
  <c r="M66" i="7"/>
  <c r="M67" i="7"/>
  <c r="M68" i="7"/>
  <c r="M69" i="7"/>
  <c r="L48" i="7"/>
  <c r="L49" i="7"/>
  <c r="L50" i="7"/>
  <c r="L51" i="7"/>
  <c r="L52" i="7"/>
  <c r="L53" i="7"/>
  <c r="L54" i="7"/>
  <c r="L55" i="7"/>
  <c r="L56" i="7"/>
  <c r="L57" i="7"/>
  <c r="L58" i="7"/>
  <c r="L59" i="7"/>
  <c r="L60" i="7"/>
  <c r="L61" i="7"/>
  <c r="L62" i="7"/>
  <c r="L63" i="7"/>
  <c r="L64" i="7"/>
  <c r="L65" i="7"/>
  <c r="L66" i="7"/>
  <c r="L67" i="7"/>
  <c r="L68" i="7"/>
  <c r="L69" i="7"/>
  <c r="J48" i="7"/>
  <c r="J49" i="7"/>
  <c r="J50" i="7"/>
  <c r="J51" i="7"/>
  <c r="J52" i="7"/>
  <c r="J53" i="7"/>
  <c r="J54" i="7"/>
  <c r="J55" i="7"/>
  <c r="J56" i="7"/>
  <c r="J57" i="7"/>
  <c r="J58" i="7"/>
  <c r="J59" i="7"/>
  <c r="J60" i="7"/>
  <c r="J61" i="7"/>
  <c r="J62" i="7"/>
  <c r="J63" i="7"/>
  <c r="J64" i="7"/>
  <c r="J65" i="7"/>
  <c r="J66" i="7"/>
  <c r="J67" i="7"/>
  <c r="J68" i="7"/>
  <c r="J69" i="7"/>
  <c r="H48" i="7"/>
  <c r="H49" i="7"/>
  <c r="H50" i="7"/>
  <c r="H51" i="7"/>
  <c r="H52" i="7"/>
  <c r="H53" i="7"/>
  <c r="H54" i="7"/>
  <c r="H55" i="7"/>
  <c r="H56" i="7"/>
  <c r="H57" i="7"/>
  <c r="H58" i="7"/>
  <c r="H59" i="7"/>
  <c r="H60" i="7"/>
  <c r="H61" i="7"/>
  <c r="H62" i="7"/>
  <c r="H63" i="7"/>
  <c r="H64" i="7"/>
  <c r="H65" i="7"/>
  <c r="H66" i="7"/>
  <c r="H67" i="7"/>
  <c r="H68" i="7"/>
  <c r="H69" i="7"/>
  <c r="F48" i="7"/>
  <c r="F49" i="7"/>
  <c r="F50" i="7"/>
  <c r="F51" i="7"/>
  <c r="F52" i="7"/>
  <c r="F53" i="7"/>
  <c r="F54" i="7"/>
  <c r="F55" i="7"/>
  <c r="F56" i="7"/>
  <c r="F57" i="7"/>
  <c r="F58" i="7"/>
  <c r="F59" i="7"/>
  <c r="F60" i="7"/>
  <c r="F61" i="7"/>
  <c r="F62" i="7"/>
  <c r="F63" i="7"/>
  <c r="F64" i="7"/>
  <c r="F65" i="7"/>
  <c r="F66" i="7"/>
  <c r="F67" i="7"/>
  <c r="F68" i="7"/>
  <c r="F69" i="7"/>
  <c r="AO16" i="7"/>
  <c r="AO17" i="7"/>
  <c r="AO18" i="7"/>
  <c r="AO19" i="7"/>
  <c r="AO20" i="7"/>
  <c r="AO21" i="7"/>
  <c r="AO22" i="7"/>
  <c r="AO23" i="7"/>
  <c r="AO24" i="7"/>
  <c r="AO25" i="7"/>
  <c r="AO26" i="7"/>
  <c r="AO27" i="7"/>
  <c r="AO28" i="7"/>
  <c r="AO29" i="7"/>
  <c r="AO30" i="7"/>
  <c r="AO31" i="7"/>
  <c r="AO32" i="7"/>
  <c r="AO33" i="7"/>
  <c r="AO34" i="7"/>
  <c r="AO35" i="7"/>
  <c r="AO36" i="7"/>
  <c r="AO37" i="7"/>
  <c r="AI16" i="7"/>
  <c r="AI17" i="7"/>
  <c r="AI18" i="7"/>
  <c r="AI19" i="7"/>
  <c r="AI20" i="7"/>
  <c r="AI21" i="7"/>
  <c r="AI22" i="7"/>
  <c r="AI23" i="7"/>
  <c r="AI24" i="7"/>
  <c r="AI25" i="7"/>
  <c r="AI26" i="7"/>
  <c r="AI27" i="7"/>
  <c r="AI28" i="7"/>
  <c r="AI29" i="7"/>
  <c r="AI30" i="7"/>
  <c r="AI31" i="7"/>
  <c r="AI32" i="7"/>
  <c r="AI33" i="7"/>
  <c r="AI34" i="7"/>
  <c r="AI35" i="7"/>
  <c r="AI36" i="7"/>
  <c r="AI37" i="7"/>
  <c r="AC16" i="7"/>
  <c r="AC17" i="7"/>
  <c r="AC18" i="7"/>
  <c r="AC19" i="7"/>
  <c r="AC20" i="7"/>
  <c r="AC21" i="7"/>
  <c r="AC22" i="7"/>
  <c r="AC23" i="7"/>
  <c r="AC24" i="7"/>
  <c r="AC25" i="7"/>
  <c r="AC26" i="7"/>
  <c r="AC27" i="7"/>
  <c r="AC28" i="7"/>
  <c r="AC29" i="7"/>
  <c r="AC30" i="7"/>
  <c r="AC31" i="7"/>
  <c r="AC32" i="7"/>
  <c r="AC33" i="7"/>
  <c r="AC34" i="7"/>
  <c r="AC35" i="7"/>
  <c r="AC36" i="7"/>
  <c r="AC37" i="7"/>
  <c r="W16" i="7"/>
  <c r="W17" i="7"/>
  <c r="W18" i="7"/>
  <c r="W19" i="7"/>
  <c r="W20" i="7"/>
  <c r="W21" i="7"/>
  <c r="W22" i="7"/>
  <c r="W23" i="7"/>
  <c r="W24" i="7"/>
  <c r="W25" i="7"/>
  <c r="W26" i="7"/>
  <c r="W27" i="7"/>
  <c r="W28" i="7"/>
  <c r="W29" i="7"/>
  <c r="W30" i="7"/>
  <c r="W31" i="7"/>
  <c r="W32" i="7"/>
  <c r="W33" i="7"/>
  <c r="W34" i="7"/>
  <c r="W35" i="7"/>
  <c r="W36" i="7"/>
  <c r="W37" i="7"/>
  <c r="Q16" i="7"/>
  <c r="Q17" i="7"/>
  <c r="Q18" i="7"/>
  <c r="Q19" i="7"/>
  <c r="Q20" i="7"/>
  <c r="Q21" i="7"/>
  <c r="Q22" i="7"/>
  <c r="Q23" i="7"/>
  <c r="Q24" i="7"/>
  <c r="Q25" i="7"/>
  <c r="Q26" i="7"/>
  <c r="Q27" i="7"/>
  <c r="Q28" i="7"/>
  <c r="Q29" i="7"/>
  <c r="Q30" i="7"/>
  <c r="Q31" i="7"/>
  <c r="Q32" i="7"/>
  <c r="Q33" i="7"/>
  <c r="Q34" i="7"/>
  <c r="Q35" i="7"/>
  <c r="Q36" i="7"/>
  <c r="K16" i="7"/>
  <c r="K17" i="7"/>
  <c r="K18" i="7"/>
  <c r="K20" i="7"/>
  <c r="K21" i="7"/>
  <c r="K22" i="7"/>
  <c r="K23" i="7"/>
  <c r="K24" i="7"/>
  <c r="K25" i="7"/>
  <c r="K26" i="7"/>
  <c r="K27" i="7"/>
  <c r="K28" i="7"/>
  <c r="K29" i="7"/>
  <c r="K30" i="7"/>
  <c r="K31" i="7"/>
  <c r="K32" i="7"/>
  <c r="K33" i="7"/>
  <c r="K34" i="7"/>
  <c r="K35" i="7"/>
  <c r="K36" i="7"/>
  <c r="K37" i="7"/>
  <c r="I16" i="7"/>
  <c r="I17" i="7"/>
  <c r="I18" i="7"/>
  <c r="I19" i="7"/>
  <c r="I20" i="7"/>
  <c r="I21" i="7"/>
  <c r="I22" i="7"/>
  <c r="I23" i="7"/>
  <c r="I24" i="7"/>
  <c r="I25" i="7"/>
  <c r="I26" i="7"/>
  <c r="I27" i="7"/>
  <c r="I28" i="7"/>
  <c r="I29" i="7"/>
  <c r="I30" i="7"/>
  <c r="I31" i="7"/>
  <c r="I32" i="7"/>
  <c r="I33" i="7"/>
  <c r="I34" i="7"/>
  <c r="I35" i="7"/>
  <c r="I36" i="7"/>
  <c r="I37" i="7"/>
  <c r="G16" i="7"/>
  <c r="G17" i="7"/>
  <c r="G18" i="7"/>
  <c r="G19" i="7"/>
  <c r="G20" i="7"/>
  <c r="G21" i="7"/>
  <c r="G22" i="7"/>
  <c r="G23" i="7"/>
  <c r="G24" i="7"/>
  <c r="G25" i="7"/>
  <c r="G26" i="7"/>
  <c r="G27" i="7"/>
  <c r="G28" i="7"/>
  <c r="G29" i="7"/>
  <c r="G30" i="7"/>
  <c r="G31" i="7"/>
  <c r="G32" i="7"/>
  <c r="G33" i="7"/>
  <c r="G34" i="7"/>
  <c r="G35" i="7"/>
  <c r="G36" i="7"/>
  <c r="G37" i="7"/>
  <c r="E16" i="7"/>
  <c r="E17" i="7"/>
  <c r="E18" i="7"/>
  <c r="E19" i="7"/>
  <c r="E20" i="7"/>
  <c r="E21" i="7"/>
  <c r="E22" i="7"/>
  <c r="E23" i="7"/>
  <c r="E24" i="7"/>
  <c r="E25" i="7"/>
  <c r="E26" i="7"/>
  <c r="E27" i="7"/>
  <c r="E28" i="7"/>
  <c r="E29" i="7"/>
  <c r="E30" i="7"/>
  <c r="E31" i="7"/>
  <c r="E32" i="7"/>
  <c r="E33" i="7"/>
  <c r="E34" i="7"/>
  <c r="E35" i="7"/>
  <c r="E36" i="7"/>
  <c r="E37" i="7"/>
  <c r="D16" i="7"/>
  <c r="D17" i="7"/>
  <c r="D18" i="7"/>
  <c r="D19" i="7"/>
  <c r="D20" i="7"/>
  <c r="D21" i="7"/>
  <c r="D171" i="13" s="1"/>
  <c r="D22" i="7"/>
  <c r="D23" i="7"/>
  <c r="D173" i="13" s="1"/>
  <c r="D24" i="7"/>
  <c r="D25" i="7"/>
  <c r="D175" i="13" s="1"/>
  <c r="D26" i="7"/>
  <c r="D27" i="7"/>
  <c r="D28" i="7"/>
  <c r="D29" i="7"/>
  <c r="D179" i="13" s="1"/>
  <c r="D30" i="7"/>
  <c r="D180" i="13" s="1"/>
  <c r="D31" i="7"/>
  <c r="D32" i="7"/>
  <c r="D33" i="7"/>
  <c r="D34" i="7"/>
  <c r="D35" i="7"/>
  <c r="D185" i="13" s="1"/>
  <c r="D36" i="7"/>
  <c r="D37" i="7"/>
  <c r="AJ198" i="6"/>
  <c r="AJ199" i="6"/>
  <c r="AJ200" i="6"/>
  <c r="AJ201" i="6"/>
  <c r="AJ202" i="6"/>
  <c r="AJ203" i="6"/>
  <c r="AJ204" i="6"/>
  <c r="AJ205" i="6"/>
  <c r="AJ206" i="6"/>
  <c r="AJ207" i="6"/>
  <c r="AJ208" i="6"/>
  <c r="AJ209" i="6"/>
  <c r="AJ210" i="6"/>
  <c r="AJ211" i="6"/>
  <c r="AJ212" i="6"/>
  <c r="AJ213" i="6"/>
  <c r="AJ214" i="6"/>
  <c r="AJ215" i="6"/>
  <c r="AJ216" i="6"/>
  <c r="AJ217" i="6"/>
  <c r="AJ218" i="6"/>
  <c r="AJ219" i="6"/>
  <c r="R198" i="6"/>
  <c r="R199" i="6"/>
  <c r="R200" i="6"/>
  <c r="R201" i="6"/>
  <c r="R202" i="6"/>
  <c r="R203" i="6"/>
  <c r="R204" i="6"/>
  <c r="R205" i="6"/>
  <c r="R206" i="6"/>
  <c r="R207" i="6"/>
  <c r="R208" i="6"/>
  <c r="R209" i="6"/>
  <c r="R210" i="6"/>
  <c r="R211" i="6"/>
  <c r="R212" i="6"/>
  <c r="R213" i="6"/>
  <c r="R214" i="6"/>
  <c r="R215" i="6"/>
  <c r="R216" i="6"/>
  <c r="R217" i="6"/>
  <c r="R218" i="6"/>
  <c r="R219" i="6"/>
  <c r="G198" i="6"/>
  <c r="H198" i="6" s="1"/>
  <c r="G199" i="6"/>
  <c r="H199" i="6" s="1"/>
  <c r="G200" i="6"/>
  <c r="H200" i="6" s="1"/>
  <c r="G201" i="6"/>
  <c r="G202" i="6"/>
  <c r="J202" i="6" s="1"/>
  <c r="K202" i="6" s="1"/>
  <c r="G203" i="6"/>
  <c r="H203" i="6" s="1"/>
  <c r="G204" i="6"/>
  <c r="H204" i="6" s="1"/>
  <c r="G205" i="6"/>
  <c r="G206" i="6"/>
  <c r="J206" i="6" s="1"/>
  <c r="K206" i="6" s="1"/>
  <c r="G207" i="6"/>
  <c r="H207" i="6" s="1"/>
  <c r="G208" i="6"/>
  <c r="H208" i="6" s="1"/>
  <c r="G209" i="6"/>
  <c r="G210" i="6"/>
  <c r="J210" i="6" s="1"/>
  <c r="K210" i="6" s="1"/>
  <c r="G211" i="6"/>
  <c r="H211" i="6" s="1"/>
  <c r="G212" i="6"/>
  <c r="H212" i="6" s="1"/>
  <c r="G213" i="6"/>
  <c r="G214" i="6"/>
  <c r="H214" i="6" s="1"/>
  <c r="G215" i="6"/>
  <c r="H215" i="6" s="1"/>
  <c r="G216" i="6"/>
  <c r="H216" i="6" s="1"/>
  <c r="G217" i="6"/>
  <c r="G218" i="6"/>
  <c r="J218" i="6" s="1"/>
  <c r="K218" i="6" s="1"/>
  <c r="G219" i="6"/>
  <c r="H219" i="6" s="1"/>
  <c r="AJ168" i="6"/>
  <c r="AJ169" i="6"/>
  <c r="AJ170" i="6"/>
  <c r="AJ171" i="6"/>
  <c r="AJ172" i="6"/>
  <c r="AJ173" i="6"/>
  <c r="AJ174" i="6"/>
  <c r="AJ175" i="6"/>
  <c r="AJ176" i="6"/>
  <c r="AJ177" i="6"/>
  <c r="AJ178" i="6"/>
  <c r="AJ179" i="6"/>
  <c r="AJ180" i="6"/>
  <c r="AJ181" i="6"/>
  <c r="AJ182" i="6"/>
  <c r="AJ183" i="6"/>
  <c r="AJ184" i="6"/>
  <c r="AJ185" i="6"/>
  <c r="AJ186" i="6"/>
  <c r="AJ187" i="6"/>
  <c r="AJ188" i="6"/>
  <c r="AJ189" i="6"/>
  <c r="R168" i="6"/>
  <c r="R169" i="6"/>
  <c r="R170" i="6"/>
  <c r="R171" i="6"/>
  <c r="R172" i="6"/>
  <c r="R173" i="6"/>
  <c r="R174" i="6"/>
  <c r="R175" i="6"/>
  <c r="R176" i="6"/>
  <c r="R177" i="6"/>
  <c r="R178" i="6"/>
  <c r="R179" i="6"/>
  <c r="R180" i="6"/>
  <c r="R181" i="6"/>
  <c r="R182" i="6"/>
  <c r="R183" i="6"/>
  <c r="R184" i="6"/>
  <c r="R185" i="6"/>
  <c r="R186" i="6"/>
  <c r="R187" i="6"/>
  <c r="R188" i="6"/>
  <c r="R189" i="6"/>
  <c r="G168" i="6"/>
  <c r="H168" i="6" s="1"/>
  <c r="G169" i="6"/>
  <c r="H169" i="6" s="1"/>
  <c r="G170" i="6"/>
  <c r="J170" i="6" s="1"/>
  <c r="M170" i="6" s="1"/>
  <c r="G171" i="6"/>
  <c r="H171" i="6" s="1"/>
  <c r="G172" i="6"/>
  <c r="H172" i="6" s="1"/>
  <c r="G173" i="6"/>
  <c r="H173" i="6" s="1"/>
  <c r="G174" i="6"/>
  <c r="J174" i="6" s="1"/>
  <c r="M174" i="6" s="1"/>
  <c r="G175" i="6"/>
  <c r="H175" i="6" s="1"/>
  <c r="G176" i="6"/>
  <c r="H176" i="6" s="1"/>
  <c r="G177" i="6"/>
  <c r="H177" i="6" s="1"/>
  <c r="G178" i="6"/>
  <c r="J178" i="6" s="1"/>
  <c r="M178" i="6" s="1"/>
  <c r="G179" i="6"/>
  <c r="H179" i="6" s="1"/>
  <c r="G180" i="6"/>
  <c r="H180" i="6" s="1"/>
  <c r="G181" i="6"/>
  <c r="H181" i="6" s="1"/>
  <c r="G182" i="6"/>
  <c r="J182" i="6" s="1"/>
  <c r="M182" i="6" s="1"/>
  <c r="G183" i="6"/>
  <c r="H183" i="6" s="1"/>
  <c r="G184" i="6"/>
  <c r="H184" i="6" s="1"/>
  <c r="G185" i="6"/>
  <c r="H185" i="6" s="1"/>
  <c r="G186" i="6"/>
  <c r="J186" i="6" s="1"/>
  <c r="M186" i="6" s="1"/>
  <c r="G187" i="6"/>
  <c r="H187" i="6" s="1"/>
  <c r="G188" i="6"/>
  <c r="H188" i="6" s="1"/>
  <c r="G189" i="6"/>
  <c r="H189" i="6" s="1"/>
  <c r="AB262" i="22"/>
  <c r="AB265" i="22" s="1"/>
  <c r="AA262" i="22"/>
  <c r="AA265" i="22" s="1"/>
  <c r="Z262" i="22"/>
  <c r="Z265" i="22" s="1"/>
  <c r="Y262" i="22"/>
  <c r="Y265" i="22" s="1"/>
  <c r="X262" i="22"/>
  <c r="X265" i="22" s="1"/>
  <c r="W262" i="22"/>
  <c r="W265" i="22" s="1"/>
  <c r="V262" i="22"/>
  <c r="V265" i="22" s="1"/>
  <c r="U262" i="22"/>
  <c r="U265" i="22" s="1"/>
  <c r="T262" i="22"/>
  <c r="T265" i="22" s="1"/>
  <c r="S262" i="22"/>
  <c r="S265" i="22" s="1"/>
  <c r="R262" i="22"/>
  <c r="R265" i="22" s="1"/>
  <c r="Q262" i="22"/>
  <c r="Q265" i="22" s="1"/>
  <c r="P262" i="22"/>
  <c r="P265" i="22" s="1"/>
  <c r="O262" i="22"/>
  <c r="O265" i="22" s="1"/>
  <c r="N262" i="22"/>
  <c r="N265" i="22" s="1"/>
  <c r="M262" i="22"/>
  <c r="M265" i="22" s="1"/>
  <c r="L262" i="22"/>
  <c r="L265" i="22" s="1"/>
  <c r="K262" i="22"/>
  <c r="K265" i="22" s="1"/>
  <c r="J262" i="22"/>
  <c r="J265" i="22" s="1"/>
  <c r="I262" i="22"/>
  <c r="I265" i="22" s="1"/>
  <c r="H262" i="22"/>
  <c r="H265" i="22" s="1"/>
  <c r="G262" i="22"/>
  <c r="G265" i="22" s="1"/>
  <c r="F262" i="22"/>
  <c r="F265" i="22" s="1"/>
  <c r="E262" i="22"/>
  <c r="E265" i="22" s="1"/>
  <c r="AB257" i="22"/>
  <c r="AA257" i="22"/>
  <c r="Z257" i="22"/>
  <c r="Y257" i="22"/>
  <c r="X257" i="22"/>
  <c r="W257" i="22"/>
  <c r="V257" i="22"/>
  <c r="U257" i="22"/>
  <c r="T257" i="22"/>
  <c r="S257" i="22"/>
  <c r="R257" i="22"/>
  <c r="Q257" i="22"/>
  <c r="P257" i="22"/>
  <c r="O257" i="22"/>
  <c r="N257" i="22"/>
  <c r="M257" i="22"/>
  <c r="L257" i="22"/>
  <c r="K257" i="22"/>
  <c r="J257" i="22"/>
  <c r="I257" i="22"/>
  <c r="H257" i="22"/>
  <c r="G257" i="22"/>
  <c r="F257" i="22"/>
  <c r="E257" i="22"/>
  <c r="AB228" i="22"/>
  <c r="AB231" i="22" s="1"/>
  <c r="AA228" i="22"/>
  <c r="AA231" i="22" s="1"/>
  <c r="Z228" i="22"/>
  <c r="Z231" i="22" s="1"/>
  <c r="Y228" i="22"/>
  <c r="Y231" i="22" s="1"/>
  <c r="X228" i="22"/>
  <c r="X231" i="22" s="1"/>
  <c r="W228" i="22"/>
  <c r="W231" i="22" s="1"/>
  <c r="V228" i="22"/>
  <c r="V231" i="22" s="1"/>
  <c r="U228" i="22"/>
  <c r="U231" i="22" s="1"/>
  <c r="T228" i="22"/>
  <c r="T231" i="22" s="1"/>
  <c r="S228" i="22"/>
  <c r="S231" i="22" s="1"/>
  <c r="R228" i="22"/>
  <c r="R231" i="22" s="1"/>
  <c r="Q228" i="22"/>
  <c r="Q231" i="22" s="1"/>
  <c r="P228" i="22"/>
  <c r="P231" i="22" s="1"/>
  <c r="O228" i="22"/>
  <c r="O231" i="22" s="1"/>
  <c r="N228" i="22"/>
  <c r="N231" i="22" s="1"/>
  <c r="M228" i="22"/>
  <c r="M231" i="22" s="1"/>
  <c r="L228" i="22"/>
  <c r="L231" i="22" s="1"/>
  <c r="K228" i="22"/>
  <c r="K231" i="22" s="1"/>
  <c r="J228" i="22"/>
  <c r="J231" i="22" s="1"/>
  <c r="I228" i="22"/>
  <c r="I231" i="22" s="1"/>
  <c r="H228" i="22"/>
  <c r="H231" i="22" s="1"/>
  <c r="G228" i="22"/>
  <c r="G231" i="22" s="1"/>
  <c r="F228" i="22"/>
  <c r="F231" i="22" s="1"/>
  <c r="E228" i="22"/>
  <c r="E231" i="22" s="1"/>
  <c r="D228" i="22"/>
  <c r="D231" i="22" s="1"/>
  <c r="AB223" i="22"/>
  <c r="AA223" i="22"/>
  <c r="Z223" i="22"/>
  <c r="Y223" i="22"/>
  <c r="X223" i="22"/>
  <c r="W223" i="22"/>
  <c r="V223" i="22"/>
  <c r="U223" i="22"/>
  <c r="T223" i="22"/>
  <c r="S223" i="22"/>
  <c r="R223" i="22"/>
  <c r="Q223" i="22"/>
  <c r="P223" i="22"/>
  <c r="O223" i="22"/>
  <c r="N223" i="22"/>
  <c r="M223" i="22"/>
  <c r="L223" i="22"/>
  <c r="K223" i="22"/>
  <c r="J223" i="22"/>
  <c r="I223" i="22"/>
  <c r="H223" i="22"/>
  <c r="G223" i="22"/>
  <c r="F223" i="22"/>
  <c r="E223" i="22"/>
  <c r="AB196" i="22"/>
  <c r="AB197" i="22" s="1"/>
  <c r="AA196" i="22"/>
  <c r="AA197" i="22" s="1"/>
  <c r="Z196" i="22"/>
  <c r="Z197" i="22" s="1"/>
  <c r="Y196" i="22"/>
  <c r="Y197" i="22" s="1"/>
  <c r="X197" i="22"/>
  <c r="W196" i="22"/>
  <c r="W197" i="22" s="1"/>
  <c r="V196" i="22"/>
  <c r="V197" i="22" s="1"/>
  <c r="U196" i="22"/>
  <c r="U197" i="22" s="1"/>
  <c r="T196" i="22"/>
  <c r="T197" i="22" s="1"/>
  <c r="S196" i="22"/>
  <c r="S197" i="22" s="1"/>
  <c r="R196" i="22"/>
  <c r="R197" i="22" s="1"/>
  <c r="Q196" i="22"/>
  <c r="Q197" i="22" s="1"/>
  <c r="P196" i="22"/>
  <c r="P197" i="22" s="1"/>
  <c r="O196" i="22"/>
  <c r="O197" i="22" s="1"/>
  <c r="N196" i="22"/>
  <c r="N197" i="22" s="1"/>
  <c r="M196" i="22"/>
  <c r="M197" i="22" s="1"/>
  <c r="L196" i="22"/>
  <c r="L197" i="22" s="1"/>
  <c r="K196" i="22"/>
  <c r="K197" i="22" s="1"/>
  <c r="J196" i="22"/>
  <c r="J197" i="22" s="1"/>
  <c r="I196" i="22"/>
  <c r="I197" i="22" s="1"/>
  <c r="H196" i="22"/>
  <c r="H197" i="22" s="1"/>
  <c r="G196" i="22"/>
  <c r="G197" i="22" s="1"/>
  <c r="F196" i="22"/>
  <c r="F197" i="22" s="1"/>
  <c r="E196" i="22"/>
  <c r="E197" i="22" s="1"/>
  <c r="D196" i="22"/>
  <c r="D197" i="22" s="1"/>
  <c r="AB191" i="22"/>
  <c r="AA191" i="22"/>
  <c r="Z191" i="22"/>
  <c r="Y191" i="22"/>
  <c r="X191" i="22"/>
  <c r="W191" i="22"/>
  <c r="V191" i="22"/>
  <c r="U191" i="22"/>
  <c r="T191" i="22"/>
  <c r="S191" i="22"/>
  <c r="R191" i="22"/>
  <c r="Q191" i="22"/>
  <c r="P191" i="22"/>
  <c r="O191" i="22"/>
  <c r="N191" i="22"/>
  <c r="M191" i="22"/>
  <c r="L191" i="22"/>
  <c r="K191" i="22"/>
  <c r="J191" i="22"/>
  <c r="I191" i="22"/>
  <c r="H191" i="22"/>
  <c r="G191" i="22"/>
  <c r="F191" i="22"/>
  <c r="E191" i="22"/>
  <c r="AB164" i="22"/>
  <c r="AB165" i="22" s="1"/>
  <c r="AA164" i="22"/>
  <c r="AA165" i="22" s="1"/>
  <c r="Z164" i="22"/>
  <c r="Z165" i="22" s="1"/>
  <c r="Y164" i="22"/>
  <c r="Y165" i="22" s="1"/>
  <c r="X164" i="22"/>
  <c r="X165" i="22" s="1"/>
  <c r="W164" i="22"/>
  <c r="W165" i="22" s="1"/>
  <c r="V164" i="22"/>
  <c r="V165" i="22" s="1"/>
  <c r="U164" i="22"/>
  <c r="U165" i="22" s="1"/>
  <c r="T164" i="22"/>
  <c r="T165" i="22" s="1"/>
  <c r="S164" i="22"/>
  <c r="S165" i="22" s="1"/>
  <c r="R164" i="22"/>
  <c r="R165" i="22" s="1"/>
  <c r="Q164" i="22"/>
  <c r="Q165" i="22" s="1"/>
  <c r="P164" i="22"/>
  <c r="P165" i="22" s="1"/>
  <c r="O164" i="22"/>
  <c r="O165" i="22" s="1"/>
  <c r="N164" i="22"/>
  <c r="N165" i="22" s="1"/>
  <c r="M164" i="22"/>
  <c r="M165" i="22" s="1"/>
  <c r="L164" i="22"/>
  <c r="L165" i="22" s="1"/>
  <c r="K164" i="22"/>
  <c r="K165" i="22" s="1"/>
  <c r="J164" i="22"/>
  <c r="J165" i="22" s="1"/>
  <c r="I164" i="22"/>
  <c r="I165" i="22" s="1"/>
  <c r="H164" i="22"/>
  <c r="H165" i="22" s="1"/>
  <c r="G164" i="22"/>
  <c r="G165" i="22" s="1"/>
  <c r="F164" i="22"/>
  <c r="F165" i="22" s="1"/>
  <c r="E164" i="22"/>
  <c r="E165" i="22" s="1"/>
  <c r="D164" i="22"/>
  <c r="D165" i="22" s="1"/>
  <c r="AB159" i="22"/>
  <c r="AA159" i="22"/>
  <c r="Z159" i="22"/>
  <c r="Y159" i="22"/>
  <c r="X159" i="22"/>
  <c r="W159" i="22"/>
  <c r="V159" i="22"/>
  <c r="U159" i="22"/>
  <c r="T159" i="22"/>
  <c r="S159" i="22"/>
  <c r="R159" i="22"/>
  <c r="Q159" i="22"/>
  <c r="P159" i="22"/>
  <c r="O159" i="22"/>
  <c r="N159" i="22"/>
  <c r="M159" i="22"/>
  <c r="L159" i="22"/>
  <c r="K159" i="22"/>
  <c r="J159" i="22"/>
  <c r="I159" i="22"/>
  <c r="H159" i="22"/>
  <c r="G159" i="22"/>
  <c r="F159" i="22"/>
  <c r="E159" i="22"/>
  <c r="D159" i="22"/>
  <c r="AB131" i="22"/>
  <c r="AB134" i="22" s="1"/>
  <c r="AA131" i="22"/>
  <c r="AA134" i="22" s="1"/>
  <c r="Z131" i="22"/>
  <c r="Z134" i="22" s="1"/>
  <c r="Y131" i="22"/>
  <c r="Y134" i="22" s="1"/>
  <c r="X131" i="22"/>
  <c r="X134" i="22" s="1"/>
  <c r="W131" i="22"/>
  <c r="W134" i="22" s="1"/>
  <c r="V131" i="22"/>
  <c r="V134" i="22" s="1"/>
  <c r="U131" i="22"/>
  <c r="U134" i="22" s="1"/>
  <c r="T131" i="22"/>
  <c r="T134" i="22" s="1"/>
  <c r="S131" i="22"/>
  <c r="S134" i="22" s="1"/>
  <c r="R131" i="22"/>
  <c r="R134" i="22" s="1"/>
  <c r="Q131" i="22"/>
  <c r="Q134" i="22" s="1"/>
  <c r="P131" i="22"/>
  <c r="P134" i="22" s="1"/>
  <c r="O131" i="22"/>
  <c r="O134" i="22" s="1"/>
  <c r="N131" i="22"/>
  <c r="N134" i="22" s="1"/>
  <c r="M131" i="22"/>
  <c r="M134" i="22" s="1"/>
  <c r="L131" i="22"/>
  <c r="L134" i="22" s="1"/>
  <c r="K131" i="22"/>
  <c r="K134" i="22" s="1"/>
  <c r="J131" i="22"/>
  <c r="J134" i="22" s="1"/>
  <c r="I131" i="22"/>
  <c r="I134" i="22" s="1"/>
  <c r="H131" i="22"/>
  <c r="H134" i="22" s="1"/>
  <c r="G131" i="22"/>
  <c r="G134" i="22" s="1"/>
  <c r="F131" i="22"/>
  <c r="F134" i="22" s="1"/>
  <c r="E131" i="22"/>
  <c r="E134" i="22" s="1"/>
  <c r="D131" i="22"/>
  <c r="D134" i="22" s="1"/>
  <c r="AB126" i="22"/>
  <c r="AA126" i="22"/>
  <c r="Z126" i="22"/>
  <c r="Y126" i="22"/>
  <c r="X126" i="22"/>
  <c r="W126" i="22"/>
  <c r="V126" i="22"/>
  <c r="U126" i="22"/>
  <c r="T126" i="22"/>
  <c r="S126" i="22"/>
  <c r="R126" i="22"/>
  <c r="Q126" i="22"/>
  <c r="P126" i="22"/>
  <c r="O126" i="22"/>
  <c r="N126" i="22"/>
  <c r="M126" i="22"/>
  <c r="L126" i="22"/>
  <c r="K126" i="22"/>
  <c r="J126" i="22"/>
  <c r="I126" i="22"/>
  <c r="H126" i="22"/>
  <c r="G126" i="22"/>
  <c r="F126" i="22"/>
  <c r="E126" i="22"/>
  <c r="AB97" i="22"/>
  <c r="AB100" i="22" s="1"/>
  <c r="AA97" i="22"/>
  <c r="AA100" i="22" s="1"/>
  <c r="Z97" i="22"/>
  <c r="Z100" i="22" s="1"/>
  <c r="Y97" i="22"/>
  <c r="Y100" i="22" s="1"/>
  <c r="X97" i="22"/>
  <c r="X100" i="22" s="1"/>
  <c r="W97" i="22"/>
  <c r="W100" i="22" s="1"/>
  <c r="V97" i="22"/>
  <c r="V100" i="22" s="1"/>
  <c r="U97" i="22"/>
  <c r="U100" i="22" s="1"/>
  <c r="T97" i="22"/>
  <c r="T100" i="22" s="1"/>
  <c r="S97" i="22"/>
  <c r="S100" i="22" s="1"/>
  <c r="R97" i="22"/>
  <c r="R100" i="22" s="1"/>
  <c r="Q97" i="22"/>
  <c r="Q100" i="22" s="1"/>
  <c r="P97" i="22"/>
  <c r="P100" i="22" s="1"/>
  <c r="O97" i="22"/>
  <c r="O100" i="22" s="1"/>
  <c r="N97" i="22"/>
  <c r="N100" i="22" s="1"/>
  <c r="M97" i="22"/>
  <c r="M100" i="22" s="1"/>
  <c r="L97" i="22"/>
  <c r="L100" i="22" s="1"/>
  <c r="K97" i="22"/>
  <c r="K100" i="22" s="1"/>
  <c r="J97" i="22"/>
  <c r="J100" i="22" s="1"/>
  <c r="I97" i="22"/>
  <c r="I100" i="22" s="1"/>
  <c r="H97" i="22"/>
  <c r="H100" i="22" s="1"/>
  <c r="G97" i="22"/>
  <c r="G100" i="22" s="1"/>
  <c r="F97" i="22"/>
  <c r="F100" i="22" s="1"/>
  <c r="E97" i="22"/>
  <c r="E100" i="22" s="1"/>
  <c r="D97" i="22"/>
  <c r="D100" i="22" s="1"/>
  <c r="AB92" i="22"/>
  <c r="AA92" i="22"/>
  <c r="Z92" i="22"/>
  <c r="Y92" i="22"/>
  <c r="X92" i="22"/>
  <c r="W92" i="22"/>
  <c r="V92" i="22"/>
  <c r="U92" i="22"/>
  <c r="T92" i="22"/>
  <c r="S92" i="22"/>
  <c r="R92" i="22"/>
  <c r="Q92" i="22"/>
  <c r="P92" i="22"/>
  <c r="O92" i="22"/>
  <c r="N92" i="22"/>
  <c r="M92" i="22"/>
  <c r="L92" i="22"/>
  <c r="K92" i="22"/>
  <c r="J92" i="22"/>
  <c r="I92" i="22"/>
  <c r="H92" i="22"/>
  <c r="G92" i="22"/>
  <c r="F92" i="22"/>
  <c r="E92" i="22"/>
  <c r="AB63" i="22"/>
  <c r="AB66" i="22" s="1"/>
  <c r="AA63" i="22"/>
  <c r="AA66" i="22" s="1"/>
  <c r="Z63" i="22"/>
  <c r="Z66" i="22" s="1"/>
  <c r="Y63" i="22"/>
  <c r="Y66" i="22" s="1"/>
  <c r="X63" i="22"/>
  <c r="X66" i="22" s="1"/>
  <c r="W63" i="22"/>
  <c r="W66" i="22" s="1"/>
  <c r="V63" i="22"/>
  <c r="V66" i="22" s="1"/>
  <c r="U63" i="22"/>
  <c r="U66" i="22" s="1"/>
  <c r="T63" i="22"/>
  <c r="T66" i="22" s="1"/>
  <c r="S63" i="22"/>
  <c r="S66" i="22" s="1"/>
  <c r="R63" i="22"/>
  <c r="R66" i="22" s="1"/>
  <c r="Q63" i="22"/>
  <c r="Q66" i="22" s="1"/>
  <c r="P63" i="22"/>
  <c r="P66" i="22" s="1"/>
  <c r="O63" i="22"/>
  <c r="O66" i="22" s="1"/>
  <c r="N63" i="22"/>
  <c r="N66" i="22" s="1"/>
  <c r="M63" i="22"/>
  <c r="M66" i="22" s="1"/>
  <c r="L63" i="22"/>
  <c r="L66" i="22" s="1"/>
  <c r="K63" i="22"/>
  <c r="K66" i="22" s="1"/>
  <c r="J63" i="22"/>
  <c r="J66" i="22" s="1"/>
  <c r="I63" i="22"/>
  <c r="I66" i="22" s="1"/>
  <c r="H63" i="22"/>
  <c r="H66" i="22" s="1"/>
  <c r="G63" i="22"/>
  <c r="G66" i="22" s="1"/>
  <c r="F63" i="22"/>
  <c r="F66" i="22" s="1"/>
  <c r="E63" i="22"/>
  <c r="E66" i="22" s="1"/>
  <c r="D63" i="22"/>
  <c r="D66" i="22" s="1"/>
  <c r="AB58" i="22"/>
  <c r="AA58" i="22"/>
  <c r="Z58" i="22"/>
  <c r="Y58" i="22"/>
  <c r="X58" i="22"/>
  <c r="W58" i="22"/>
  <c r="V58" i="22"/>
  <c r="U58" i="22"/>
  <c r="T58" i="22"/>
  <c r="S58" i="22"/>
  <c r="R58" i="22"/>
  <c r="Q58" i="22"/>
  <c r="P58" i="22"/>
  <c r="O58" i="22"/>
  <c r="N58" i="22"/>
  <c r="M58" i="22"/>
  <c r="L58" i="22"/>
  <c r="K58" i="22"/>
  <c r="J58" i="22"/>
  <c r="I58" i="22"/>
  <c r="H58" i="22"/>
  <c r="G58" i="22"/>
  <c r="F58" i="22"/>
  <c r="E58" i="22"/>
  <c r="AJ138" i="6"/>
  <c r="AJ139" i="6"/>
  <c r="AJ140" i="6"/>
  <c r="AJ141" i="6"/>
  <c r="AJ142" i="6"/>
  <c r="AJ143" i="6"/>
  <c r="AJ144" i="6"/>
  <c r="AJ145" i="6"/>
  <c r="AJ146" i="6"/>
  <c r="AJ147" i="6"/>
  <c r="AJ148" i="6"/>
  <c r="AJ149" i="6"/>
  <c r="AJ150" i="6"/>
  <c r="AJ151" i="6"/>
  <c r="AJ152" i="6"/>
  <c r="AJ153" i="6"/>
  <c r="AJ154" i="6"/>
  <c r="AJ155" i="6"/>
  <c r="AJ156" i="6"/>
  <c r="AJ157" i="6"/>
  <c r="AJ158" i="6"/>
  <c r="AJ159" i="6"/>
  <c r="R138" i="6"/>
  <c r="R139" i="6"/>
  <c r="R140" i="6"/>
  <c r="R141" i="6"/>
  <c r="R142" i="6"/>
  <c r="R143" i="6"/>
  <c r="R144" i="6"/>
  <c r="R145" i="6"/>
  <c r="R146" i="6"/>
  <c r="R147" i="6"/>
  <c r="R148" i="6"/>
  <c r="R149" i="6"/>
  <c r="R150" i="6"/>
  <c r="R151" i="6"/>
  <c r="R152" i="6"/>
  <c r="R153" i="6"/>
  <c r="R154" i="6"/>
  <c r="R155" i="6"/>
  <c r="R156" i="6"/>
  <c r="R157" i="6"/>
  <c r="R158" i="6"/>
  <c r="R159" i="6"/>
  <c r="G138" i="6"/>
  <c r="H138" i="6" s="1"/>
  <c r="G139" i="6"/>
  <c r="J139" i="6" s="1"/>
  <c r="G140" i="6"/>
  <c r="J140" i="6" s="1"/>
  <c r="K140" i="6" s="1"/>
  <c r="G141" i="6"/>
  <c r="G142" i="6"/>
  <c r="H142" i="6" s="1"/>
  <c r="G143" i="6"/>
  <c r="H143" i="6" s="1"/>
  <c r="G144" i="6"/>
  <c r="J144" i="6" s="1"/>
  <c r="K144" i="6" s="1"/>
  <c r="G145" i="6"/>
  <c r="G146" i="6"/>
  <c r="H146" i="6" s="1"/>
  <c r="G147" i="6"/>
  <c r="J147" i="6" s="1"/>
  <c r="G148" i="6"/>
  <c r="J148" i="6" s="1"/>
  <c r="K148" i="6" s="1"/>
  <c r="G149" i="6"/>
  <c r="G150" i="6"/>
  <c r="H150" i="6" s="1"/>
  <c r="G151" i="6"/>
  <c r="H151" i="6" s="1"/>
  <c r="G152" i="6"/>
  <c r="J152" i="6" s="1"/>
  <c r="K152" i="6" s="1"/>
  <c r="G153" i="6"/>
  <c r="G154" i="6"/>
  <c r="H154" i="6" s="1"/>
  <c r="G155" i="6"/>
  <c r="J155" i="6" s="1"/>
  <c r="G156" i="6"/>
  <c r="J156" i="6" s="1"/>
  <c r="K156" i="6" s="1"/>
  <c r="G157" i="6"/>
  <c r="G158" i="6"/>
  <c r="H158" i="6" s="1"/>
  <c r="G159" i="6"/>
  <c r="J159" i="6" s="1"/>
  <c r="AJ108" i="6"/>
  <c r="AJ109" i="6"/>
  <c r="AJ110" i="6"/>
  <c r="AJ111" i="6"/>
  <c r="AJ112" i="6"/>
  <c r="AJ113" i="6"/>
  <c r="AJ114" i="6"/>
  <c r="AJ115" i="6"/>
  <c r="AJ116" i="6"/>
  <c r="AJ117" i="6"/>
  <c r="AJ118" i="6"/>
  <c r="AJ119" i="6"/>
  <c r="AJ120" i="6"/>
  <c r="AJ121" i="6"/>
  <c r="AJ122" i="6"/>
  <c r="AJ123" i="6"/>
  <c r="AJ124" i="6"/>
  <c r="AJ125" i="6"/>
  <c r="AJ126" i="6"/>
  <c r="AJ127" i="6"/>
  <c r="AJ128" i="6"/>
  <c r="AJ129" i="6"/>
  <c r="R108" i="6"/>
  <c r="R109" i="6"/>
  <c r="R110" i="6"/>
  <c r="R111" i="6"/>
  <c r="R112" i="6"/>
  <c r="R113" i="6"/>
  <c r="R114" i="6"/>
  <c r="R115" i="6"/>
  <c r="R116" i="6"/>
  <c r="R117" i="6"/>
  <c r="R118" i="6"/>
  <c r="R119" i="6"/>
  <c r="R120" i="6"/>
  <c r="R121" i="6"/>
  <c r="R122" i="6"/>
  <c r="R123" i="6"/>
  <c r="R124" i="6"/>
  <c r="R125" i="6"/>
  <c r="R126" i="6"/>
  <c r="R127" i="6"/>
  <c r="R128" i="6"/>
  <c r="R129" i="6"/>
  <c r="G108" i="6"/>
  <c r="G109" i="6"/>
  <c r="H109" i="6" s="1"/>
  <c r="G110" i="6"/>
  <c r="H110" i="6" s="1"/>
  <c r="G111" i="6"/>
  <c r="J111" i="6" s="1"/>
  <c r="K111" i="6" s="1"/>
  <c r="G112" i="6"/>
  <c r="G113" i="6"/>
  <c r="H113" i="6" s="1"/>
  <c r="G114" i="6"/>
  <c r="J114" i="6" s="1"/>
  <c r="G115" i="6"/>
  <c r="J115" i="6" s="1"/>
  <c r="K115" i="6" s="1"/>
  <c r="G116" i="6"/>
  <c r="G117" i="6"/>
  <c r="H117" i="6" s="1"/>
  <c r="G118" i="6"/>
  <c r="H118" i="6" s="1"/>
  <c r="G119" i="6"/>
  <c r="J119" i="6" s="1"/>
  <c r="K119" i="6" s="1"/>
  <c r="G120" i="6"/>
  <c r="G121" i="6"/>
  <c r="H121" i="6" s="1"/>
  <c r="G122" i="6"/>
  <c r="J122" i="6" s="1"/>
  <c r="G123" i="6"/>
  <c r="J123" i="6" s="1"/>
  <c r="K123" i="6" s="1"/>
  <c r="G124" i="6"/>
  <c r="G125" i="6"/>
  <c r="H125" i="6" s="1"/>
  <c r="G126" i="6"/>
  <c r="J126" i="6" s="1"/>
  <c r="G127" i="6"/>
  <c r="J127" i="6" s="1"/>
  <c r="K127" i="6" s="1"/>
  <c r="G128" i="6"/>
  <c r="G129" i="6"/>
  <c r="H129" i="6" s="1"/>
  <c r="AJ77" i="6"/>
  <c r="AJ78" i="6"/>
  <c r="AJ79" i="6"/>
  <c r="AJ80" i="6"/>
  <c r="AJ81" i="6"/>
  <c r="AJ82" i="6"/>
  <c r="AJ83" i="6"/>
  <c r="AJ84" i="6"/>
  <c r="AJ85" i="6"/>
  <c r="AJ86" i="6"/>
  <c r="AJ87" i="6"/>
  <c r="AJ88" i="6"/>
  <c r="AJ89" i="6"/>
  <c r="AJ90" i="6"/>
  <c r="AJ91" i="6"/>
  <c r="AJ92" i="6"/>
  <c r="AJ93" i="6"/>
  <c r="AJ94" i="6"/>
  <c r="AJ95" i="6"/>
  <c r="AJ96" i="6"/>
  <c r="AJ97" i="6"/>
  <c r="AJ98" i="6"/>
  <c r="R77" i="6"/>
  <c r="R78" i="6"/>
  <c r="R79" i="6"/>
  <c r="R80" i="6"/>
  <c r="R81" i="6"/>
  <c r="R82" i="6"/>
  <c r="R83" i="6"/>
  <c r="R84" i="6"/>
  <c r="R85" i="6"/>
  <c r="R86" i="6"/>
  <c r="R87" i="6"/>
  <c r="R88" i="6"/>
  <c r="R89" i="6"/>
  <c r="R90" i="6"/>
  <c r="R91" i="6"/>
  <c r="R92" i="6"/>
  <c r="R93" i="6"/>
  <c r="R94" i="6"/>
  <c r="R95" i="6"/>
  <c r="R96" i="6"/>
  <c r="R97" i="6"/>
  <c r="R98" i="6"/>
  <c r="G77" i="6"/>
  <c r="J77" i="6" s="1"/>
  <c r="K77" i="6" s="1"/>
  <c r="G78" i="6"/>
  <c r="G79" i="6"/>
  <c r="H79" i="6" s="1"/>
  <c r="G80" i="6"/>
  <c r="J80" i="6" s="1"/>
  <c r="G81" i="6"/>
  <c r="J81" i="6" s="1"/>
  <c r="K81" i="6" s="1"/>
  <c r="G82" i="6"/>
  <c r="G83" i="6"/>
  <c r="H83" i="6" s="1"/>
  <c r="G84" i="6"/>
  <c r="H84" i="6" s="1"/>
  <c r="G85" i="6"/>
  <c r="J85" i="6" s="1"/>
  <c r="K85" i="6" s="1"/>
  <c r="G86" i="6"/>
  <c r="G87" i="6"/>
  <c r="H87" i="6" s="1"/>
  <c r="G88" i="6"/>
  <c r="J88" i="6" s="1"/>
  <c r="G89" i="6"/>
  <c r="J89" i="6" s="1"/>
  <c r="K89" i="6" s="1"/>
  <c r="G90" i="6"/>
  <c r="G91" i="6"/>
  <c r="H91" i="6" s="1"/>
  <c r="G92" i="6"/>
  <c r="H92" i="6" s="1"/>
  <c r="G93" i="6"/>
  <c r="J93" i="6" s="1"/>
  <c r="K93" i="6" s="1"/>
  <c r="G94" i="6"/>
  <c r="G95" i="6"/>
  <c r="H95" i="6" s="1"/>
  <c r="G96" i="6"/>
  <c r="J96" i="6" s="1"/>
  <c r="G97" i="6"/>
  <c r="J97" i="6" s="1"/>
  <c r="K97" i="6" s="1"/>
  <c r="G98" i="6"/>
  <c r="AJ46" i="6"/>
  <c r="AJ47" i="6"/>
  <c r="AJ48" i="6"/>
  <c r="AJ49" i="6"/>
  <c r="AJ50" i="6"/>
  <c r="AJ51" i="6"/>
  <c r="AJ52" i="6"/>
  <c r="AJ53" i="6"/>
  <c r="AJ54" i="6"/>
  <c r="AJ55" i="6"/>
  <c r="AJ56" i="6"/>
  <c r="AJ57" i="6"/>
  <c r="AJ58" i="6"/>
  <c r="AJ59" i="6"/>
  <c r="AJ60" i="6"/>
  <c r="AJ61" i="6"/>
  <c r="AJ62" i="6"/>
  <c r="AJ63" i="6"/>
  <c r="AJ64" i="6"/>
  <c r="AJ65" i="6"/>
  <c r="AJ66" i="6"/>
  <c r="AJ67" i="6"/>
  <c r="R46" i="6"/>
  <c r="R47" i="6"/>
  <c r="R48" i="6"/>
  <c r="R49" i="6"/>
  <c r="R50" i="6"/>
  <c r="R51" i="6"/>
  <c r="R52" i="6"/>
  <c r="R53" i="6"/>
  <c r="R54" i="6"/>
  <c r="R55" i="6"/>
  <c r="R56" i="6"/>
  <c r="R57" i="6"/>
  <c r="R58" i="6"/>
  <c r="R59" i="6"/>
  <c r="R60" i="6"/>
  <c r="R61" i="6"/>
  <c r="R62" i="6"/>
  <c r="R63" i="6"/>
  <c r="R64" i="6"/>
  <c r="R65" i="6"/>
  <c r="R66" i="6"/>
  <c r="R67" i="6"/>
  <c r="G46" i="6"/>
  <c r="H46" i="6" s="1"/>
  <c r="G47" i="6"/>
  <c r="H47" i="6" s="1"/>
  <c r="G48" i="6"/>
  <c r="J48" i="6" s="1"/>
  <c r="K48" i="6" s="1"/>
  <c r="G49" i="6"/>
  <c r="G50" i="6"/>
  <c r="H50" i="6" s="1"/>
  <c r="G51" i="6"/>
  <c r="J51" i="6" s="1"/>
  <c r="G52" i="6"/>
  <c r="J52" i="6" s="1"/>
  <c r="K52" i="6" s="1"/>
  <c r="G53" i="6"/>
  <c r="G54" i="6"/>
  <c r="H54" i="6" s="1"/>
  <c r="G55" i="6"/>
  <c r="J55" i="6" s="1"/>
  <c r="G56" i="6"/>
  <c r="J56" i="6" s="1"/>
  <c r="K56" i="6" s="1"/>
  <c r="G57" i="6"/>
  <c r="G58" i="6"/>
  <c r="H58" i="6" s="1"/>
  <c r="G59" i="6"/>
  <c r="J59" i="6" s="1"/>
  <c r="G60" i="6"/>
  <c r="J60" i="6" s="1"/>
  <c r="K60" i="6" s="1"/>
  <c r="G61" i="6"/>
  <c r="G62" i="6"/>
  <c r="H62" i="6" s="1"/>
  <c r="G63" i="6"/>
  <c r="H63" i="6" s="1"/>
  <c r="G64" i="6"/>
  <c r="J64" i="6" s="1"/>
  <c r="K64" i="6" s="1"/>
  <c r="G65" i="6"/>
  <c r="G66" i="6"/>
  <c r="H66" i="6" s="1"/>
  <c r="G67" i="6"/>
  <c r="J67" i="6" s="1"/>
  <c r="AJ226" i="4"/>
  <c r="AJ227" i="4"/>
  <c r="AJ228" i="4"/>
  <c r="AJ229" i="4"/>
  <c r="AJ230" i="4"/>
  <c r="AJ231" i="4"/>
  <c r="AJ232" i="4"/>
  <c r="AJ233" i="4"/>
  <c r="AJ234" i="4"/>
  <c r="AJ235" i="4"/>
  <c r="AJ236" i="4"/>
  <c r="AJ237" i="4"/>
  <c r="AJ238" i="4"/>
  <c r="AJ239" i="4"/>
  <c r="AJ240" i="4"/>
  <c r="AJ241" i="4"/>
  <c r="AJ242" i="4"/>
  <c r="AJ243" i="4"/>
  <c r="AJ244" i="4"/>
  <c r="AJ245" i="4"/>
  <c r="AJ246" i="4"/>
  <c r="AJ247" i="4"/>
  <c r="R226" i="4"/>
  <c r="R227" i="4"/>
  <c r="R228" i="4"/>
  <c r="R229" i="4"/>
  <c r="R230" i="4"/>
  <c r="R231" i="4"/>
  <c r="R232" i="4"/>
  <c r="R233" i="4"/>
  <c r="R234" i="4"/>
  <c r="R235" i="4"/>
  <c r="R236" i="4"/>
  <c r="R237" i="4"/>
  <c r="R238" i="4"/>
  <c r="R239" i="4"/>
  <c r="R240" i="4"/>
  <c r="R241" i="4"/>
  <c r="R242" i="4"/>
  <c r="R243" i="4"/>
  <c r="R244" i="4"/>
  <c r="R245" i="4"/>
  <c r="R246" i="4"/>
  <c r="R247" i="4"/>
  <c r="G226" i="4"/>
  <c r="H226" i="4" s="1"/>
  <c r="G230" i="4"/>
  <c r="J230" i="4" s="1"/>
  <c r="G234" i="4"/>
  <c r="H234" i="4" s="1"/>
  <c r="G242" i="4"/>
  <c r="H242" i="4" s="1"/>
  <c r="G246" i="4"/>
  <c r="J246" i="4" s="1"/>
  <c r="AJ196" i="4"/>
  <c r="AJ197" i="4"/>
  <c r="AJ198" i="4"/>
  <c r="AJ199" i="4"/>
  <c r="AJ200" i="4"/>
  <c r="AJ201" i="4"/>
  <c r="AJ202" i="4"/>
  <c r="AJ203" i="4"/>
  <c r="AJ204" i="4"/>
  <c r="AJ205" i="4"/>
  <c r="AJ206" i="4"/>
  <c r="AJ207" i="4"/>
  <c r="AJ208" i="4"/>
  <c r="AJ209" i="4"/>
  <c r="AJ210" i="4"/>
  <c r="AJ211" i="4"/>
  <c r="AJ212" i="4"/>
  <c r="AJ213" i="4"/>
  <c r="AJ214" i="4"/>
  <c r="AJ215" i="4"/>
  <c r="AJ216" i="4"/>
  <c r="AJ217" i="4"/>
  <c r="R196" i="4"/>
  <c r="R197" i="4"/>
  <c r="R198" i="4"/>
  <c r="R199" i="4"/>
  <c r="R200" i="4"/>
  <c r="R201" i="4"/>
  <c r="R202" i="4"/>
  <c r="R203" i="4"/>
  <c r="R204" i="4"/>
  <c r="R205" i="4"/>
  <c r="R206" i="4"/>
  <c r="R207" i="4"/>
  <c r="R208" i="4"/>
  <c r="R209" i="4"/>
  <c r="R210" i="4"/>
  <c r="R211" i="4"/>
  <c r="R212" i="4"/>
  <c r="R213" i="4"/>
  <c r="R214" i="4"/>
  <c r="R215" i="4"/>
  <c r="R216" i="4"/>
  <c r="R217" i="4"/>
  <c r="AJ166" i="4"/>
  <c r="AJ167" i="4"/>
  <c r="AJ168" i="4"/>
  <c r="AJ169" i="4"/>
  <c r="AJ170" i="4"/>
  <c r="AJ171" i="4"/>
  <c r="AJ172" i="4"/>
  <c r="AJ173" i="4"/>
  <c r="AJ174" i="4"/>
  <c r="AJ175" i="4"/>
  <c r="AJ176" i="4"/>
  <c r="AJ177" i="4"/>
  <c r="AJ178" i="4"/>
  <c r="AJ179" i="4"/>
  <c r="AJ180" i="4"/>
  <c r="AJ181" i="4"/>
  <c r="AJ182" i="4"/>
  <c r="AJ183" i="4"/>
  <c r="AJ184" i="4"/>
  <c r="AJ185" i="4"/>
  <c r="AJ186" i="4"/>
  <c r="AJ187" i="4"/>
  <c r="R166" i="4"/>
  <c r="R167" i="4"/>
  <c r="R168" i="4"/>
  <c r="R169" i="4"/>
  <c r="R170" i="4"/>
  <c r="R171" i="4"/>
  <c r="R172" i="4"/>
  <c r="R173" i="4"/>
  <c r="R174" i="4"/>
  <c r="R175" i="4"/>
  <c r="R176" i="4"/>
  <c r="R177" i="4"/>
  <c r="R178" i="4"/>
  <c r="R179" i="4"/>
  <c r="R180" i="4"/>
  <c r="R181" i="4"/>
  <c r="R182" i="4"/>
  <c r="R183" i="4"/>
  <c r="R184" i="4"/>
  <c r="R185" i="4"/>
  <c r="R186" i="4"/>
  <c r="R187" i="4"/>
  <c r="AJ136" i="4"/>
  <c r="AJ137" i="4"/>
  <c r="AJ138" i="4"/>
  <c r="AJ139" i="4"/>
  <c r="AJ140" i="4"/>
  <c r="AJ141" i="4"/>
  <c r="AJ142" i="4"/>
  <c r="AJ143" i="4"/>
  <c r="AJ144" i="4"/>
  <c r="AJ145" i="4"/>
  <c r="AJ146" i="4"/>
  <c r="AJ147" i="4"/>
  <c r="AJ148" i="4"/>
  <c r="AJ149" i="4"/>
  <c r="AJ150" i="4"/>
  <c r="AJ151" i="4"/>
  <c r="AJ152" i="4"/>
  <c r="AJ153" i="4"/>
  <c r="AJ154" i="4"/>
  <c r="AJ155" i="4"/>
  <c r="AJ156" i="4"/>
  <c r="AJ157" i="4"/>
  <c r="R136" i="4"/>
  <c r="R137" i="4"/>
  <c r="R138" i="4"/>
  <c r="R139" i="4"/>
  <c r="R140" i="4"/>
  <c r="R141" i="4"/>
  <c r="R142" i="4"/>
  <c r="R143" i="4"/>
  <c r="R144" i="4"/>
  <c r="R145" i="4"/>
  <c r="R146" i="4"/>
  <c r="R147" i="4"/>
  <c r="R148" i="4"/>
  <c r="R149" i="4"/>
  <c r="R150" i="4"/>
  <c r="R151" i="4"/>
  <c r="R152" i="4"/>
  <c r="R153" i="4"/>
  <c r="R154" i="4"/>
  <c r="R155" i="4"/>
  <c r="R156" i="4"/>
  <c r="R157" i="4"/>
  <c r="G136" i="4"/>
  <c r="J136" i="4" s="1"/>
  <c r="M136" i="4" s="1"/>
  <c r="N136" i="4" s="1"/>
  <c r="G144" i="4"/>
  <c r="J144" i="4" s="1"/>
  <c r="G152" i="4"/>
  <c r="H152" i="4" s="1"/>
  <c r="AJ107" i="4"/>
  <c r="AJ108" i="4"/>
  <c r="AJ109" i="4"/>
  <c r="AJ110" i="4"/>
  <c r="AJ111" i="4"/>
  <c r="AJ112" i="4"/>
  <c r="AJ113" i="4"/>
  <c r="AJ114" i="4"/>
  <c r="AJ115" i="4"/>
  <c r="AJ116" i="4"/>
  <c r="AJ117" i="4"/>
  <c r="AJ118" i="4"/>
  <c r="AJ119" i="4"/>
  <c r="AJ120" i="4"/>
  <c r="AJ121" i="4"/>
  <c r="AJ122" i="4"/>
  <c r="AJ123" i="4"/>
  <c r="AJ124" i="4"/>
  <c r="AJ125" i="4"/>
  <c r="AJ126" i="4"/>
  <c r="AJ127" i="4"/>
  <c r="R106" i="4"/>
  <c r="R107" i="4"/>
  <c r="R108" i="4"/>
  <c r="R109" i="4"/>
  <c r="R110" i="4"/>
  <c r="R111" i="4"/>
  <c r="R112" i="4"/>
  <c r="R113" i="4"/>
  <c r="R114" i="4"/>
  <c r="R115" i="4"/>
  <c r="R116" i="4"/>
  <c r="R117" i="4"/>
  <c r="R118" i="4"/>
  <c r="R119" i="4"/>
  <c r="R120" i="4"/>
  <c r="R121" i="4"/>
  <c r="R122" i="4"/>
  <c r="R123" i="4"/>
  <c r="R124" i="4"/>
  <c r="R125" i="4"/>
  <c r="R126" i="4"/>
  <c r="R127" i="4"/>
  <c r="G108" i="4"/>
  <c r="J108" i="4" s="1"/>
  <c r="AJ76" i="4"/>
  <c r="AJ77" i="4"/>
  <c r="AJ78" i="4"/>
  <c r="AJ79" i="4"/>
  <c r="AJ80" i="4"/>
  <c r="AJ81" i="4"/>
  <c r="AJ82" i="4"/>
  <c r="AJ83" i="4"/>
  <c r="AJ84" i="4"/>
  <c r="AJ85" i="4"/>
  <c r="AJ86" i="4"/>
  <c r="AJ87" i="4"/>
  <c r="AJ88" i="4"/>
  <c r="AJ89" i="4"/>
  <c r="AJ90" i="4"/>
  <c r="R76" i="4"/>
  <c r="R77" i="4"/>
  <c r="R78" i="4"/>
  <c r="R79" i="4"/>
  <c r="R80" i="4"/>
  <c r="R81" i="4"/>
  <c r="R82" i="4"/>
  <c r="R83" i="4"/>
  <c r="R84" i="4"/>
  <c r="R85" i="4"/>
  <c r="R86" i="4"/>
  <c r="R87" i="4"/>
  <c r="R88" i="4"/>
  <c r="R89" i="4"/>
  <c r="R90" i="4"/>
  <c r="AJ46" i="4"/>
  <c r="AJ47" i="4"/>
  <c r="AJ48" i="4"/>
  <c r="AJ49" i="4"/>
  <c r="AJ50" i="4"/>
  <c r="AJ51" i="4"/>
  <c r="AJ52" i="4"/>
  <c r="AJ53" i="4"/>
  <c r="AJ54" i="4"/>
  <c r="AJ55" i="4"/>
  <c r="AJ56" i="4"/>
  <c r="AJ57" i="4"/>
  <c r="AJ58" i="4"/>
  <c r="AJ59" i="4"/>
  <c r="AJ60" i="4"/>
  <c r="AJ61" i="4"/>
  <c r="AJ62" i="4"/>
  <c r="AJ63" i="4"/>
  <c r="AJ64" i="4"/>
  <c r="AJ65" i="4"/>
  <c r="AJ66" i="4"/>
  <c r="AJ67" i="4"/>
  <c r="R46" i="4"/>
  <c r="R47" i="4"/>
  <c r="R48" i="4"/>
  <c r="R49" i="4"/>
  <c r="R50" i="4"/>
  <c r="R51" i="4"/>
  <c r="R52" i="4"/>
  <c r="R53" i="4"/>
  <c r="R54" i="4"/>
  <c r="R55" i="4"/>
  <c r="R56" i="4"/>
  <c r="R57" i="4"/>
  <c r="R58" i="4"/>
  <c r="R59" i="4"/>
  <c r="R60" i="4"/>
  <c r="R61" i="4"/>
  <c r="R62" i="4"/>
  <c r="R63" i="4"/>
  <c r="R64" i="4"/>
  <c r="R65" i="4"/>
  <c r="R66" i="4"/>
  <c r="R67" i="4"/>
  <c r="G46" i="4"/>
  <c r="J46" i="4" s="1"/>
  <c r="G47" i="4"/>
  <c r="G48" i="4"/>
  <c r="H48" i="4" s="1"/>
  <c r="G51" i="4"/>
  <c r="H51" i="4" s="1"/>
  <c r="G55" i="4"/>
  <c r="H55" i="4" s="1"/>
  <c r="G56" i="4"/>
  <c r="H56" i="4" s="1"/>
  <c r="G59" i="4"/>
  <c r="H59" i="4" s="1"/>
  <c r="G60" i="4"/>
  <c r="G62" i="4"/>
  <c r="J62" i="4" s="1"/>
  <c r="G63" i="4"/>
  <c r="H63" i="4" s="1"/>
  <c r="G64" i="4"/>
  <c r="G66" i="4"/>
  <c r="J66" i="4" s="1"/>
  <c r="G67" i="4"/>
  <c r="H67" i="4" s="1"/>
  <c r="AJ15" i="4"/>
  <c r="AJ16" i="4"/>
  <c r="AJ17" i="4"/>
  <c r="AJ18" i="4"/>
  <c r="AJ19" i="4"/>
  <c r="AJ20" i="4"/>
  <c r="AJ21" i="4"/>
  <c r="AJ22" i="4"/>
  <c r="AJ23" i="4"/>
  <c r="AJ24" i="4"/>
  <c r="AJ25" i="4"/>
  <c r="AJ26" i="4"/>
  <c r="AJ27" i="4"/>
  <c r="AJ28" i="4"/>
  <c r="AJ29" i="4"/>
  <c r="AJ30" i="4"/>
  <c r="AJ31" i="4"/>
  <c r="AJ32" i="4"/>
  <c r="AJ33" i="4"/>
  <c r="AJ34" i="4"/>
  <c r="AJ35" i="4"/>
  <c r="AJ36" i="4"/>
  <c r="R15" i="4"/>
  <c r="R16" i="4"/>
  <c r="R17" i="4"/>
  <c r="R18" i="4"/>
  <c r="R19" i="4"/>
  <c r="R20" i="4"/>
  <c r="R21" i="4"/>
  <c r="R22" i="4"/>
  <c r="R23" i="4"/>
  <c r="R24" i="4"/>
  <c r="R25" i="4"/>
  <c r="R26" i="4"/>
  <c r="R27" i="4"/>
  <c r="R28" i="4"/>
  <c r="R29" i="4"/>
  <c r="R30" i="4"/>
  <c r="R31" i="4"/>
  <c r="R32" i="4"/>
  <c r="R33" i="4"/>
  <c r="R34" i="4"/>
  <c r="R35" i="4"/>
  <c r="R36" i="4"/>
  <c r="G15" i="4"/>
  <c r="J15" i="4" s="1"/>
  <c r="K15" i="4" s="1"/>
  <c r="G16" i="4"/>
  <c r="G17" i="4"/>
  <c r="H17" i="4" s="1"/>
  <c r="G18" i="4"/>
  <c r="J18" i="4" s="1"/>
  <c r="G19" i="4"/>
  <c r="J19" i="4" s="1"/>
  <c r="K19" i="4" s="1"/>
  <c r="G20" i="4"/>
  <c r="G21" i="4"/>
  <c r="H21" i="4" s="1"/>
  <c r="G22" i="4"/>
  <c r="H22" i="4" s="1"/>
  <c r="G23" i="4"/>
  <c r="J23" i="4" s="1"/>
  <c r="K23" i="4" s="1"/>
  <c r="G24" i="4"/>
  <c r="G25" i="4"/>
  <c r="H25" i="4" s="1"/>
  <c r="G26" i="4"/>
  <c r="J26" i="4" s="1"/>
  <c r="G27" i="4"/>
  <c r="J27" i="4" s="1"/>
  <c r="K27" i="4" s="1"/>
  <c r="G28" i="4"/>
  <c r="G29" i="4"/>
  <c r="H29" i="4" s="1"/>
  <c r="G30" i="4"/>
  <c r="J30" i="4" s="1"/>
  <c r="G31" i="4"/>
  <c r="J31" i="4" s="1"/>
  <c r="K31" i="4" s="1"/>
  <c r="G32" i="4"/>
  <c r="G33" i="4"/>
  <c r="H33" i="4" s="1"/>
  <c r="G34" i="4"/>
  <c r="J34" i="4" s="1"/>
  <c r="G35" i="4"/>
  <c r="J35" i="4" s="1"/>
  <c r="K35" i="4" s="1"/>
  <c r="G36" i="4"/>
  <c r="AO196" i="5"/>
  <c r="AO197" i="5"/>
  <c r="AO198" i="5"/>
  <c r="AO199" i="5"/>
  <c r="AO200" i="5"/>
  <c r="AO201" i="5"/>
  <c r="AO202" i="5"/>
  <c r="AO203" i="5"/>
  <c r="AO204" i="5"/>
  <c r="AO205" i="5"/>
  <c r="AO206" i="5"/>
  <c r="AO207" i="5"/>
  <c r="AO208" i="5"/>
  <c r="AO209" i="5"/>
  <c r="AO210" i="5"/>
  <c r="AO211" i="5"/>
  <c r="AO212" i="5"/>
  <c r="AO213" i="5"/>
  <c r="AO214" i="5"/>
  <c r="AO215" i="5"/>
  <c r="AO216" i="5"/>
  <c r="AO217" i="5"/>
  <c r="AJ196" i="5"/>
  <c r="AJ197" i="5"/>
  <c r="AJ198" i="5"/>
  <c r="AJ199" i="5"/>
  <c r="AJ200" i="5"/>
  <c r="AJ201" i="5"/>
  <c r="AJ202" i="5"/>
  <c r="AJ203" i="5"/>
  <c r="AJ204" i="5"/>
  <c r="AJ205" i="5"/>
  <c r="AJ206" i="5"/>
  <c r="AJ207" i="5"/>
  <c r="AJ208" i="5"/>
  <c r="AJ209" i="5"/>
  <c r="AJ210" i="5"/>
  <c r="AJ211" i="5"/>
  <c r="AJ212" i="5"/>
  <c r="AJ213" i="5"/>
  <c r="AJ214" i="5"/>
  <c r="AJ215" i="5"/>
  <c r="AJ216" i="5"/>
  <c r="AJ217" i="5"/>
  <c r="AE196" i="5"/>
  <c r="AE197" i="5"/>
  <c r="AE198" i="5"/>
  <c r="AE199" i="5"/>
  <c r="AE200" i="5"/>
  <c r="AE201" i="5"/>
  <c r="AE202" i="5"/>
  <c r="AE203" i="5"/>
  <c r="AE204" i="5"/>
  <c r="AE205" i="5"/>
  <c r="AE206" i="5"/>
  <c r="AE207" i="5"/>
  <c r="AE208" i="5"/>
  <c r="AE209" i="5"/>
  <c r="AE210" i="5"/>
  <c r="AE211" i="5"/>
  <c r="AE212" i="5"/>
  <c r="AE213" i="5"/>
  <c r="AE214" i="5"/>
  <c r="AE215" i="5"/>
  <c r="AE216" i="5"/>
  <c r="AE217" i="5"/>
  <c r="Z196" i="5"/>
  <c r="Z197" i="5"/>
  <c r="Z198" i="5"/>
  <c r="Z199" i="5"/>
  <c r="Z200" i="5"/>
  <c r="Z201" i="5"/>
  <c r="Z202" i="5"/>
  <c r="Z203" i="5"/>
  <c r="Z204" i="5"/>
  <c r="Z205" i="5"/>
  <c r="Z206" i="5"/>
  <c r="Z207" i="5"/>
  <c r="Z208" i="5"/>
  <c r="Z209" i="5"/>
  <c r="Z210" i="5"/>
  <c r="Z211" i="5"/>
  <c r="Z212" i="5"/>
  <c r="Z213" i="5"/>
  <c r="Z214" i="5"/>
  <c r="Z215" i="5"/>
  <c r="Z216" i="5"/>
  <c r="Z217" i="5"/>
  <c r="U196" i="5"/>
  <c r="U197" i="5"/>
  <c r="U198" i="5"/>
  <c r="U199" i="5"/>
  <c r="U200" i="5"/>
  <c r="U201" i="5"/>
  <c r="U202" i="5"/>
  <c r="U203" i="5"/>
  <c r="U204" i="5"/>
  <c r="U205" i="5"/>
  <c r="U206" i="5"/>
  <c r="U207" i="5"/>
  <c r="U208" i="5"/>
  <c r="U209" i="5"/>
  <c r="U210" i="5"/>
  <c r="U211" i="5"/>
  <c r="U212" i="5"/>
  <c r="U213" i="5"/>
  <c r="U214" i="5"/>
  <c r="U215" i="5"/>
  <c r="U216" i="5"/>
  <c r="U217" i="5"/>
  <c r="R196" i="5"/>
  <c r="R197" i="5"/>
  <c r="R198" i="5"/>
  <c r="R199" i="5"/>
  <c r="R200" i="5"/>
  <c r="R201" i="5"/>
  <c r="R202" i="5"/>
  <c r="R203" i="5"/>
  <c r="R204" i="5"/>
  <c r="R205" i="5"/>
  <c r="R206" i="5"/>
  <c r="R207" i="5"/>
  <c r="R208" i="5"/>
  <c r="R209" i="5"/>
  <c r="R210" i="5"/>
  <c r="R211" i="5"/>
  <c r="R212" i="5"/>
  <c r="R213" i="5"/>
  <c r="R214" i="5"/>
  <c r="R215" i="5"/>
  <c r="R216" i="5"/>
  <c r="R217" i="5"/>
  <c r="G196" i="5"/>
  <c r="H196" i="5" s="1"/>
  <c r="G197" i="5"/>
  <c r="J197" i="5" s="1"/>
  <c r="G198" i="5"/>
  <c r="G199" i="5"/>
  <c r="J199" i="5" s="1"/>
  <c r="G200" i="5"/>
  <c r="H200" i="5" s="1"/>
  <c r="G201" i="5"/>
  <c r="J201" i="5" s="1"/>
  <c r="K201" i="5" s="1"/>
  <c r="G202" i="5"/>
  <c r="G203" i="5"/>
  <c r="J203" i="5" s="1"/>
  <c r="G204" i="5"/>
  <c r="H204" i="5" s="1"/>
  <c r="G205" i="5"/>
  <c r="J205" i="5" s="1"/>
  <c r="G206" i="5"/>
  <c r="G207" i="5"/>
  <c r="J207" i="5" s="1"/>
  <c r="G208" i="5"/>
  <c r="H208" i="5" s="1"/>
  <c r="G209" i="5"/>
  <c r="J209" i="5" s="1"/>
  <c r="K209" i="5" s="1"/>
  <c r="G210" i="5"/>
  <c r="G211" i="5"/>
  <c r="J211" i="5" s="1"/>
  <c r="G212" i="5"/>
  <c r="H212" i="5" s="1"/>
  <c r="G213" i="5"/>
  <c r="J213" i="5" s="1"/>
  <c r="G214" i="5"/>
  <c r="G215" i="5"/>
  <c r="J215" i="5" s="1"/>
  <c r="G216" i="5"/>
  <c r="H216" i="5" s="1"/>
  <c r="G217" i="5"/>
  <c r="J217" i="5" s="1"/>
  <c r="K217" i="5" s="1"/>
  <c r="AO166" i="5"/>
  <c r="AO167" i="5"/>
  <c r="AO168" i="5"/>
  <c r="AO169" i="5"/>
  <c r="AO170" i="5"/>
  <c r="AO171" i="5"/>
  <c r="AO172" i="5"/>
  <c r="AO173" i="5"/>
  <c r="AO174" i="5"/>
  <c r="AO175" i="5"/>
  <c r="AO176" i="5"/>
  <c r="AO177" i="5"/>
  <c r="AO178" i="5"/>
  <c r="AO179" i="5"/>
  <c r="AO180" i="5"/>
  <c r="AO181" i="5"/>
  <c r="AO182" i="5"/>
  <c r="AO183" i="5"/>
  <c r="AO184" i="5"/>
  <c r="AO185" i="5"/>
  <c r="AO186" i="5"/>
  <c r="AO187" i="5"/>
  <c r="AJ166" i="5"/>
  <c r="AJ167" i="5"/>
  <c r="AJ168" i="5"/>
  <c r="AJ169" i="5"/>
  <c r="AJ170" i="5"/>
  <c r="AJ171" i="5"/>
  <c r="AJ172" i="5"/>
  <c r="AJ173" i="5"/>
  <c r="AJ174" i="5"/>
  <c r="AJ175" i="5"/>
  <c r="AJ176" i="5"/>
  <c r="AJ177" i="5"/>
  <c r="AJ178" i="5"/>
  <c r="AJ179" i="5"/>
  <c r="AJ180" i="5"/>
  <c r="AJ181" i="5"/>
  <c r="AJ182" i="5"/>
  <c r="AJ183" i="5"/>
  <c r="AJ184" i="5"/>
  <c r="AJ185" i="5"/>
  <c r="AJ186" i="5"/>
  <c r="AJ187" i="5"/>
  <c r="AE166" i="5"/>
  <c r="AE167" i="5"/>
  <c r="AE168" i="5"/>
  <c r="AE169" i="5"/>
  <c r="AE170" i="5"/>
  <c r="AE171" i="5"/>
  <c r="AE172" i="5"/>
  <c r="AE173" i="5"/>
  <c r="AE174" i="5"/>
  <c r="AE175" i="5"/>
  <c r="AE176" i="5"/>
  <c r="AE177" i="5"/>
  <c r="AE178" i="5"/>
  <c r="AE179" i="5"/>
  <c r="AE180" i="5"/>
  <c r="AE181" i="5"/>
  <c r="AE182" i="5"/>
  <c r="AE183" i="5"/>
  <c r="AE184" i="5"/>
  <c r="AE185" i="5"/>
  <c r="AE186" i="5"/>
  <c r="AE187" i="5"/>
  <c r="Z166" i="5"/>
  <c r="Z167" i="5"/>
  <c r="Z168" i="5"/>
  <c r="Z169" i="5"/>
  <c r="Z170" i="5"/>
  <c r="Z171" i="5"/>
  <c r="Z172" i="5"/>
  <c r="Z173" i="5"/>
  <c r="Z174" i="5"/>
  <c r="Z175" i="5"/>
  <c r="Z176" i="5"/>
  <c r="Z177" i="5"/>
  <c r="Z178" i="5"/>
  <c r="Z179" i="5"/>
  <c r="Z180" i="5"/>
  <c r="Z181" i="5"/>
  <c r="Z182" i="5"/>
  <c r="Z183" i="5"/>
  <c r="Z184" i="5"/>
  <c r="Z185" i="5"/>
  <c r="Z186" i="5"/>
  <c r="Z187" i="5"/>
  <c r="U166" i="5"/>
  <c r="U167" i="5"/>
  <c r="U168" i="5"/>
  <c r="U169" i="5"/>
  <c r="U170" i="5"/>
  <c r="U171" i="5"/>
  <c r="U172" i="5"/>
  <c r="U173" i="5"/>
  <c r="U174" i="5"/>
  <c r="U175" i="5"/>
  <c r="U176" i="5"/>
  <c r="U177" i="5"/>
  <c r="U178" i="5"/>
  <c r="U179" i="5"/>
  <c r="U180" i="5"/>
  <c r="U181" i="5"/>
  <c r="U182" i="5"/>
  <c r="U183" i="5"/>
  <c r="U184" i="5"/>
  <c r="U185" i="5"/>
  <c r="U186" i="5"/>
  <c r="U187" i="5"/>
  <c r="R166" i="5"/>
  <c r="R167" i="5"/>
  <c r="R168" i="5"/>
  <c r="R169" i="5"/>
  <c r="R170" i="5"/>
  <c r="R171" i="5"/>
  <c r="R172" i="5"/>
  <c r="R173" i="5"/>
  <c r="R174" i="5"/>
  <c r="R175" i="5"/>
  <c r="R176" i="5"/>
  <c r="R177" i="5"/>
  <c r="R178" i="5"/>
  <c r="R179" i="5"/>
  <c r="R180" i="5"/>
  <c r="R181" i="5"/>
  <c r="R182" i="5"/>
  <c r="R183" i="5"/>
  <c r="R184" i="5"/>
  <c r="R185" i="5"/>
  <c r="R186" i="5"/>
  <c r="R187" i="5"/>
  <c r="G166" i="5"/>
  <c r="H166" i="5" s="1"/>
  <c r="G167" i="5"/>
  <c r="J167" i="5" s="1"/>
  <c r="K167" i="5" s="1"/>
  <c r="G168" i="5"/>
  <c r="G169" i="5"/>
  <c r="H169" i="5" s="1"/>
  <c r="G170" i="5"/>
  <c r="H170" i="5" s="1"/>
  <c r="G171" i="5"/>
  <c r="J171" i="5" s="1"/>
  <c r="K171" i="5" s="1"/>
  <c r="G172" i="5"/>
  <c r="G173" i="5"/>
  <c r="H173" i="5" s="1"/>
  <c r="G174" i="5"/>
  <c r="J174" i="5" s="1"/>
  <c r="G175" i="5"/>
  <c r="J175" i="5" s="1"/>
  <c r="K175" i="5" s="1"/>
  <c r="G176" i="5"/>
  <c r="G177" i="5"/>
  <c r="H177" i="5" s="1"/>
  <c r="G178" i="5"/>
  <c r="J178" i="5" s="1"/>
  <c r="G179" i="5"/>
  <c r="J179" i="5" s="1"/>
  <c r="K179" i="5" s="1"/>
  <c r="G180" i="5"/>
  <c r="G181" i="5"/>
  <c r="H181" i="5" s="1"/>
  <c r="G182" i="5"/>
  <c r="H182" i="5" s="1"/>
  <c r="G183" i="5"/>
  <c r="J183" i="5" s="1"/>
  <c r="K183" i="5" s="1"/>
  <c r="G184" i="5"/>
  <c r="G185" i="5"/>
  <c r="H185" i="5" s="1"/>
  <c r="G186" i="5"/>
  <c r="H186" i="5" s="1"/>
  <c r="G187" i="5"/>
  <c r="J187" i="5" s="1"/>
  <c r="K187" i="5" s="1"/>
  <c r="AO136" i="5"/>
  <c r="AO137" i="5"/>
  <c r="AO138" i="5"/>
  <c r="AO139" i="5"/>
  <c r="AO140" i="5"/>
  <c r="AO141" i="5"/>
  <c r="AO142" i="5"/>
  <c r="AO143" i="5"/>
  <c r="AO144" i="5"/>
  <c r="AO145" i="5"/>
  <c r="AO146" i="5"/>
  <c r="AO147" i="5"/>
  <c r="AO148" i="5"/>
  <c r="AO149" i="5"/>
  <c r="AO150" i="5"/>
  <c r="AO151" i="5"/>
  <c r="AO152" i="5"/>
  <c r="AO153" i="5"/>
  <c r="AO154" i="5"/>
  <c r="AO155" i="5"/>
  <c r="AO156" i="5"/>
  <c r="AO157" i="5"/>
  <c r="AJ136" i="5"/>
  <c r="AJ137" i="5"/>
  <c r="AJ138" i="5"/>
  <c r="AJ139" i="5"/>
  <c r="AJ140" i="5"/>
  <c r="AJ141" i="5"/>
  <c r="AJ142" i="5"/>
  <c r="AJ143" i="5"/>
  <c r="AJ144" i="5"/>
  <c r="AJ145" i="5"/>
  <c r="AJ146" i="5"/>
  <c r="AJ147" i="5"/>
  <c r="AJ148" i="5"/>
  <c r="AJ149" i="5"/>
  <c r="AJ150" i="5"/>
  <c r="AJ151" i="5"/>
  <c r="AJ152" i="5"/>
  <c r="AJ153" i="5"/>
  <c r="AJ154" i="5"/>
  <c r="AJ155" i="5"/>
  <c r="AJ156" i="5"/>
  <c r="AJ157" i="5"/>
  <c r="AE136" i="5"/>
  <c r="AE137" i="5"/>
  <c r="AE138" i="5"/>
  <c r="AE139" i="5"/>
  <c r="AE140" i="5"/>
  <c r="AE141" i="5"/>
  <c r="AE142" i="5"/>
  <c r="AE143" i="5"/>
  <c r="AE144" i="5"/>
  <c r="AE145" i="5"/>
  <c r="AE146" i="5"/>
  <c r="AE147" i="5"/>
  <c r="AE148" i="5"/>
  <c r="AE149" i="5"/>
  <c r="AE150" i="5"/>
  <c r="AE151" i="5"/>
  <c r="AE152" i="5"/>
  <c r="AE153" i="5"/>
  <c r="AE154" i="5"/>
  <c r="AE155" i="5"/>
  <c r="AE156" i="5"/>
  <c r="AE157" i="5"/>
  <c r="Z136" i="5"/>
  <c r="Z137" i="5"/>
  <c r="Z138" i="5"/>
  <c r="Z139" i="5"/>
  <c r="Z140" i="5"/>
  <c r="Z141" i="5"/>
  <c r="Z142" i="5"/>
  <c r="Z143" i="5"/>
  <c r="Z144" i="5"/>
  <c r="Z145" i="5"/>
  <c r="Z146" i="5"/>
  <c r="Z147" i="5"/>
  <c r="Z148" i="5"/>
  <c r="Z149" i="5"/>
  <c r="Z150" i="5"/>
  <c r="Z151" i="5"/>
  <c r="Z152" i="5"/>
  <c r="Z153" i="5"/>
  <c r="Z154" i="5"/>
  <c r="Z155" i="5"/>
  <c r="Z156" i="5"/>
  <c r="Z157" i="5"/>
  <c r="U136" i="5"/>
  <c r="U137" i="5"/>
  <c r="U138" i="5"/>
  <c r="U139" i="5"/>
  <c r="U140" i="5"/>
  <c r="U141" i="5"/>
  <c r="U142" i="5"/>
  <c r="U143" i="5"/>
  <c r="U144" i="5"/>
  <c r="U145" i="5"/>
  <c r="U146" i="5"/>
  <c r="U147" i="5"/>
  <c r="U148" i="5"/>
  <c r="U149" i="5"/>
  <c r="U150" i="5"/>
  <c r="U151" i="5"/>
  <c r="U152" i="5"/>
  <c r="U153" i="5"/>
  <c r="U154" i="5"/>
  <c r="U155" i="5"/>
  <c r="U156" i="5"/>
  <c r="U157" i="5"/>
  <c r="R136" i="5"/>
  <c r="R137" i="5"/>
  <c r="R138" i="5"/>
  <c r="R139" i="5"/>
  <c r="R140" i="5"/>
  <c r="R141" i="5"/>
  <c r="R142" i="5"/>
  <c r="R143" i="5"/>
  <c r="R144" i="5"/>
  <c r="R145" i="5"/>
  <c r="R146" i="5"/>
  <c r="R147" i="5"/>
  <c r="R148" i="5"/>
  <c r="R149" i="5"/>
  <c r="R150" i="5"/>
  <c r="R151" i="5"/>
  <c r="R152" i="5"/>
  <c r="R153" i="5"/>
  <c r="R154" i="5"/>
  <c r="R155" i="5"/>
  <c r="R156" i="5"/>
  <c r="R157" i="5"/>
  <c r="J136" i="5"/>
  <c r="M136" i="5" s="1"/>
  <c r="N136" i="5" s="1"/>
  <c r="J140" i="5"/>
  <c r="M140" i="5" s="1"/>
  <c r="N140" i="5" s="1"/>
  <c r="J141" i="5"/>
  <c r="J144" i="5"/>
  <c r="M144" i="5" s="1"/>
  <c r="N144" i="5" s="1"/>
  <c r="J145" i="5"/>
  <c r="J149" i="5"/>
  <c r="J152" i="5"/>
  <c r="M152" i="5" s="1"/>
  <c r="N152" i="5" s="1"/>
  <c r="H141" i="5"/>
  <c r="H145" i="5"/>
  <c r="H149" i="5"/>
  <c r="H136" i="5"/>
  <c r="H140" i="5"/>
  <c r="H152" i="5"/>
  <c r="J154" i="5"/>
  <c r="K154" i="5" s="1"/>
  <c r="D34" i="13" l="1"/>
  <c r="D30" i="13"/>
  <c r="D26" i="13"/>
  <c r="H148" i="5"/>
  <c r="H157" i="5"/>
  <c r="H153" i="5"/>
  <c r="G92" i="13"/>
  <c r="E31" i="18"/>
  <c r="F29" i="18"/>
  <c r="F25" i="18"/>
  <c r="F13" i="18"/>
  <c r="G19" i="18"/>
  <c r="F36" i="7"/>
  <c r="F32" i="7"/>
  <c r="F20" i="7"/>
  <c r="D168" i="13"/>
  <c r="F18" i="7"/>
  <c r="D167" i="13"/>
  <c r="F17" i="7"/>
  <c r="D166" i="13"/>
  <c r="F16" i="7"/>
  <c r="H137" i="5"/>
  <c r="F29" i="7"/>
  <c r="F25" i="7"/>
  <c r="F21" i="7"/>
  <c r="F28" i="7"/>
  <c r="F24" i="7"/>
  <c r="F33" i="7"/>
  <c r="F27" i="7"/>
  <c r="F23" i="7"/>
  <c r="F30" i="7"/>
  <c r="F26" i="7"/>
  <c r="F22" i="7"/>
  <c r="F35" i="7"/>
  <c r="H101" i="7"/>
  <c r="F37" i="7"/>
  <c r="F22" i="18"/>
  <c r="G36" i="6"/>
  <c r="J36" i="6" s="1"/>
  <c r="G32" i="6"/>
  <c r="H32" i="6" s="1"/>
  <c r="G28" i="6"/>
  <c r="J28" i="6" s="1"/>
  <c r="G24" i="6"/>
  <c r="J24" i="6" s="1"/>
  <c r="G20" i="6"/>
  <c r="G16" i="6"/>
  <c r="H16" i="6" s="1"/>
  <c r="D13" i="18"/>
  <c r="D23" i="18"/>
  <c r="E33" i="18"/>
  <c r="E29" i="18"/>
  <c r="E21" i="18"/>
  <c r="E17" i="18"/>
  <c r="F31" i="18"/>
  <c r="F23" i="18"/>
  <c r="F19" i="18"/>
  <c r="H21" i="18"/>
  <c r="H17" i="18"/>
  <c r="H13" i="18"/>
  <c r="G29" i="18"/>
  <c r="G21" i="18"/>
  <c r="G17" i="18"/>
  <c r="G13" i="18"/>
  <c r="E18" i="18"/>
  <c r="H30" i="18"/>
  <c r="H22" i="18"/>
  <c r="H14" i="18"/>
  <c r="K167" i="22"/>
  <c r="K168" i="22" s="1"/>
  <c r="O167" i="22"/>
  <c r="O168" i="22" s="1"/>
  <c r="S167" i="22"/>
  <c r="S168" i="22" s="1"/>
  <c r="W167" i="22"/>
  <c r="W168" i="22" s="1"/>
  <c r="AA167" i="22"/>
  <c r="AA168" i="22" s="1"/>
  <c r="AA233" i="22"/>
  <c r="AA234" i="22" s="1"/>
  <c r="T167" i="22"/>
  <c r="T168" i="22" s="1"/>
  <c r="X167" i="22"/>
  <c r="X168" i="22" s="1"/>
  <c r="N199" i="22"/>
  <c r="AB233" i="22"/>
  <c r="AB234" i="22" s="1"/>
  <c r="AA136" i="22"/>
  <c r="AA137" i="22" s="1"/>
  <c r="O199" i="22"/>
  <c r="O200" i="22" s="1"/>
  <c r="AB102" i="22"/>
  <c r="AB103" i="22" s="1"/>
  <c r="L167" i="22"/>
  <c r="L168" i="22" s="1"/>
  <c r="P167" i="22"/>
  <c r="P168" i="22" s="1"/>
  <c r="AB167" i="22"/>
  <c r="AB168" i="22" s="1"/>
  <c r="J199" i="22"/>
  <c r="AB68" i="22"/>
  <c r="AB69" i="22" s="1"/>
  <c r="Z102" i="22"/>
  <c r="Z103" i="22" s="1"/>
  <c r="L199" i="22"/>
  <c r="L200" i="22" s="1"/>
  <c r="P199" i="22"/>
  <c r="P200" i="22" s="1"/>
  <c r="T199" i="22"/>
  <c r="T200" i="22" s="1"/>
  <c r="X199" i="22"/>
  <c r="X200" i="22" s="1"/>
  <c r="AB199" i="22"/>
  <c r="AB200" i="22" s="1"/>
  <c r="Z233" i="22"/>
  <c r="AB267" i="22"/>
  <c r="AB268" i="22" s="1"/>
  <c r="P267" i="22"/>
  <c r="P268" i="22" s="1"/>
  <c r="T267" i="22"/>
  <c r="T268" i="22" s="1"/>
  <c r="L267" i="22"/>
  <c r="L268" i="22" s="1"/>
  <c r="S233" i="22"/>
  <c r="S234" i="22" s="1"/>
  <c r="K233" i="22"/>
  <c r="K234" i="22" s="1"/>
  <c r="I136" i="22"/>
  <c r="I137" i="22" s="1"/>
  <c r="K136" i="22"/>
  <c r="K137" i="22" s="1"/>
  <c r="M136" i="22"/>
  <c r="M137" i="22" s="1"/>
  <c r="O136" i="22"/>
  <c r="O137" i="22" s="1"/>
  <c r="J102" i="22"/>
  <c r="J103" i="22" s="1"/>
  <c r="L68" i="22"/>
  <c r="L69" i="22" s="1"/>
  <c r="P68" i="22"/>
  <c r="P69" i="22" s="1"/>
  <c r="T68" i="22"/>
  <c r="T69" i="22" s="1"/>
  <c r="X68" i="22"/>
  <c r="X69" i="22" s="1"/>
  <c r="X267" i="22"/>
  <c r="X268" i="22" s="1"/>
  <c r="S136" i="22"/>
  <c r="S137" i="22" s="1"/>
  <c r="W136" i="22"/>
  <c r="W137" i="22" s="1"/>
  <c r="P136" i="22"/>
  <c r="P137" i="22" s="1"/>
  <c r="T136" i="22"/>
  <c r="T137" i="22" s="1"/>
  <c r="X136" i="22"/>
  <c r="X137" i="22" s="1"/>
  <c r="P233" i="22"/>
  <c r="P234" i="22" s="1"/>
  <c r="T233" i="22"/>
  <c r="T234" i="22" s="1"/>
  <c r="L233" i="22"/>
  <c r="L234" i="22" s="1"/>
  <c r="X233" i="22"/>
  <c r="X234" i="22" s="1"/>
  <c r="J233" i="22"/>
  <c r="J234" i="22" s="1"/>
  <c r="N233" i="22"/>
  <c r="N242" i="22" s="1"/>
  <c r="R233" i="22"/>
  <c r="R242" i="22" s="1"/>
  <c r="V233" i="22"/>
  <c r="V242" i="22" s="1"/>
  <c r="L102" i="22"/>
  <c r="L103" i="22" s="1"/>
  <c r="P102" i="22"/>
  <c r="P103" i="22" s="1"/>
  <c r="T102" i="22"/>
  <c r="T103" i="22" s="1"/>
  <c r="X102" i="22"/>
  <c r="X103" i="22" s="1"/>
  <c r="N102" i="22"/>
  <c r="N103" i="22" s="1"/>
  <c r="R102" i="22"/>
  <c r="R103" i="22" s="1"/>
  <c r="V102" i="22"/>
  <c r="V103" i="22" s="1"/>
  <c r="I68" i="22"/>
  <c r="I69" i="22" s="1"/>
  <c r="M68" i="22"/>
  <c r="M69" i="22" s="1"/>
  <c r="Q68" i="22"/>
  <c r="Q69" i="22" s="1"/>
  <c r="U68" i="22"/>
  <c r="U69" i="22" s="1"/>
  <c r="Y68" i="22"/>
  <c r="Y69" i="22" s="1"/>
  <c r="J242" i="22"/>
  <c r="D21" i="18"/>
  <c r="G25" i="18"/>
  <c r="G31" i="18"/>
  <c r="G15" i="18"/>
  <c r="F33" i="18"/>
  <c r="D15" i="18"/>
  <c r="F102" i="22"/>
  <c r="F233" i="22"/>
  <c r="F199" i="22"/>
  <c r="E136" i="22"/>
  <c r="D102" i="22"/>
  <c r="D184" i="13"/>
  <c r="F34" i="7"/>
  <c r="D181" i="13"/>
  <c r="F31" i="7"/>
  <c r="D169" i="13"/>
  <c r="F19" i="7"/>
  <c r="D267" i="22"/>
  <c r="H267" i="22"/>
  <c r="D233" i="22"/>
  <c r="H233" i="22"/>
  <c r="D199" i="22"/>
  <c r="H199" i="22"/>
  <c r="G167" i="22"/>
  <c r="D167" i="22"/>
  <c r="D168" i="22" s="1"/>
  <c r="H167" i="22"/>
  <c r="G136" i="22"/>
  <c r="D136" i="22"/>
  <c r="H136" i="22"/>
  <c r="H137" i="22" s="1"/>
  <c r="H102" i="22"/>
  <c r="H103" i="22" s="1"/>
  <c r="G68" i="22"/>
  <c r="D68" i="22"/>
  <c r="D69" i="22" s="1"/>
  <c r="H68" i="22"/>
  <c r="H69" i="22" s="1"/>
  <c r="E68" i="22"/>
  <c r="D36" i="13"/>
  <c r="D32" i="13"/>
  <c r="D28" i="13"/>
  <c r="D24" i="13"/>
  <c r="D20" i="13"/>
  <c r="D16" i="13"/>
  <c r="F225" i="7"/>
  <c r="AT156" i="5"/>
  <c r="AT152" i="5"/>
  <c r="J156" i="5"/>
  <c r="M156" i="5" s="1"/>
  <c r="N156" i="5" s="1"/>
  <c r="R218" i="4"/>
  <c r="AB136" i="22"/>
  <c r="O233" i="22"/>
  <c r="O234" i="22" s="1"/>
  <c r="F68" i="22"/>
  <c r="F69" i="22" s="1"/>
  <c r="J68" i="22"/>
  <c r="N68" i="22"/>
  <c r="N69" i="22" s="1"/>
  <c r="R68" i="22"/>
  <c r="R69" i="22" s="1"/>
  <c r="V68" i="22"/>
  <c r="V69" i="22" s="1"/>
  <c r="Z68" i="22"/>
  <c r="Z69" i="22" s="1"/>
  <c r="G102" i="22"/>
  <c r="K102" i="22"/>
  <c r="O102" i="22"/>
  <c r="S102" i="22"/>
  <c r="W102" i="22"/>
  <c r="AA102" i="22"/>
  <c r="E167" i="22"/>
  <c r="I167" i="22"/>
  <c r="I168" i="22" s="1"/>
  <c r="M167" i="22"/>
  <c r="Q167" i="22"/>
  <c r="U167" i="22"/>
  <c r="U168" i="22" s="1"/>
  <c r="Y167" i="22"/>
  <c r="Y168" i="22" s="1"/>
  <c r="E199" i="22"/>
  <c r="I199" i="22"/>
  <c r="I200" i="22" s="1"/>
  <c r="M199" i="22"/>
  <c r="M200" i="22" s="1"/>
  <c r="Q199" i="22"/>
  <c r="Q200" i="22" s="1"/>
  <c r="U199" i="22"/>
  <c r="U200" i="22" s="1"/>
  <c r="Y199" i="22"/>
  <c r="Y200" i="22" s="1"/>
  <c r="E267" i="22"/>
  <c r="E268" i="22" s="1"/>
  <c r="I267" i="22"/>
  <c r="I268" i="22" s="1"/>
  <c r="M267" i="22"/>
  <c r="M268" i="22" s="1"/>
  <c r="Q267" i="22"/>
  <c r="Q268" i="22" s="1"/>
  <c r="U267" i="22"/>
  <c r="U268" i="22" s="1"/>
  <c r="Y267" i="22"/>
  <c r="Y268" i="22" s="1"/>
  <c r="L136" i="22"/>
  <c r="W233" i="22"/>
  <c r="W234" i="22" s="1"/>
  <c r="K68" i="22"/>
  <c r="O68" i="22"/>
  <c r="S68" i="22"/>
  <c r="W68" i="22"/>
  <c r="AA68" i="22"/>
  <c r="Q136" i="22"/>
  <c r="U136" i="22"/>
  <c r="U137" i="22" s="1"/>
  <c r="Y136" i="22"/>
  <c r="F167" i="22"/>
  <c r="J167" i="22"/>
  <c r="J168" i="22" s="1"/>
  <c r="N167" i="22"/>
  <c r="R167" i="22"/>
  <c r="V167" i="22"/>
  <c r="Z167" i="22"/>
  <c r="Z168" i="22" s="1"/>
  <c r="R199" i="22"/>
  <c r="V199" i="22"/>
  <c r="Z199" i="22"/>
  <c r="F267" i="22"/>
  <c r="F268" i="22" s="1"/>
  <c r="J267" i="22"/>
  <c r="N267" i="22"/>
  <c r="R267" i="22"/>
  <c r="R268" i="22" s="1"/>
  <c r="V267" i="22"/>
  <c r="V268" i="22" s="1"/>
  <c r="Z267" i="22"/>
  <c r="Z268" i="22" s="1"/>
  <c r="G233" i="22"/>
  <c r="E102" i="22"/>
  <c r="E103" i="22" s="1"/>
  <c r="I102" i="22"/>
  <c r="I103" i="22" s="1"/>
  <c r="M102" i="22"/>
  <c r="M103" i="22" s="1"/>
  <c r="Q102" i="22"/>
  <c r="Q103" i="22" s="1"/>
  <c r="U102" i="22"/>
  <c r="U103" i="22" s="1"/>
  <c r="Y102" i="22"/>
  <c r="Y103" i="22" s="1"/>
  <c r="F136" i="22"/>
  <c r="J136" i="22"/>
  <c r="N136" i="22"/>
  <c r="N137" i="22" s="1"/>
  <c r="R136" i="22"/>
  <c r="V136" i="22"/>
  <c r="Z136" i="22"/>
  <c r="G199" i="22"/>
  <c r="G200" i="22" s="1"/>
  <c r="K199" i="22"/>
  <c r="K200" i="22" s="1"/>
  <c r="S199" i="22"/>
  <c r="S200" i="22" s="1"/>
  <c r="W199" i="22"/>
  <c r="W200" i="22" s="1"/>
  <c r="AA199" i="22"/>
  <c r="AA200" i="22" s="1"/>
  <c r="E233" i="22"/>
  <c r="I233" i="22"/>
  <c r="M233" i="22"/>
  <c r="Q233" i="22"/>
  <c r="U233" i="22"/>
  <c r="U234" i="22" s="1"/>
  <c r="Y233" i="22"/>
  <c r="Y234" i="22" s="1"/>
  <c r="G267" i="22"/>
  <c r="K267" i="22"/>
  <c r="K268" i="22" s="1"/>
  <c r="O267" i="22"/>
  <c r="O268" i="22" s="1"/>
  <c r="S267" i="22"/>
  <c r="S268" i="22" s="1"/>
  <c r="W267" i="22"/>
  <c r="AA267" i="22"/>
  <c r="AA268" i="22" s="1"/>
  <c r="F194" i="7"/>
  <c r="G33" i="6"/>
  <c r="J33" i="6" s="1"/>
  <c r="G17" i="6"/>
  <c r="H17" i="6" s="1"/>
  <c r="AJ34" i="6"/>
  <c r="AJ30" i="6"/>
  <c r="AJ26" i="6"/>
  <c r="AJ22" i="6"/>
  <c r="AT148" i="5"/>
  <c r="AT144" i="5"/>
  <c r="AT140" i="5"/>
  <c r="AT136" i="5"/>
  <c r="AT126" i="5"/>
  <c r="AT122" i="5"/>
  <c r="AT94" i="5"/>
  <c r="AT90" i="5"/>
  <c r="AT86" i="5"/>
  <c r="AT82" i="5"/>
  <c r="AT78" i="5"/>
  <c r="AT66" i="5"/>
  <c r="AT62" i="5"/>
  <c r="AT114" i="5"/>
  <c r="AT106" i="5"/>
  <c r="AT54" i="5"/>
  <c r="AT46" i="5"/>
  <c r="I36" i="26"/>
  <c r="P138" i="13"/>
  <c r="J149" i="13"/>
  <c r="J145" i="13"/>
  <c r="J141" i="13"/>
  <c r="J137" i="13"/>
  <c r="J151" i="13"/>
  <c r="J143" i="13"/>
  <c r="R156" i="13"/>
  <c r="R148" i="13"/>
  <c r="R140" i="13"/>
  <c r="L149" i="13"/>
  <c r="V156" i="13"/>
  <c r="V140" i="13"/>
  <c r="X154" i="13"/>
  <c r="X138" i="13"/>
  <c r="J139" i="13"/>
  <c r="Y153" i="13"/>
  <c r="Y137" i="13"/>
  <c r="J155" i="13"/>
  <c r="R157" i="13"/>
  <c r="R153" i="13"/>
  <c r="R149" i="13"/>
  <c r="R145" i="13"/>
  <c r="R141" i="13"/>
  <c r="R137" i="13"/>
  <c r="T156" i="13"/>
  <c r="T152" i="13"/>
  <c r="T148" i="13"/>
  <c r="T144" i="13"/>
  <c r="T140" i="13"/>
  <c r="X156" i="13"/>
  <c r="X152" i="13"/>
  <c r="X148" i="13"/>
  <c r="X144" i="13"/>
  <c r="X140" i="13"/>
  <c r="X136" i="13"/>
  <c r="R152" i="13"/>
  <c r="R144" i="13"/>
  <c r="R136" i="13"/>
  <c r="F155" i="13"/>
  <c r="F147" i="13"/>
  <c r="F143" i="13"/>
  <c r="F139" i="13"/>
  <c r="R155" i="13"/>
  <c r="R151" i="13"/>
  <c r="R147" i="13"/>
  <c r="R143" i="13"/>
  <c r="R139" i="13"/>
  <c r="T154" i="13"/>
  <c r="T150" i="13"/>
  <c r="T146" i="13"/>
  <c r="T142" i="13"/>
  <c r="T138" i="13"/>
  <c r="V157" i="13"/>
  <c r="V153" i="13"/>
  <c r="V149" i="13"/>
  <c r="V145" i="13"/>
  <c r="V141" i="13"/>
  <c r="V137" i="13"/>
  <c r="X150" i="13"/>
  <c r="H153" i="13"/>
  <c r="L157" i="13"/>
  <c r="L153" i="13"/>
  <c r="L145" i="13"/>
  <c r="L141" i="13"/>
  <c r="L137" i="13"/>
  <c r="P154" i="13"/>
  <c r="P146" i="13"/>
  <c r="V152" i="13"/>
  <c r="V144" i="13"/>
  <c r="V136" i="13"/>
  <c r="Y157" i="13"/>
  <c r="Y149" i="13"/>
  <c r="Y145" i="13"/>
  <c r="Y141" i="13"/>
  <c r="F151" i="13"/>
  <c r="H151" i="13"/>
  <c r="H155" i="13"/>
  <c r="H147" i="13"/>
  <c r="H139" i="13"/>
  <c r="M140" i="13"/>
  <c r="J157" i="13"/>
  <c r="H157" i="13"/>
  <c r="D21" i="13"/>
  <c r="F154" i="13"/>
  <c r="F150" i="13"/>
  <c r="F146" i="13"/>
  <c r="F142" i="13"/>
  <c r="F138" i="13"/>
  <c r="H156" i="13"/>
  <c r="P150" i="13"/>
  <c r="P155" i="13"/>
  <c r="P151" i="13"/>
  <c r="P147" i="13"/>
  <c r="P143" i="13"/>
  <c r="P139" i="13"/>
  <c r="R154" i="13"/>
  <c r="R150" i="13"/>
  <c r="R146" i="13"/>
  <c r="R142" i="13"/>
  <c r="R138" i="13"/>
  <c r="D29" i="13"/>
  <c r="H137" i="13"/>
  <c r="H143" i="13"/>
  <c r="T136" i="13"/>
  <c r="V155" i="13"/>
  <c r="V151" i="13"/>
  <c r="V147" i="13"/>
  <c r="V143" i="13"/>
  <c r="V139" i="13"/>
  <c r="V148" i="13"/>
  <c r="Y154" i="13"/>
  <c r="Y150" i="13"/>
  <c r="Y146" i="13"/>
  <c r="Y142" i="13"/>
  <c r="Y138" i="13"/>
  <c r="X146" i="13"/>
  <c r="D25" i="13"/>
  <c r="F157" i="13"/>
  <c r="F153" i="13"/>
  <c r="F149" i="13"/>
  <c r="F145" i="13"/>
  <c r="F141" i="13"/>
  <c r="F137" i="13"/>
  <c r="F156" i="13"/>
  <c r="F152" i="13"/>
  <c r="F148" i="13"/>
  <c r="F144" i="13"/>
  <c r="F140" i="13"/>
  <c r="F136" i="13"/>
  <c r="H154" i="13"/>
  <c r="H150" i="13"/>
  <c r="H146" i="13"/>
  <c r="H142" i="13"/>
  <c r="H138" i="13"/>
  <c r="L155" i="13"/>
  <c r="L151" i="13"/>
  <c r="L147" i="13"/>
  <c r="L143" i="13"/>
  <c r="L139" i="13"/>
  <c r="J147" i="13"/>
  <c r="P156" i="13"/>
  <c r="P152" i="13"/>
  <c r="P148" i="13"/>
  <c r="P144" i="13"/>
  <c r="P140" i="13"/>
  <c r="P136" i="13"/>
  <c r="P157" i="13"/>
  <c r="P153" i="13"/>
  <c r="P149" i="13"/>
  <c r="P145" i="13"/>
  <c r="P141" i="13"/>
  <c r="P137" i="13"/>
  <c r="T155" i="13"/>
  <c r="T151" i="13"/>
  <c r="T147" i="13"/>
  <c r="T143" i="13"/>
  <c r="T139" i="13"/>
  <c r="V154" i="13"/>
  <c r="V150" i="13"/>
  <c r="V146" i="13"/>
  <c r="V142" i="13"/>
  <c r="V138" i="13"/>
  <c r="X142" i="13"/>
  <c r="J154" i="13"/>
  <c r="J142" i="13"/>
  <c r="M157" i="13"/>
  <c r="M145" i="13"/>
  <c r="H149" i="13"/>
  <c r="H141" i="13"/>
  <c r="J153" i="13"/>
  <c r="T157" i="13"/>
  <c r="T153" i="13"/>
  <c r="T149" i="13"/>
  <c r="T145" i="13"/>
  <c r="T141" i="13"/>
  <c r="T137" i="13"/>
  <c r="X155" i="13"/>
  <c r="Y155" i="13"/>
  <c r="X151" i="13"/>
  <c r="Y151" i="13"/>
  <c r="X147" i="13"/>
  <c r="Y147" i="13"/>
  <c r="X143" i="13"/>
  <c r="Y143" i="13"/>
  <c r="X139" i="13"/>
  <c r="Y139" i="13"/>
  <c r="J146" i="13"/>
  <c r="M149" i="13"/>
  <c r="H152" i="13"/>
  <c r="H148" i="13"/>
  <c r="H144" i="13"/>
  <c r="H140" i="13"/>
  <c r="H136" i="13"/>
  <c r="J156" i="13"/>
  <c r="J152" i="13"/>
  <c r="J148" i="13"/>
  <c r="J144" i="13"/>
  <c r="J140" i="13"/>
  <c r="J136" i="13"/>
  <c r="M155" i="13"/>
  <c r="M151" i="13"/>
  <c r="M147" i="13"/>
  <c r="M143" i="13"/>
  <c r="M139" i="13"/>
  <c r="J150" i="13"/>
  <c r="J138" i="13"/>
  <c r="M153" i="13"/>
  <c r="M141" i="13"/>
  <c r="M137" i="13"/>
  <c r="H145" i="13"/>
  <c r="L154" i="13"/>
  <c r="M154" i="13"/>
  <c r="L150" i="13"/>
  <c r="M150" i="13"/>
  <c r="L146" i="13"/>
  <c r="M146" i="13"/>
  <c r="L142" i="13"/>
  <c r="M142" i="13"/>
  <c r="L138" i="13"/>
  <c r="M138" i="13"/>
  <c r="P142" i="13"/>
  <c r="X157" i="13"/>
  <c r="X153" i="13"/>
  <c r="X149" i="13"/>
  <c r="X145" i="13"/>
  <c r="X141" i="13"/>
  <c r="X137" i="13"/>
  <c r="L156" i="13"/>
  <c r="L152" i="13"/>
  <c r="L148" i="13"/>
  <c r="L144" i="13"/>
  <c r="L140" i="13"/>
  <c r="L136" i="13"/>
  <c r="Y156" i="13"/>
  <c r="Y152" i="13"/>
  <c r="Y148" i="13"/>
  <c r="Y144" i="13"/>
  <c r="Y140" i="13"/>
  <c r="Y136" i="13"/>
  <c r="D18" i="13"/>
  <c r="M37" i="7"/>
  <c r="M33" i="7"/>
  <c r="F101" i="7"/>
  <c r="J24" i="7"/>
  <c r="M36" i="7"/>
  <c r="M32" i="7"/>
  <c r="M28" i="7"/>
  <c r="M24" i="7"/>
  <c r="M20" i="7"/>
  <c r="H20" i="7"/>
  <c r="H16" i="7"/>
  <c r="H35" i="7"/>
  <c r="H31" i="7"/>
  <c r="H27" i="7"/>
  <c r="H23" i="7"/>
  <c r="H19" i="7"/>
  <c r="J101" i="7"/>
  <c r="J36" i="7"/>
  <c r="J28" i="7"/>
  <c r="J16" i="7"/>
  <c r="H30" i="7"/>
  <c r="J32" i="7"/>
  <c r="J20" i="7"/>
  <c r="H34" i="7"/>
  <c r="H26" i="7"/>
  <c r="H22" i="7"/>
  <c r="H18" i="7"/>
  <c r="F70" i="7"/>
  <c r="N163" i="7"/>
  <c r="H194" i="7"/>
  <c r="J34" i="7"/>
  <c r="J30" i="7"/>
  <c r="J26" i="7"/>
  <c r="J22" i="7"/>
  <c r="J18" i="7"/>
  <c r="D177" i="13"/>
  <c r="J70" i="7"/>
  <c r="L101" i="7"/>
  <c r="H132" i="7"/>
  <c r="N36" i="7"/>
  <c r="N24" i="7"/>
  <c r="J37" i="7"/>
  <c r="J33" i="7"/>
  <c r="J29" i="7"/>
  <c r="J25" i="7"/>
  <c r="J21" i="7"/>
  <c r="J17" i="7"/>
  <c r="N35" i="7"/>
  <c r="N31" i="7"/>
  <c r="N27" i="7"/>
  <c r="N23" i="7"/>
  <c r="N19" i="7"/>
  <c r="H70" i="7"/>
  <c r="F132" i="7"/>
  <c r="H163" i="7"/>
  <c r="J194" i="7"/>
  <c r="J225" i="7"/>
  <c r="N28" i="7"/>
  <c r="N20" i="7"/>
  <c r="H37" i="7"/>
  <c r="H33" i="7"/>
  <c r="H29" i="7"/>
  <c r="H25" i="7"/>
  <c r="H21" i="7"/>
  <c r="H17" i="7"/>
  <c r="L34" i="7"/>
  <c r="L30" i="7"/>
  <c r="L26" i="7"/>
  <c r="L22" i="7"/>
  <c r="L18" i="7"/>
  <c r="J163" i="7"/>
  <c r="N32" i="7"/>
  <c r="N16" i="7"/>
  <c r="H36" i="7"/>
  <c r="H32" i="7"/>
  <c r="H28" i="7"/>
  <c r="H24" i="7"/>
  <c r="J35" i="7"/>
  <c r="J31" i="7"/>
  <c r="J27" i="7"/>
  <c r="J23" i="7"/>
  <c r="J19" i="7"/>
  <c r="N37" i="7"/>
  <c r="N33" i="7"/>
  <c r="N29" i="7"/>
  <c r="N25" i="7"/>
  <c r="N21" i="7"/>
  <c r="N17" i="7"/>
  <c r="D176" i="13"/>
  <c r="J132" i="7"/>
  <c r="F163" i="7"/>
  <c r="L37" i="7"/>
  <c r="L29" i="7"/>
  <c r="L21" i="7"/>
  <c r="M31" i="7"/>
  <c r="M19" i="7"/>
  <c r="N34" i="7"/>
  <c r="D183" i="13"/>
  <c r="L36" i="7"/>
  <c r="L32" i="7"/>
  <c r="L28" i="7"/>
  <c r="L24" i="7"/>
  <c r="L20" i="7"/>
  <c r="L16" i="7"/>
  <c r="M34" i="7"/>
  <c r="M30" i="7"/>
  <c r="M26" i="7"/>
  <c r="M22" i="7"/>
  <c r="M18" i="7"/>
  <c r="D187" i="13"/>
  <c r="D182" i="13"/>
  <c r="D174" i="13"/>
  <c r="L132" i="7"/>
  <c r="L225" i="7"/>
  <c r="L33" i="7"/>
  <c r="L17" i="7"/>
  <c r="M23" i="7"/>
  <c r="N30" i="7"/>
  <c r="L35" i="7"/>
  <c r="L31" i="7"/>
  <c r="L27" i="7"/>
  <c r="L23" i="7"/>
  <c r="L19" i="7"/>
  <c r="M29" i="7"/>
  <c r="M25" i="7"/>
  <c r="M21" i="7"/>
  <c r="M17" i="7"/>
  <c r="D186" i="13"/>
  <c r="D170" i="13"/>
  <c r="L25" i="7"/>
  <c r="M35" i="7"/>
  <c r="M27" i="7"/>
  <c r="N26" i="7"/>
  <c r="N22" i="7"/>
  <c r="N18" i="7"/>
  <c r="M16" i="7"/>
  <c r="L70" i="7"/>
  <c r="L163" i="7"/>
  <c r="L194" i="7"/>
  <c r="R36" i="6"/>
  <c r="R32" i="6"/>
  <c r="R28" i="6"/>
  <c r="R24" i="6"/>
  <c r="R20" i="6"/>
  <c r="R16" i="6"/>
  <c r="G34" i="6"/>
  <c r="J34" i="6" s="1"/>
  <c r="G30" i="6"/>
  <c r="J30" i="6" s="1"/>
  <c r="G26" i="6"/>
  <c r="J26" i="6" s="1"/>
  <c r="G22" i="6"/>
  <c r="J22" i="6" s="1"/>
  <c r="T36" i="7"/>
  <c r="T32" i="7"/>
  <c r="T28" i="7"/>
  <c r="T24" i="7"/>
  <c r="T20" i="7"/>
  <c r="T16" i="7"/>
  <c r="AF34" i="7"/>
  <c r="AF30" i="7"/>
  <c r="AF18" i="7"/>
  <c r="AL37" i="7"/>
  <c r="AL33" i="7"/>
  <c r="AL29" i="7"/>
  <c r="AL25" i="7"/>
  <c r="AL21" i="7"/>
  <c r="AL17" i="7"/>
  <c r="AL26" i="7"/>
  <c r="T22" i="7"/>
  <c r="Z26" i="7"/>
  <c r="AF33" i="7"/>
  <c r="AL32" i="7"/>
  <c r="AL16" i="7"/>
  <c r="P22" i="7"/>
  <c r="D159" i="18" s="1"/>
  <c r="Z32" i="7"/>
  <c r="D33" i="13"/>
  <c r="H202" i="6"/>
  <c r="T17" i="7"/>
  <c r="Z16" i="7"/>
  <c r="D116" i="18"/>
  <c r="I116" i="18" s="1"/>
  <c r="J198" i="6"/>
  <c r="K198" i="6" s="1"/>
  <c r="J173" i="6"/>
  <c r="K173" i="6" s="1"/>
  <c r="H218" i="6"/>
  <c r="P17" i="7"/>
  <c r="D154" i="18" s="1"/>
  <c r="T37" i="7"/>
  <c r="T33" i="7"/>
  <c r="T29" i="7"/>
  <c r="T25" i="7"/>
  <c r="T21" i="7"/>
  <c r="Z36" i="7"/>
  <c r="Z28" i="7"/>
  <c r="Z24" i="7"/>
  <c r="Z20" i="7"/>
  <c r="AL34" i="7"/>
  <c r="AL30" i="7"/>
  <c r="AL22" i="7"/>
  <c r="AL18" i="7"/>
  <c r="AJ33" i="6"/>
  <c r="AJ29" i="6"/>
  <c r="AJ25" i="6"/>
  <c r="H210" i="6"/>
  <c r="J214" i="6"/>
  <c r="K214" i="6" s="1"/>
  <c r="Z34" i="7"/>
  <c r="Z30" i="7"/>
  <c r="Z22" i="7"/>
  <c r="Z18" i="7"/>
  <c r="AF37" i="7"/>
  <c r="AF29" i="7"/>
  <c r="AF25" i="7"/>
  <c r="AF21" i="7"/>
  <c r="AF17" i="7"/>
  <c r="AL36" i="7"/>
  <c r="AL28" i="7"/>
  <c r="AL24" i="7"/>
  <c r="AL20" i="7"/>
  <c r="I118" i="18"/>
  <c r="D108" i="18"/>
  <c r="I108" i="18" s="1"/>
  <c r="G19" i="6"/>
  <c r="J19" i="6" s="1"/>
  <c r="M19" i="6" s="1"/>
  <c r="G25" i="6"/>
  <c r="J25" i="6" s="1"/>
  <c r="J181" i="6"/>
  <c r="K181" i="6" s="1"/>
  <c r="J189" i="6"/>
  <c r="K189" i="6" s="1"/>
  <c r="H206" i="6"/>
  <c r="P33" i="7"/>
  <c r="D170" i="18" s="1"/>
  <c r="R22" i="7"/>
  <c r="S22" i="7" s="1"/>
  <c r="T34" i="7"/>
  <c r="T26" i="7"/>
  <c r="T18" i="7"/>
  <c r="Z37" i="7"/>
  <c r="Z33" i="7"/>
  <c r="Z29" i="7"/>
  <c r="Z25" i="7"/>
  <c r="Z21" i="7"/>
  <c r="Z17" i="7"/>
  <c r="AF36" i="7"/>
  <c r="AF32" i="7"/>
  <c r="AF28" i="7"/>
  <c r="AF24" i="7"/>
  <c r="AF20" i="7"/>
  <c r="D17" i="13"/>
  <c r="D112" i="18"/>
  <c r="I112" i="18" s="1"/>
  <c r="R35" i="6"/>
  <c r="R31" i="6"/>
  <c r="R27" i="6"/>
  <c r="R23" i="6"/>
  <c r="R19" i="6"/>
  <c r="R15" i="6"/>
  <c r="H178" i="6"/>
  <c r="H213" i="6"/>
  <c r="J213" i="6"/>
  <c r="K213" i="6" s="1"/>
  <c r="H201" i="6"/>
  <c r="J201" i="6"/>
  <c r="K201" i="6" s="1"/>
  <c r="R93" i="7"/>
  <c r="S93" i="7" s="1"/>
  <c r="P30" i="7"/>
  <c r="D167" i="18" s="1"/>
  <c r="R89" i="7"/>
  <c r="S89" i="7" s="1"/>
  <c r="P26" i="7"/>
  <c r="D163" i="18" s="1"/>
  <c r="S58" i="7"/>
  <c r="AJ21" i="6"/>
  <c r="D103" i="18"/>
  <c r="I103" i="18" s="1"/>
  <c r="AJ17" i="6"/>
  <c r="D99" i="18"/>
  <c r="I99" i="18" s="1"/>
  <c r="H186" i="6"/>
  <c r="H170" i="6"/>
  <c r="J185" i="6"/>
  <c r="K185" i="6" s="1"/>
  <c r="J177" i="6"/>
  <c r="K177" i="6" s="1"/>
  <c r="J169" i="6"/>
  <c r="K169" i="6" s="1"/>
  <c r="H217" i="6"/>
  <c r="J217" i="6"/>
  <c r="K217" i="6" s="1"/>
  <c r="H209" i="6"/>
  <c r="J209" i="6"/>
  <c r="K209" i="6" s="1"/>
  <c r="H205" i="6"/>
  <c r="J205" i="6"/>
  <c r="K205" i="6" s="1"/>
  <c r="R97" i="7"/>
  <c r="R34" i="7" s="1"/>
  <c r="S34" i="7" s="1"/>
  <c r="P34" i="7"/>
  <c r="D171" i="18" s="1"/>
  <c r="R81" i="7"/>
  <c r="S81" i="7" s="1"/>
  <c r="P18" i="7"/>
  <c r="D155" i="18" s="1"/>
  <c r="H174" i="6"/>
  <c r="S50" i="7"/>
  <c r="S54" i="7"/>
  <c r="R33" i="7"/>
  <c r="S33" i="7" s="1"/>
  <c r="R17" i="7"/>
  <c r="S17" i="7" s="1"/>
  <c r="H182" i="6"/>
  <c r="P28" i="7"/>
  <c r="D165" i="18" s="1"/>
  <c r="R68" i="7"/>
  <c r="S68" i="7" s="1"/>
  <c r="P36" i="7"/>
  <c r="D173" i="18" s="1"/>
  <c r="R64" i="7"/>
  <c r="S64" i="7" s="1"/>
  <c r="P32" i="7"/>
  <c r="D169" i="18" s="1"/>
  <c r="R56" i="7"/>
  <c r="S56" i="7" s="1"/>
  <c r="P24" i="7"/>
  <c r="D161" i="18" s="1"/>
  <c r="R52" i="7"/>
  <c r="S52" i="7" s="1"/>
  <c r="P20" i="7"/>
  <c r="D157" i="18" s="1"/>
  <c r="R48" i="7"/>
  <c r="R16" i="7" s="1"/>
  <c r="S16" i="7" s="1"/>
  <c r="P16" i="7"/>
  <c r="D153" i="18" s="1"/>
  <c r="R224" i="7"/>
  <c r="R37" i="7" s="1"/>
  <c r="S37" i="7" s="1"/>
  <c r="P37" i="7"/>
  <c r="D174" i="18" s="1"/>
  <c r="R216" i="7"/>
  <c r="R29" i="7" s="1"/>
  <c r="S29" i="7" s="1"/>
  <c r="P29" i="7"/>
  <c r="D166" i="18" s="1"/>
  <c r="R212" i="7"/>
  <c r="S212" i="7" s="1"/>
  <c r="P25" i="7"/>
  <c r="D162" i="18" s="1"/>
  <c r="R208" i="7"/>
  <c r="R21" i="7" s="1"/>
  <c r="S21" i="7" s="1"/>
  <c r="P21" i="7"/>
  <c r="D158" i="18" s="1"/>
  <c r="D115" i="18"/>
  <c r="I115" i="18" s="1"/>
  <c r="D111" i="18"/>
  <c r="I111" i="18" s="1"/>
  <c r="D107" i="18"/>
  <c r="I107" i="18" s="1"/>
  <c r="G35" i="6"/>
  <c r="J35" i="6" s="1"/>
  <c r="M35" i="6" s="1"/>
  <c r="D35" i="13"/>
  <c r="G31" i="6"/>
  <c r="E31" i="13" s="1"/>
  <c r="D31" i="13"/>
  <c r="G27" i="6"/>
  <c r="J27" i="6" s="1"/>
  <c r="M27" i="6" s="1"/>
  <c r="D27" i="13"/>
  <c r="G23" i="6"/>
  <c r="E23" i="13" s="1"/>
  <c r="D23" i="13"/>
  <c r="G15" i="6"/>
  <c r="D15" i="13"/>
  <c r="R29" i="6"/>
  <c r="R21" i="6"/>
  <c r="AJ36" i="6"/>
  <c r="AJ32" i="6"/>
  <c r="AJ28" i="6"/>
  <c r="AJ24" i="6"/>
  <c r="AJ20" i="6"/>
  <c r="AJ16" i="6"/>
  <c r="I117" i="18"/>
  <c r="R30" i="6"/>
  <c r="R26" i="6"/>
  <c r="R22" i="6"/>
  <c r="R18" i="6"/>
  <c r="G29" i="6"/>
  <c r="J29" i="6" s="1"/>
  <c r="G21" i="6"/>
  <c r="J21" i="6" s="1"/>
  <c r="AJ35" i="6"/>
  <c r="AJ31" i="6"/>
  <c r="AJ27" i="6"/>
  <c r="AJ23" i="6"/>
  <c r="AJ19" i="6"/>
  <c r="AJ15" i="6"/>
  <c r="N182" i="6"/>
  <c r="P182" i="6"/>
  <c r="N174" i="6"/>
  <c r="P174" i="6"/>
  <c r="N186" i="6"/>
  <c r="P186" i="6"/>
  <c r="N178" i="6"/>
  <c r="P178" i="6"/>
  <c r="N170" i="6"/>
  <c r="P170" i="6"/>
  <c r="J188" i="6"/>
  <c r="J184" i="6"/>
  <c r="J180" i="6"/>
  <c r="J176" i="6"/>
  <c r="J172" i="6"/>
  <c r="J168" i="6"/>
  <c r="K186" i="6"/>
  <c r="K182" i="6"/>
  <c r="K178" i="6"/>
  <c r="K174" i="6"/>
  <c r="K170" i="6"/>
  <c r="M181" i="6"/>
  <c r="J216" i="6"/>
  <c r="J212" i="6"/>
  <c r="J208" i="6"/>
  <c r="J204" i="6"/>
  <c r="J200" i="6"/>
  <c r="M218" i="6"/>
  <c r="M210" i="6"/>
  <c r="M206" i="6"/>
  <c r="M202" i="6"/>
  <c r="S60" i="7"/>
  <c r="R28" i="7"/>
  <c r="S28" i="7" s="1"/>
  <c r="J187" i="6"/>
  <c r="J183" i="6"/>
  <c r="J179" i="6"/>
  <c r="J175" i="6"/>
  <c r="J171" i="6"/>
  <c r="J219" i="6"/>
  <c r="J215" i="6"/>
  <c r="J211" i="6"/>
  <c r="J207" i="6"/>
  <c r="J203" i="6"/>
  <c r="J199" i="6"/>
  <c r="S99" i="7"/>
  <c r="S95" i="7"/>
  <c r="S91" i="7"/>
  <c r="S87" i="7"/>
  <c r="S83" i="7"/>
  <c r="S79" i="7"/>
  <c r="S94" i="7"/>
  <c r="S86" i="7"/>
  <c r="S69" i="7"/>
  <c r="S65" i="7"/>
  <c r="S61" i="7"/>
  <c r="S57" i="7"/>
  <c r="S53" i="7"/>
  <c r="S49" i="7"/>
  <c r="AF16" i="7"/>
  <c r="S67" i="7"/>
  <c r="S59" i="7"/>
  <c r="S51" i="7"/>
  <c r="S131" i="7"/>
  <c r="S123" i="7"/>
  <c r="S115" i="7"/>
  <c r="S162" i="7"/>
  <c r="S158" i="7"/>
  <c r="S154" i="7"/>
  <c r="S150" i="7"/>
  <c r="S146" i="7"/>
  <c r="S142" i="7"/>
  <c r="S100" i="7"/>
  <c r="S92" i="7"/>
  <c r="S84" i="7"/>
  <c r="S129" i="7"/>
  <c r="S125" i="7"/>
  <c r="S121" i="7"/>
  <c r="S117" i="7"/>
  <c r="S113" i="7"/>
  <c r="S119" i="7"/>
  <c r="S96" i="7"/>
  <c r="S88" i="7"/>
  <c r="S80" i="7"/>
  <c r="S124" i="7"/>
  <c r="S116" i="7"/>
  <c r="S157" i="7"/>
  <c r="S149" i="7"/>
  <c r="S141" i="7"/>
  <c r="S152" i="7"/>
  <c r="S128" i="7"/>
  <c r="S120" i="7"/>
  <c r="S112" i="7"/>
  <c r="S153" i="7"/>
  <c r="S148" i="7"/>
  <c r="S192" i="7"/>
  <c r="S188" i="7"/>
  <c r="S184" i="7"/>
  <c r="S180" i="7"/>
  <c r="S176" i="7"/>
  <c r="S172" i="7"/>
  <c r="S187" i="7"/>
  <c r="S191" i="7"/>
  <c r="S183" i="7"/>
  <c r="S175" i="7"/>
  <c r="S178" i="7"/>
  <c r="S221" i="7"/>
  <c r="S213" i="7"/>
  <c r="S205" i="7"/>
  <c r="S222" i="7"/>
  <c r="S218" i="7"/>
  <c r="S214" i="7"/>
  <c r="S210" i="7"/>
  <c r="S206" i="7"/>
  <c r="S217" i="7"/>
  <c r="S209" i="7"/>
  <c r="S219" i="7"/>
  <c r="S215" i="7"/>
  <c r="S211" i="7"/>
  <c r="S203" i="7"/>
  <c r="T30" i="7"/>
  <c r="AF26" i="7"/>
  <c r="AF22" i="7"/>
  <c r="D37" i="6"/>
  <c r="R34" i="6"/>
  <c r="R33" i="6"/>
  <c r="R25" i="6"/>
  <c r="R17" i="6"/>
  <c r="J32" i="6"/>
  <c r="H28" i="6"/>
  <c r="J20" i="6"/>
  <c r="H20" i="6"/>
  <c r="G18" i="6"/>
  <c r="AJ18" i="6"/>
  <c r="AT187" i="5"/>
  <c r="AT183" i="5"/>
  <c r="AT179" i="5"/>
  <c r="AT171" i="5"/>
  <c r="AT167" i="5"/>
  <c r="AT214" i="5"/>
  <c r="AT206" i="5"/>
  <c r="AT198" i="5"/>
  <c r="AT65" i="5"/>
  <c r="AT61" i="5"/>
  <c r="AT57" i="5"/>
  <c r="AT64" i="5"/>
  <c r="AT60" i="5"/>
  <c r="AT56" i="5"/>
  <c r="AT52" i="5"/>
  <c r="AT48" i="5"/>
  <c r="AT96" i="5"/>
  <c r="AT92" i="5"/>
  <c r="AT88" i="5"/>
  <c r="AT84" i="5"/>
  <c r="AT80" i="5"/>
  <c r="AT76" i="5"/>
  <c r="J126" i="5"/>
  <c r="M126" i="5" s="1"/>
  <c r="P126" i="5" s="1"/>
  <c r="J118" i="5"/>
  <c r="M118" i="5" s="1"/>
  <c r="P118" i="5" s="1"/>
  <c r="X118" i="5" s="1"/>
  <c r="J110" i="5"/>
  <c r="M110" i="5" s="1"/>
  <c r="N110" i="5" s="1"/>
  <c r="H53" i="5"/>
  <c r="AT182" i="5"/>
  <c r="AT217" i="5"/>
  <c r="AT213" i="5"/>
  <c r="AT209" i="5"/>
  <c r="AT205" i="5"/>
  <c r="AT201" i="5"/>
  <c r="AT197" i="5"/>
  <c r="H65" i="5"/>
  <c r="AT95" i="5"/>
  <c r="AT91" i="5"/>
  <c r="AT87" i="5"/>
  <c r="AT83" i="5"/>
  <c r="AT79" i="5"/>
  <c r="H114" i="5"/>
  <c r="J125" i="5"/>
  <c r="K125" i="5" s="1"/>
  <c r="J117" i="5"/>
  <c r="K117" i="5" s="1"/>
  <c r="J109" i="5"/>
  <c r="K109" i="5" s="1"/>
  <c r="AT125" i="5"/>
  <c r="AT121" i="5"/>
  <c r="AT117" i="5"/>
  <c r="AT109" i="5"/>
  <c r="AT216" i="5"/>
  <c r="AT212" i="5"/>
  <c r="AT208" i="5"/>
  <c r="AT204" i="5"/>
  <c r="AT200" i="5"/>
  <c r="AT196" i="5"/>
  <c r="AT67" i="5"/>
  <c r="AT63" i="5"/>
  <c r="AT59" i="5"/>
  <c r="AT51" i="5"/>
  <c r="AT47" i="5"/>
  <c r="J122" i="5"/>
  <c r="M122" i="5" s="1"/>
  <c r="P122" i="5" s="1"/>
  <c r="J106" i="5"/>
  <c r="M106" i="5" s="1"/>
  <c r="N106" i="5" s="1"/>
  <c r="AT124" i="5"/>
  <c r="AT120" i="5"/>
  <c r="AT116" i="5"/>
  <c r="AT112" i="5"/>
  <c r="AT108" i="5"/>
  <c r="AT157" i="5"/>
  <c r="AT153" i="5"/>
  <c r="AT149" i="5"/>
  <c r="AT145" i="5"/>
  <c r="AT141" i="5"/>
  <c r="AT137" i="5"/>
  <c r="AT184" i="5"/>
  <c r="AT180" i="5"/>
  <c r="AT176" i="5"/>
  <c r="AT172" i="5"/>
  <c r="AT168" i="5"/>
  <c r="AT215" i="5"/>
  <c r="AT211" i="5"/>
  <c r="AT207" i="5"/>
  <c r="AT203" i="5"/>
  <c r="AT199" i="5"/>
  <c r="AT97" i="5"/>
  <c r="AT93" i="5"/>
  <c r="AT89" i="5"/>
  <c r="AT85" i="5"/>
  <c r="AT81" i="5"/>
  <c r="AT77" i="5"/>
  <c r="J121" i="5"/>
  <c r="K121" i="5" s="1"/>
  <c r="J113" i="5"/>
  <c r="K113" i="5" s="1"/>
  <c r="AT127" i="5"/>
  <c r="AT123" i="5"/>
  <c r="AT119" i="5"/>
  <c r="AT111" i="5"/>
  <c r="AT107" i="5"/>
  <c r="H178" i="5"/>
  <c r="J186" i="5"/>
  <c r="K186" i="5" s="1"/>
  <c r="J170" i="5"/>
  <c r="K170" i="5" s="1"/>
  <c r="M187" i="5"/>
  <c r="N187" i="5" s="1"/>
  <c r="H211" i="5"/>
  <c r="H203" i="5"/>
  <c r="J208" i="5"/>
  <c r="K208" i="5" s="1"/>
  <c r="M209" i="5"/>
  <c r="N209" i="5" s="1"/>
  <c r="J64" i="5"/>
  <c r="K64" i="5" s="1"/>
  <c r="J48" i="5"/>
  <c r="K48" i="5" s="1"/>
  <c r="K144" i="5"/>
  <c r="AT151" i="5"/>
  <c r="AT143" i="5"/>
  <c r="H174" i="5"/>
  <c r="J185" i="5"/>
  <c r="M185" i="5" s="1"/>
  <c r="J177" i="5"/>
  <c r="M177" i="5" s="1"/>
  <c r="J169" i="5"/>
  <c r="M169" i="5" s="1"/>
  <c r="M179" i="5"/>
  <c r="P179" i="5" s="1"/>
  <c r="H217" i="5"/>
  <c r="H209" i="5"/>
  <c r="H201" i="5"/>
  <c r="J204" i="5"/>
  <c r="M204" i="5" s="1"/>
  <c r="H61" i="5"/>
  <c r="J60" i="5"/>
  <c r="K60" i="5" s="1"/>
  <c r="K97" i="5"/>
  <c r="M97" i="5"/>
  <c r="K93" i="5"/>
  <c r="M93" i="5"/>
  <c r="K89" i="5"/>
  <c r="M89" i="5"/>
  <c r="K85" i="5"/>
  <c r="M85" i="5"/>
  <c r="K81" i="5"/>
  <c r="M81" i="5"/>
  <c r="K77" i="5"/>
  <c r="M77" i="5"/>
  <c r="P144" i="5"/>
  <c r="S144" i="5" s="1"/>
  <c r="J182" i="5"/>
  <c r="K182" i="5" s="1"/>
  <c r="J166" i="5"/>
  <c r="K166" i="5" s="1"/>
  <c r="M171" i="5"/>
  <c r="N171" i="5" s="1"/>
  <c r="H215" i="5"/>
  <c r="H207" i="5"/>
  <c r="H199" i="5"/>
  <c r="J216" i="5"/>
  <c r="M216" i="5" s="1"/>
  <c r="J200" i="5"/>
  <c r="K200" i="5" s="1"/>
  <c r="H57" i="5"/>
  <c r="J56" i="5"/>
  <c r="K56" i="5" s="1"/>
  <c r="J181" i="5"/>
  <c r="K181" i="5" s="1"/>
  <c r="J173" i="5"/>
  <c r="M173" i="5" s="1"/>
  <c r="AT186" i="5"/>
  <c r="AT166" i="5"/>
  <c r="H213" i="5"/>
  <c r="H205" i="5"/>
  <c r="H197" i="5"/>
  <c r="J212" i="5"/>
  <c r="K212" i="5" s="1"/>
  <c r="J196" i="5"/>
  <c r="M196" i="5" s="1"/>
  <c r="AT210" i="5"/>
  <c r="AT202" i="5"/>
  <c r="J52" i="5"/>
  <c r="M52" i="5" s="1"/>
  <c r="H97" i="5"/>
  <c r="H93" i="5"/>
  <c r="H89" i="5"/>
  <c r="H85" i="5"/>
  <c r="H81" i="5"/>
  <c r="H77" i="5"/>
  <c r="J96" i="5"/>
  <c r="J92" i="5"/>
  <c r="J88" i="5"/>
  <c r="J84" i="5"/>
  <c r="J80" i="5"/>
  <c r="J76" i="5"/>
  <c r="J95" i="5"/>
  <c r="J91" i="5"/>
  <c r="J87" i="5"/>
  <c r="J83" i="5"/>
  <c r="J79" i="5"/>
  <c r="J94" i="5"/>
  <c r="J90" i="5"/>
  <c r="J86" i="5"/>
  <c r="J82" i="5"/>
  <c r="J78" i="5"/>
  <c r="N118" i="5"/>
  <c r="J124" i="5"/>
  <c r="H124" i="5"/>
  <c r="J120" i="5"/>
  <c r="H120" i="5"/>
  <c r="K116" i="5"/>
  <c r="M116" i="5"/>
  <c r="K112" i="5"/>
  <c r="M112" i="5"/>
  <c r="K108" i="5"/>
  <c r="M108" i="5"/>
  <c r="H127" i="5"/>
  <c r="J127" i="5"/>
  <c r="H123" i="5"/>
  <c r="J123" i="5"/>
  <c r="H119" i="5"/>
  <c r="J119" i="5"/>
  <c r="H115" i="5"/>
  <c r="J115" i="5"/>
  <c r="H111" i="5"/>
  <c r="J111" i="5"/>
  <c r="H107" i="5"/>
  <c r="J107" i="5"/>
  <c r="N122" i="5"/>
  <c r="N114" i="5"/>
  <c r="P114" i="5"/>
  <c r="H116" i="5"/>
  <c r="H112" i="5"/>
  <c r="H108" i="5"/>
  <c r="K114" i="5"/>
  <c r="M117" i="5"/>
  <c r="I106" i="18"/>
  <c r="I101" i="18"/>
  <c r="I148" i="27"/>
  <c r="I144" i="27"/>
  <c r="I140" i="27"/>
  <c r="I136" i="27"/>
  <c r="I132" i="27"/>
  <c r="I110" i="18"/>
  <c r="I105" i="18"/>
  <c r="H90" i="4"/>
  <c r="J170" i="4"/>
  <c r="M170" i="4" s="1"/>
  <c r="N170" i="4" s="1"/>
  <c r="J209" i="4"/>
  <c r="M209" i="4" s="1"/>
  <c r="P209" i="4" s="1"/>
  <c r="H77" i="4"/>
  <c r="J77" i="4"/>
  <c r="M77" i="4" s="1"/>
  <c r="H89" i="4"/>
  <c r="J89" i="4"/>
  <c r="K89" i="4" s="1"/>
  <c r="J111" i="4"/>
  <c r="M111" i="4" s="1"/>
  <c r="H111" i="4"/>
  <c r="J115" i="4"/>
  <c r="M115" i="4" s="1"/>
  <c r="H115" i="4"/>
  <c r="J127" i="4"/>
  <c r="K127" i="4" s="1"/>
  <c r="H127" i="4"/>
  <c r="J183" i="4"/>
  <c r="K183" i="4" s="1"/>
  <c r="H183" i="4"/>
  <c r="J202" i="4"/>
  <c r="M202" i="4" s="1"/>
  <c r="H202" i="4"/>
  <c r="M244" i="4"/>
  <c r="P244" i="4" s="1"/>
  <c r="K244" i="4"/>
  <c r="H34" i="4"/>
  <c r="H31" i="4"/>
  <c r="J33" i="4"/>
  <c r="M33" i="4" s="1"/>
  <c r="H171" i="4"/>
  <c r="I60" i="27"/>
  <c r="I56" i="27"/>
  <c r="I52" i="27"/>
  <c r="H210" i="4"/>
  <c r="H30" i="4"/>
  <c r="H18" i="4"/>
  <c r="J29" i="4"/>
  <c r="H82" i="4"/>
  <c r="J122" i="4"/>
  <c r="M122" i="4" s="1"/>
  <c r="N122" i="4" s="1"/>
  <c r="H186" i="4"/>
  <c r="I48" i="27"/>
  <c r="I44" i="27"/>
  <c r="F21" i="18"/>
  <c r="H27" i="18"/>
  <c r="I120" i="27"/>
  <c r="I116" i="27"/>
  <c r="I112" i="27"/>
  <c r="I108" i="27"/>
  <c r="I104" i="27"/>
  <c r="I100" i="27"/>
  <c r="F30" i="18"/>
  <c r="I176" i="27"/>
  <c r="I172" i="27"/>
  <c r="I168" i="27"/>
  <c r="I164" i="27"/>
  <c r="I160" i="27"/>
  <c r="I208" i="27"/>
  <c r="I204" i="27"/>
  <c r="I200" i="27"/>
  <c r="I196" i="27"/>
  <c r="I192" i="27"/>
  <c r="I188" i="27"/>
  <c r="I235" i="27"/>
  <c r="I231" i="27"/>
  <c r="I227" i="27"/>
  <c r="I223" i="27"/>
  <c r="I219" i="27"/>
  <c r="I263" i="27"/>
  <c r="I259" i="27"/>
  <c r="I255" i="27"/>
  <c r="I251" i="27"/>
  <c r="I247" i="27"/>
  <c r="I114" i="18"/>
  <c r="E98" i="4"/>
  <c r="E158" i="4"/>
  <c r="E249" i="4"/>
  <c r="E218" i="4"/>
  <c r="I147" i="27"/>
  <c r="I143" i="27"/>
  <c r="I139" i="27"/>
  <c r="I135" i="27"/>
  <c r="I131" i="27"/>
  <c r="I109" i="18"/>
  <c r="E128" i="4"/>
  <c r="E188" i="4"/>
  <c r="R128" i="4"/>
  <c r="R188" i="4"/>
  <c r="R249" i="4"/>
  <c r="D52" i="13"/>
  <c r="G52" i="4"/>
  <c r="H52" i="4" s="1"/>
  <c r="D172" i="13"/>
  <c r="H26" i="4"/>
  <c r="H15" i="4"/>
  <c r="J22" i="4"/>
  <c r="K22" i="4" s="1"/>
  <c r="J25" i="4"/>
  <c r="M25" i="4" s="1"/>
  <c r="J17" i="4"/>
  <c r="M17" i="4" s="1"/>
  <c r="H23" i="4"/>
  <c r="J21" i="4"/>
  <c r="I88" i="27"/>
  <c r="I72" i="27"/>
  <c r="AT175" i="5"/>
  <c r="AT174" i="5"/>
  <c r="AT178" i="5"/>
  <c r="AT170" i="5"/>
  <c r="AT115" i="5"/>
  <c r="AT118" i="5"/>
  <c r="AT113" i="5"/>
  <c r="AT110" i="5"/>
  <c r="AT55" i="5"/>
  <c r="AT49" i="5"/>
  <c r="AT58" i="5"/>
  <c r="AT53" i="5"/>
  <c r="AT50" i="5"/>
  <c r="I80" i="27"/>
  <c r="G54" i="4"/>
  <c r="J54" i="4" s="1"/>
  <c r="G54" i="13" s="1"/>
  <c r="D55" i="13"/>
  <c r="D81" i="13"/>
  <c r="D85" i="13"/>
  <c r="G50" i="4"/>
  <c r="J50" i="4" s="1"/>
  <c r="G50" i="13" s="1"/>
  <c r="D80" i="13"/>
  <c r="G58" i="4"/>
  <c r="J58" i="4" s="1"/>
  <c r="G88" i="13" s="1"/>
  <c r="D58" i="13"/>
  <c r="D178" i="13"/>
  <c r="D50" i="13"/>
  <c r="H28" i="4"/>
  <c r="J28" i="4"/>
  <c r="K30" i="4"/>
  <c r="M30" i="4"/>
  <c r="H24" i="4"/>
  <c r="J24" i="4"/>
  <c r="M35" i="4"/>
  <c r="H32" i="4"/>
  <c r="J32" i="4"/>
  <c r="H20" i="4"/>
  <c r="J20" i="4"/>
  <c r="M27" i="4"/>
  <c r="J140" i="4"/>
  <c r="K140" i="4" s="1"/>
  <c r="H140" i="4"/>
  <c r="H35" i="4"/>
  <c r="H27" i="4"/>
  <c r="H19" i="4"/>
  <c r="K34" i="4"/>
  <c r="M34" i="4"/>
  <c r="K26" i="4"/>
  <c r="M26" i="4"/>
  <c r="K18" i="4"/>
  <c r="M18" i="4"/>
  <c r="J243" i="4"/>
  <c r="M243" i="4" s="1"/>
  <c r="H243" i="4"/>
  <c r="H36" i="4"/>
  <c r="J36" i="4"/>
  <c r="H16" i="4"/>
  <c r="J16" i="4"/>
  <c r="M19" i="4"/>
  <c r="J156" i="4"/>
  <c r="K156" i="4" s="1"/>
  <c r="H156" i="4"/>
  <c r="M31" i="4"/>
  <c r="M23" i="4"/>
  <c r="M15" i="4"/>
  <c r="H84" i="4"/>
  <c r="J119" i="4"/>
  <c r="M119" i="4" s="1"/>
  <c r="H119" i="4"/>
  <c r="J114" i="4"/>
  <c r="M114" i="4" s="1"/>
  <c r="P114" i="4" s="1"/>
  <c r="J231" i="4"/>
  <c r="M231" i="4" s="1"/>
  <c r="H231" i="4"/>
  <c r="E180" i="13"/>
  <c r="F180" i="13" s="1"/>
  <c r="E90" i="13"/>
  <c r="F90" i="13" s="1"/>
  <c r="J123" i="4"/>
  <c r="K123" i="4" s="1"/>
  <c r="H123" i="4"/>
  <c r="J107" i="4"/>
  <c r="K107" i="4" s="1"/>
  <c r="H107" i="4"/>
  <c r="J178" i="4"/>
  <c r="M178" i="4" s="1"/>
  <c r="N178" i="4" s="1"/>
  <c r="H178" i="4"/>
  <c r="H197" i="4"/>
  <c r="J197" i="4"/>
  <c r="H247" i="4"/>
  <c r="J88" i="4"/>
  <c r="M88" i="4" s="1"/>
  <c r="P88" i="4" s="1"/>
  <c r="H88" i="4"/>
  <c r="M84" i="4"/>
  <c r="P84" i="4" s="1"/>
  <c r="K84" i="4"/>
  <c r="J80" i="4"/>
  <c r="H80" i="4"/>
  <c r="H76" i="4"/>
  <c r="J217" i="4"/>
  <c r="M217" i="4" s="1"/>
  <c r="N217" i="4" s="1"/>
  <c r="H217" i="4"/>
  <c r="J201" i="4"/>
  <c r="M201" i="4" s="1"/>
  <c r="N201" i="4" s="1"/>
  <c r="H64" i="4"/>
  <c r="E64" i="13"/>
  <c r="F64" i="13" s="1"/>
  <c r="J85" i="4"/>
  <c r="K85" i="4" s="1"/>
  <c r="J106" i="4"/>
  <c r="M106" i="4" s="1"/>
  <c r="N106" i="4" s="1"/>
  <c r="H182" i="4"/>
  <c r="H239" i="4"/>
  <c r="I63" i="27"/>
  <c r="I59" i="27"/>
  <c r="I55" i="27"/>
  <c r="I51" i="27"/>
  <c r="I47" i="27"/>
  <c r="I43" i="27"/>
  <c r="G27" i="18"/>
  <c r="G23" i="18"/>
  <c r="I91" i="27"/>
  <c r="I87" i="27"/>
  <c r="I83" i="27"/>
  <c r="I79" i="27"/>
  <c r="I75" i="27"/>
  <c r="I71" i="27"/>
  <c r="I119" i="27"/>
  <c r="I115" i="27"/>
  <c r="I111" i="27"/>
  <c r="I107" i="27"/>
  <c r="I103" i="27"/>
  <c r="H86" i="4"/>
  <c r="H78" i="4"/>
  <c r="J81" i="4"/>
  <c r="K81" i="4" s="1"/>
  <c r="H148" i="4"/>
  <c r="H187" i="4"/>
  <c r="I62" i="27"/>
  <c r="I58" i="27"/>
  <c r="I54" i="27"/>
  <c r="I50" i="27"/>
  <c r="I46" i="27"/>
  <c r="I42" i="27"/>
  <c r="I61" i="27"/>
  <c r="I57" i="27"/>
  <c r="I53" i="27"/>
  <c r="I49" i="27"/>
  <c r="I45" i="27"/>
  <c r="I179" i="27"/>
  <c r="I175" i="27"/>
  <c r="I171" i="27"/>
  <c r="I167" i="27"/>
  <c r="I163" i="27"/>
  <c r="I159" i="27"/>
  <c r="I207" i="27"/>
  <c r="I203" i="27"/>
  <c r="I199" i="27"/>
  <c r="I195" i="27"/>
  <c r="I191" i="27"/>
  <c r="I187" i="27"/>
  <c r="I234" i="27"/>
  <c r="I230" i="27"/>
  <c r="I226" i="27"/>
  <c r="I222" i="27"/>
  <c r="I218" i="27"/>
  <c r="I266" i="27"/>
  <c r="I262" i="27"/>
  <c r="I258" i="27"/>
  <c r="I254" i="27"/>
  <c r="I250" i="27"/>
  <c r="I246" i="27"/>
  <c r="I113" i="18"/>
  <c r="I90" i="27"/>
  <c r="I86" i="27"/>
  <c r="I82" i="27"/>
  <c r="I78" i="27"/>
  <c r="I74" i="27"/>
  <c r="I118" i="27"/>
  <c r="I114" i="27"/>
  <c r="I110" i="27"/>
  <c r="I106" i="27"/>
  <c r="I102" i="27"/>
  <c r="I150" i="27"/>
  <c r="I142" i="27"/>
  <c r="I138" i="27"/>
  <c r="I134" i="27"/>
  <c r="I178" i="27"/>
  <c r="I174" i="27"/>
  <c r="I170" i="27"/>
  <c r="I166" i="27"/>
  <c r="I162" i="27"/>
  <c r="I158" i="27"/>
  <c r="I206" i="27"/>
  <c r="I202" i="27"/>
  <c r="I198" i="27"/>
  <c r="I194" i="27"/>
  <c r="I190" i="27"/>
  <c r="I237" i="27"/>
  <c r="I233" i="27"/>
  <c r="I229" i="27"/>
  <c r="I225" i="27"/>
  <c r="I221" i="27"/>
  <c r="I217" i="27"/>
  <c r="I265" i="27"/>
  <c r="I261" i="27"/>
  <c r="I257" i="27"/>
  <c r="I253" i="27"/>
  <c r="I249" i="27"/>
  <c r="I245" i="27"/>
  <c r="I89" i="27"/>
  <c r="I85" i="27"/>
  <c r="I81" i="27"/>
  <c r="I77" i="27"/>
  <c r="I73" i="27"/>
  <c r="I121" i="27"/>
  <c r="I117" i="27"/>
  <c r="I113" i="27"/>
  <c r="I109" i="27"/>
  <c r="I105" i="27"/>
  <c r="I101" i="27"/>
  <c r="I149" i="27"/>
  <c r="I145" i="27"/>
  <c r="I141" i="27"/>
  <c r="I137" i="27"/>
  <c r="I133" i="27"/>
  <c r="I129" i="27"/>
  <c r="I177" i="27"/>
  <c r="I173" i="27"/>
  <c r="I169" i="27"/>
  <c r="I165" i="27"/>
  <c r="I161" i="27"/>
  <c r="I205" i="27"/>
  <c r="I201" i="27"/>
  <c r="I197" i="27"/>
  <c r="I193" i="27"/>
  <c r="I189" i="27"/>
  <c r="I236" i="27"/>
  <c r="I232" i="27"/>
  <c r="I228" i="27"/>
  <c r="I224" i="27"/>
  <c r="I220" i="27"/>
  <c r="I216" i="27"/>
  <c r="I264" i="27"/>
  <c r="I260" i="27"/>
  <c r="I256" i="27"/>
  <c r="I252" i="27"/>
  <c r="I248" i="27"/>
  <c r="D48" i="13"/>
  <c r="I97" i="18"/>
  <c r="R98" i="4"/>
  <c r="R158" i="4"/>
  <c r="I146" i="27"/>
  <c r="I130" i="27"/>
  <c r="I14" i="27" s="1"/>
  <c r="I92" i="27"/>
  <c r="I84" i="27"/>
  <c r="I76" i="27"/>
  <c r="I18" i="27" s="1"/>
  <c r="R37" i="4"/>
  <c r="I98" i="18"/>
  <c r="I100" i="18"/>
  <c r="I102" i="18"/>
  <c r="G100" i="18"/>
  <c r="N194" i="7"/>
  <c r="N132" i="7"/>
  <c r="N101" i="7"/>
  <c r="N70" i="7"/>
  <c r="K136" i="5"/>
  <c r="P136" i="5"/>
  <c r="S136" i="5" s="1"/>
  <c r="K152" i="5"/>
  <c r="P152" i="5"/>
  <c r="S152" i="5" s="1"/>
  <c r="M138" i="5"/>
  <c r="H138" i="5"/>
  <c r="M154" i="5"/>
  <c r="H146" i="5"/>
  <c r="K153" i="5"/>
  <c r="M153" i="5"/>
  <c r="M150" i="5"/>
  <c r="M142" i="5"/>
  <c r="P148" i="5"/>
  <c r="P140" i="5"/>
  <c r="AT155" i="5"/>
  <c r="AT147" i="5"/>
  <c r="AT139" i="5"/>
  <c r="M146" i="5"/>
  <c r="H154" i="5"/>
  <c r="K145" i="5"/>
  <c r="M145" i="5"/>
  <c r="K137" i="5"/>
  <c r="M137" i="5"/>
  <c r="H155" i="5"/>
  <c r="J155" i="5"/>
  <c r="H151" i="5"/>
  <c r="J151" i="5"/>
  <c r="H147" i="5"/>
  <c r="J147" i="5"/>
  <c r="H143" i="5"/>
  <c r="J143" i="5"/>
  <c r="H139" i="5"/>
  <c r="J139" i="5"/>
  <c r="H150" i="5"/>
  <c r="H142" i="5"/>
  <c r="K157" i="5"/>
  <c r="M157" i="5"/>
  <c r="K149" i="5"/>
  <c r="M149" i="5"/>
  <c r="K141" i="5"/>
  <c r="M141" i="5"/>
  <c r="K148" i="5"/>
  <c r="K140" i="5"/>
  <c r="X144" i="5"/>
  <c r="H183" i="5"/>
  <c r="H175" i="5"/>
  <c r="H167" i="5"/>
  <c r="K174" i="5"/>
  <c r="M174" i="5"/>
  <c r="H214" i="5"/>
  <c r="J214" i="5"/>
  <c r="H210" i="5"/>
  <c r="J210" i="5"/>
  <c r="H206" i="5"/>
  <c r="J206" i="5"/>
  <c r="H202" i="5"/>
  <c r="J202" i="5"/>
  <c r="H198" i="5"/>
  <c r="J198" i="5"/>
  <c r="K216" i="5"/>
  <c r="M200" i="5"/>
  <c r="H187" i="5"/>
  <c r="H179" i="5"/>
  <c r="H171" i="5"/>
  <c r="K178" i="5"/>
  <c r="M178" i="5"/>
  <c r="AT154" i="5"/>
  <c r="AT150" i="5"/>
  <c r="AT146" i="5"/>
  <c r="AT142" i="5"/>
  <c r="AT138" i="5"/>
  <c r="H184" i="5"/>
  <c r="J184" i="5"/>
  <c r="H180" i="5"/>
  <c r="J180" i="5"/>
  <c r="H176" i="5"/>
  <c r="J176" i="5"/>
  <c r="H172" i="5"/>
  <c r="J172" i="5"/>
  <c r="H168" i="5"/>
  <c r="J168" i="5"/>
  <c r="M183" i="5"/>
  <c r="M175" i="5"/>
  <c r="M167" i="5"/>
  <c r="K213" i="5"/>
  <c r="M213" i="5"/>
  <c r="K205" i="5"/>
  <c r="M205" i="5"/>
  <c r="K197" i="5"/>
  <c r="M197" i="5"/>
  <c r="M212" i="5"/>
  <c r="K196" i="5"/>
  <c r="M201" i="5"/>
  <c r="AT185" i="5"/>
  <c r="AT181" i="5"/>
  <c r="AT177" i="5"/>
  <c r="AT173" i="5"/>
  <c r="AT169" i="5"/>
  <c r="K215" i="5"/>
  <c r="M215" i="5"/>
  <c r="K211" i="5"/>
  <c r="M211" i="5"/>
  <c r="K207" i="5"/>
  <c r="M207" i="5"/>
  <c r="K203" i="5"/>
  <c r="M203" i="5"/>
  <c r="K199" i="5"/>
  <c r="M199" i="5"/>
  <c r="M217" i="5"/>
  <c r="D37" i="5"/>
  <c r="H66" i="5"/>
  <c r="J66" i="5"/>
  <c r="H62" i="5"/>
  <c r="J62" i="5"/>
  <c r="H58" i="5"/>
  <c r="J58" i="5"/>
  <c r="H54" i="5"/>
  <c r="J54" i="5"/>
  <c r="H50" i="5"/>
  <c r="J50" i="5"/>
  <c r="H46" i="5"/>
  <c r="J46" i="5"/>
  <c r="K65" i="5"/>
  <c r="M65" i="5"/>
  <c r="K61" i="5"/>
  <c r="M61" i="5"/>
  <c r="K57" i="5"/>
  <c r="M57" i="5"/>
  <c r="K53" i="5"/>
  <c r="M53" i="5"/>
  <c r="J67" i="5"/>
  <c r="J63" i="5"/>
  <c r="J59" i="5"/>
  <c r="J55" i="5"/>
  <c r="J51" i="5"/>
  <c r="J47" i="5"/>
  <c r="J49" i="5"/>
  <c r="H233" i="4"/>
  <c r="J233" i="4"/>
  <c r="J245" i="4"/>
  <c r="H245" i="4"/>
  <c r="J237" i="4"/>
  <c r="H237" i="4"/>
  <c r="K246" i="4"/>
  <c r="M246" i="4"/>
  <c r="K230" i="4"/>
  <c r="M230" i="4"/>
  <c r="K238" i="4"/>
  <c r="M238" i="4"/>
  <c r="H229" i="4"/>
  <c r="J229" i="4"/>
  <c r="J241" i="4"/>
  <c r="H241" i="4"/>
  <c r="H244" i="4"/>
  <c r="H240" i="4"/>
  <c r="H235" i="4"/>
  <c r="H230" i="4"/>
  <c r="J242" i="4"/>
  <c r="J234" i="4"/>
  <c r="J226" i="4"/>
  <c r="M240" i="4"/>
  <c r="H236" i="4"/>
  <c r="J236" i="4"/>
  <c r="H232" i="4"/>
  <c r="J232" i="4"/>
  <c r="H228" i="4"/>
  <c r="J228" i="4"/>
  <c r="K247" i="4"/>
  <c r="M247" i="4"/>
  <c r="K239" i="4"/>
  <c r="M239" i="4"/>
  <c r="K235" i="4"/>
  <c r="M235" i="4"/>
  <c r="K227" i="4"/>
  <c r="M227" i="4"/>
  <c r="H246" i="4"/>
  <c r="H238" i="4"/>
  <c r="H227" i="4"/>
  <c r="J199" i="4"/>
  <c r="H199" i="4"/>
  <c r="J211" i="4"/>
  <c r="H211" i="4"/>
  <c r="J203" i="4"/>
  <c r="H203" i="4"/>
  <c r="J215" i="4"/>
  <c r="H215" i="4"/>
  <c r="J207" i="4"/>
  <c r="H207" i="4"/>
  <c r="K210" i="4"/>
  <c r="M210" i="4"/>
  <c r="H216" i="4"/>
  <c r="J216" i="4"/>
  <c r="H208" i="4"/>
  <c r="J208" i="4"/>
  <c r="H196" i="4"/>
  <c r="J196" i="4"/>
  <c r="J214" i="4"/>
  <c r="J206" i="4"/>
  <c r="J198" i="4"/>
  <c r="J213" i="4"/>
  <c r="J205" i="4"/>
  <c r="H212" i="4"/>
  <c r="J212" i="4"/>
  <c r="H204" i="4"/>
  <c r="J204" i="4"/>
  <c r="H200" i="4"/>
  <c r="J200" i="4"/>
  <c r="H169" i="4"/>
  <c r="J169" i="4"/>
  <c r="H181" i="4"/>
  <c r="J181" i="4"/>
  <c r="K187" i="4"/>
  <c r="M187" i="4"/>
  <c r="M182" i="4"/>
  <c r="K182" i="4"/>
  <c r="K171" i="4"/>
  <c r="M171" i="4"/>
  <c r="J185" i="4"/>
  <c r="H185" i="4"/>
  <c r="H173" i="4"/>
  <c r="J173" i="4"/>
  <c r="H177" i="4"/>
  <c r="J177" i="4"/>
  <c r="K179" i="4"/>
  <c r="M179" i="4"/>
  <c r="M176" i="4"/>
  <c r="H176" i="4"/>
  <c r="H168" i="4"/>
  <c r="J175" i="4"/>
  <c r="J167" i="4"/>
  <c r="M184" i="4"/>
  <c r="M168" i="4"/>
  <c r="H180" i="4"/>
  <c r="J174" i="4"/>
  <c r="J166" i="4"/>
  <c r="M180" i="4"/>
  <c r="M172" i="4"/>
  <c r="P186" i="4"/>
  <c r="H184" i="4"/>
  <c r="H179" i="4"/>
  <c r="H172" i="4"/>
  <c r="K186" i="4"/>
  <c r="K170" i="4"/>
  <c r="H139" i="4"/>
  <c r="J139" i="4"/>
  <c r="H147" i="4"/>
  <c r="J147" i="4"/>
  <c r="H143" i="4"/>
  <c r="J143" i="4"/>
  <c r="H151" i="4"/>
  <c r="J151" i="4"/>
  <c r="H155" i="4"/>
  <c r="J155" i="4"/>
  <c r="V157" i="4"/>
  <c r="Q157" i="4"/>
  <c r="M145" i="4"/>
  <c r="K145" i="4"/>
  <c r="V137" i="4"/>
  <c r="Q137" i="4"/>
  <c r="N141" i="4"/>
  <c r="M144" i="4"/>
  <c r="K144" i="4"/>
  <c r="H153" i="4"/>
  <c r="H145" i="4"/>
  <c r="H137" i="4"/>
  <c r="K148" i="4"/>
  <c r="K137" i="4"/>
  <c r="J152" i="4"/>
  <c r="N153" i="4"/>
  <c r="N137" i="4"/>
  <c r="P136" i="4"/>
  <c r="V153" i="4"/>
  <c r="Q153" i="4"/>
  <c r="K149" i="4"/>
  <c r="M149" i="4"/>
  <c r="V141" i="4"/>
  <c r="Q141" i="4"/>
  <c r="K141" i="4"/>
  <c r="N157" i="4"/>
  <c r="H144" i="4"/>
  <c r="H136" i="4"/>
  <c r="K157" i="4"/>
  <c r="K136" i="4"/>
  <c r="P148" i="4"/>
  <c r="S157" i="4"/>
  <c r="S141" i="4"/>
  <c r="H154" i="4"/>
  <c r="J154" i="4"/>
  <c r="H150" i="4"/>
  <c r="J150" i="4"/>
  <c r="H146" i="4"/>
  <c r="J146" i="4"/>
  <c r="H142" i="4"/>
  <c r="J142" i="4"/>
  <c r="H138" i="4"/>
  <c r="J138" i="4"/>
  <c r="H157" i="4"/>
  <c r="H149" i="4"/>
  <c r="H141" i="4"/>
  <c r="K153" i="4"/>
  <c r="S153" i="4"/>
  <c r="S137" i="4"/>
  <c r="K119" i="4"/>
  <c r="H109" i="4"/>
  <c r="J109" i="4"/>
  <c r="H113" i="4"/>
  <c r="J113" i="4"/>
  <c r="H117" i="4"/>
  <c r="J117" i="4"/>
  <c r="H121" i="4"/>
  <c r="J121" i="4"/>
  <c r="H125" i="4"/>
  <c r="J125" i="4"/>
  <c r="K111" i="4"/>
  <c r="K124" i="4"/>
  <c r="M124" i="4"/>
  <c r="K112" i="4"/>
  <c r="M112" i="4"/>
  <c r="H120" i="4"/>
  <c r="H112" i="4"/>
  <c r="K120" i="4"/>
  <c r="M120" i="4"/>
  <c r="K108" i="4"/>
  <c r="M108" i="4"/>
  <c r="J126" i="4"/>
  <c r="J118" i="4"/>
  <c r="J110" i="4"/>
  <c r="K116" i="4"/>
  <c r="M116" i="4"/>
  <c r="H124" i="4"/>
  <c r="H116" i="4"/>
  <c r="H108" i="4"/>
  <c r="K78" i="4"/>
  <c r="M78" i="4"/>
  <c r="P76" i="4"/>
  <c r="N76" i="4"/>
  <c r="K76" i="4"/>
  <c r="K90" i="4"/>
  <c r="M90" i="4"/>
  <c r="K86" i="4"/>
  <c r="M86" i="4"/>
  <c r="K82" i="4"/>
  <c r="M82" i="4"/>
  <c r="H87" i="4"/>
  <c r="J87" i="4"/>
  <c r="H83" i="4"/>
  <c r="J83" i="4"/>
  <c r="H79" i="4"/>
  <c r="J79" i="4"/>
  <c r="E68" i="4"/>
  <c r="E48" i="13"/>
  <c r="G182" i="13"/>
  <c r="G62" i="13"/>
  <c r="M62" i="4"/>
  <c r="K62" i="4"/>
  <c r="E182" i="13"/>
  <c r="E92" i="13"/>
  <c r="F92" i="13" s="1"/>
  <c r="E62" i="13"/>
  <c r="F62" i="13" s="1"/>
  <c r="H62" i="4"/>
  <c r="E186" i="13"/>
  <c r="E96" i="13"/>
  <c r="F96" i="13" s="1"/>
  <c r="E66" i="13"/>
  <c r="F66" i="13" s="1"/>
  <c r="H66" i="4"/>
  <c r="G186" i="13"/>
  <c r="G96" i="13"/>
  <c r="G66" i="13"/>
  <c r="M66" i="4"/>
  <c r="K66" i="4"/>
  <c r="G65" i="4"/>
  <c r="G61" i="4"/>
  <c r="G57" i="4"/>
  <c r="G53" i="4"/>
  <c r="G49" i="4"/>
  <c r="H60" i="4"/>
  <c r="D65" i="13"/>
  <c r="D61" i="13"/>
  <c r="D57" i="13"/>
  <c r="D53" i="13"/>
  <c r="D49" i="13"/>
  <c r="E60" i="13"/>
  <c r="F60" i="13" s="1"/>
  <c r="E184" i="13"/>
  <c r="E94" i="13"/>
  <c r="F94" i="13" s="1"/>
  <c r="E176" i="13"/>
  <c r="E86" i="13"/>
  <c r="F86" i="13" s="1"/>
  <c r="E168" i="13"/>
  <c r="F168" i="13" s="1"/>
  <c r="E78" i="13"/>
  <c r="F78" i="13" s="1"/>
  <c r="J64" i="4"/>
  <c r="M64" i="4" s="1"/>
  <c r="J60" i="4"/>
  <c r="J56" i="4"/>
  <c r="J48" i="4"/>
  <c r="E56" i="13"/>
  <c r="F56" i="13" s="1"/>
  <c r="E187" i="13"/>
  <c r="E97" i="13"/>
  <c r="F97" i="13" s="1"/>
  <c r="E67" i="13"/>
  <c r="F67" i="13" s="1"/>
  <c r="E183" i="13"/>
  <c r="E93" i="13"/>
  <c r="F93" i="13" s="1"/>
  <c r="E63" i="13"/>
  <c r="F63" i="13" s="1"/>
  <c r="E179" i="13"/>
  <c r="F179" i="13" s="1"/>
  <c r="E89" i="13"/>
  <c r="F89" i="13" s="1"/>
  <c r="E59" i="13"/>
  <c r="F59" i="13" s="1"/>
  <c r="E175" i="13"/>
  <c r="F175" i="13" s="1"/>
  <c r="E85" i="13"/>
  <c r="E55" i="13"/>
  <c r="E171" i="13"/>
  <c r="F171" i="13" s="1"/>
  <c r="E81" i="13"/>
  <c r="E51" i="13"/>
  <c r="F51" i="13" s="1"/>
  <c r="J67" i="4"/>
  <c r="J63" i="4"/>
  <c r="J59" i="4"/>
  <c r="J55" i="4"/>
  <c r="J51" i="4"/>
  <c r="D95" i="13"/>
  <c r="D91" i="13"/>
  <c r="D87" i="13"/>
  <c r="D83" i="13"/>
  <c r="D79" i="13"/>
  <c r="J47" i="4"/>
  <c r="E77" i="13"/>
  <c r="F77" i="13" s="1"/>
  <c r="E47" i="13"/>
  <c r="F47" i="13" s="1"/>
  <c r="E167" i="13"/>
  <c r="H47" i="4"/>
  <c r="G76" i="13"/>
  <c r="K46" i="4"/>
  <c r="M46" i="4"/>
  <c r="G166" i="13"/>
  <c r="G46" i="13"/>
  <c r="H46" i="4"/>
  <c r="E76" i="13"/>
  <c r="F76" i="13" s="1"/>
  <c r="E46" i="13"/>
  <c r="F46" i="13" s="1"/>
  <c r="E166" i="13"/>
  <c r="AL35" i="7"/>
  <c r="AL31" i="7"/>
  <c r="AL27" i="7"/>
  <c r="AL23" i="7"/>
  <c r="AL19" i="7"/>
  <c r="T35" i="7"/>
  <c r="T31" i="7"/>
  <c r="T27" i="7"/>
  <c r="T23" i="7"/>
  <c r="T19" i="7"/>
  <c r="P35" i="7"/>
  <c r="D172" i="18" s="1"/>
  <c r="P31" i="7"/>
  <c r="D168" i="18" s="1"/>
  <c r="P27" i="7"/>
  <c r="D164" i="18" s="1"/>
  <c r="P23" i="7"/>
  <c r="D160" i="18" s="1"/>
  <c r="P19" i="7"/>
  <c r="D156" i="18" s="1"/>
  <c r="AF35" i="7"/>
  <c r="AF31" i="7"/>
  <c r="AF27" i="7"/>
  <c r="AF23" i="7"/>
  <c r="AF19" i="7"/>
  <c r="Z35" i="7"/>
  <c r="Z31" i="7"/>
  <c r="Z27" i="7"/>
  <c r="Z23" i="7"/>
  <c r="Z19" i="7"/>
  <c r="R35" i="7"/>
  <c r="S35" i="7" s="1"/>
  <c r="R31" i="7"/>
  <c r="R27" i="7"/>
  <c r="R23" i="7"/>
  <c r="S23" i="7" s="1"/>
  <c r="R19" i="7"/>
  <c r="S19" i="7" s="1"/>
  <c r="AA176" i="22"/>
  <c r="M144" i="6"/>
  <c r="P144" i="6" s="1"/>
  <c r="V144" i="6" s="1"/>
  <c r="U147" i="7" s="1"/>
  <c r="V147" i="7" s="1"/>
  <c r="X147" i="7" s="1"/>
  <c r="H159" i="6"/>
  <c r="H139" i="6"/>
  <c r="H148" i="6"/>
  <c r="J154" i="6"/>
  <c r="J138" i="6"/>
  <c r="H156" i="6"/>
  <c r="H147" i="6"/>
  <c r="J151" i="6"/>
  <c r="K151" i="6" s="1"/>
  <c r="J143" i="6"/>
  <c r="K143" i="6" s="1"/>
  <c r="H155" i="6"/>
  <c r="J158" i="6"/>
  <c r="M158" i="6" s="1"/>
  <c r="J150" i="6"/>
  <c r="M150" i="6" s="1"/>
  <c r="J142" i="6"/>
  <c r="M142" i="6" s="1"/>
  <c r="J146" i="6"/>
  <c r="H140" i="6"/>
  <c r="M152" i="6"/>
  <c r="K155" i="6"/>
  <c r="M155" i="6"/>
  <c r="K147" i="6"/>
  <c r="M147" i="6"/>
  <c r="K139" i="6"/>
  <c r="M139" i="6"/>
  <c r="H157" i="6"/>
  <c r="J157" i="6"/>
  <c r="H153" i="6"/>
  <c r="J153" i="6"/>
  <c r="H149" i="6"/>
  <c r="J149" i="6"/>
  <c r="H145" i="6"/>
  <c r="J145" i="6"/>
  <c r="H141" i="6"/>
  <c r="J141" i="6"/>
  <c r="H152" i="6"/>
  <c r="H144" i="6"/>
  <c r="K159" i="6"/>
  <c r="M159" i="6"/>
  <c r="M156" i="6"/>
  <c r="M148" i="6"/>
  <c r="M140" i="6"/>
  <c r="J113" i="6"/>
  <c r="M113" i="6" s="1"/>
  <c r="N113" i="6" s="1"/>
  <c r="J121" i="6"/>
  <c r="M121" i="6" s="1"/>
  <c r="N121" i="6" s="1"/>
  <c r="J129" i="6"/>
  <c r="M129" i="6" s="1"/>
  <c r="N129" i="6" s="1"/>
  <c r="H126" i="6"/>
  <c r="H123" i="6"/>
  <c r="H114" i="6"/>
  <c r="J118" i="6"/>
  <c r="K118" i="6" s="1"/>
  <c r="J110" i="6"/>
  <c r="K110" i="6" s="1"/>
  <c r="H115" i="6"/>
  <c r="H122" i="6"/>
  <c r="J125" i="6"/>
  <c r="J117" i="6"/>
  <c r="J109" i="6"/>
  <c r="H128" i="6"/>
  <c r="J128" i="6"/>
  <c r="H124" i="6"/>
  <c r="J124" i="6"/>
  <c r="H120" i="6"/>
  <c r="J120" i="6"/>
  <c r="H116" i="6"/>
  <c r="J116" i="6"/>
  <c r="H112" i="6"/>
  <c r="J112" i="6"/>
  <c r="H108" i="6"/>
  <c r="J108" i="6"/>
  <c r="K122" i="6"/>
  <c r="M122" i="6"/>
  <c r="K114" i="6"/>
  <c r="M114" i="6"/>
  <c r="H80" i="6"/>
  <c r="M127" i="6"/>
  <c r="M111" i="6"/>
  <c r="H127" i="6"/>
  <c r="H119" i="6"/>
  <c r="H111" i="6"/>
  <c r="K126" i="6"/>
  <c r="M126" i="6"/>
  <c r="M119" i="6"/>
  <c r="M123" i="6"/>
  <c r="M115" i="6"/>
  <c r="J92" i="6"/>
  <c r="M92" i="6" s="1"/>
  <c r="H96" i="6"/>
  <c r="J84" i="6"/>
  <c r="K84" i="6" s="1"/>
  <c r="J91" i="6"/>
  <c r="J83" i="6"/>
  <c r="M93" i="6"/>
  <c r="P93" i="6" s="1"/>
  <c r="Q93" i="6" s="1"/>
  <c r="H88" i="6"/>
  <c r="M85" i="6"/>
  <c r="P85" i="6" s="1"/>
  <c r="Q85" i="6" s="1"/>
  <c r="J95" i="6"/>
  <c r="M95" i="6" s="1"/>
  <c r="J87" i="6"/>
  <c r="M87" i="6" s="1"/>
  <c r="N87" i="6" s="1"/>
  <c r="J79" i="6"/>
  <c r="M79" i="6" s="1"/>
  <c r="N79" i="6" s="1"/>
  <c r="M77" i="6"/>
  <c r="P77" i="6" s="1"/>
  <c r="S77" i="6" s="1"/>
  <c r="H98" i="6"/>
  <c r="J98" i="6"/>
  <c r="H90" i="6"/>
  <c r="J90" i="6"/>
  <c r="H82" i="6"/>
  <c r="J82" i="6"/>
  <c r="H85" i="6"/>
  <c r="M97" i="6"/>
  <c r="M89" i="6"/>
  <c r="M81" i="6"/>
  <c r="H94" i="6"/>
  <c r="J94" i="6"/>
  <c r="H86" i="6"/>
  <c r="J86" i="6"/>
  <c r="H78" i="6"/>
  <c r="J78" i="6"/>
  <c r="H93" i="6"/>
  <c r="H77" i="6"/>
  <c r="H97" i="6"/>
  <c r="H89" i="6"/>
  <c r="H81" i="6"/>
  <c r="K96" i="6"/>
  <c r="M96" i="6"/>
  <c r="K88" i="6"/>
  <c r="M88" i="6"/>
  <c r="K80" i="6"/>
  <c r="M80" i="6"/>
  <c r="H60" i="6"/>
  <c r="H51" i="6"/>
  <c r="J63" i="6"/>
  <c r="M63" i="6" s="1"/>
  <c r="J47" i="6"/>
  <c r="M47" i="6" s="1"/>
  <c r="H59" i="6"/>
  <c r="J62" i="6"/>
  <c r="M62" i="6" s="1"/>
  <c r="J54" i="6"/>
  <c r="M54" i="6" s="1"/>
  <c r="J46" i="6"/>
  <c r="M46" i="6" s="1"/>
  <c r="H67" i="6"/>
  <c r="H55" i="6"/>
  <c r="H52" i="6"/>
  <c r="J66" i="6"/>
  <c r="J58" i="6"/>
  <c r="J50" i="6"/>
  <c r="H65" i="6"/>
  <c r="J65" i="6"/>
  <c r="H57" i="6"/>
  <c r="J57" i="6"/>
  <c r="H49" i="6"/>
  <c r="J49" i="6"/>
  <c r="K67" i="6"/>
  <c r="M67" i="6"/>
  <c r="K51" i="6"/>
  <c r="M51" i="6"/>
  <c r="M64" i="6"/>
  <c r="M48" i="6"/>
  <c r="H64" i="6"/>
  <c r="H56" i="6"/>
  <c r="H48" i="6"/>
  <c r="K55" i="6"/>
  <c r="M55" i="6"/>
  <c r="H61" i="6"/>
  <c r="J61" i="6"/>
  <c r="H53" i="6"/>
  <c r="J53" i="6"/>
  <c r="K59" i="6"/>
  <c r="M59" i="6"/>
  <c r="M56" i="6"/>
  <c r="M60" i="6"/>
  <c r="M52" i="6"/>
  <c r="AO196" i="29"/>
  <c r="AO197" i="29"/>
  <c r="AO198" i="29"/>
  <c r="AO199" i="29"/>
  <c r="AO200" i="29"/>
  <c r="AO201" i="29"/>
  <c r="AO202" i="29"/>
  <c r="AO203" i="29"/>
  <c r="AO204" i="29"/>
  <c r="AO205" i="29"/>
  <c r="AO206" i="29"/>
  <c r="AO207" i="29"/>
  <c r="AO208" i="29"/>
  <c r="AO209" i="29"/>
  <c r="AO210" i="29"/>
  <c r="AO211" i="29"/>
  <c r="AO212" i="29"/>
  <c r="AO213" i="29"/>
  <c r="AO214" i="29"/>
  <c r="AO215" i="29"/>
  <c r="AO216" i="29"/>
  <c r="AO217" i="29"/>
  <c r="AJ196" i="29"/>
  <c r="AJ197" i="29"/>
  <c r="AJ198" i="29"/>
  <c r="AJ199" i="29"/>
  <c r="AJ200" i="29"/>
  <c r="AJ201" i="29"/>
  <c r="AJ202" i="29"/>
  <c r="AJ203" i="29"/>
  <c r="AJ204" i="29"/>
  <c r="AJ205" i="29"/>
  <c r="AJ206" i="29"/>
  <c r="AJ207" i="29"/>
  <c r="AJ208" i="29"/>
  <c r="AJ209" i="29"/>
  <c r="AJ210" i="29"/>
  <c r="AJ211" i="29"/>
  <c r="AJ212" i="29"/>
  <c r="AJ213" i="29"/>
  <c r="AJ214" i="29"/>
  <c r="AJ215" i="29"/>
  <c r="AJ216" i="29"/>
  <c r="AJ217" i="29"/>
  <c r="AE196" i="29"/>
  <c r="AE197" i="29"/>
  <c r="AE198" i="29"/>
  <c r="AE199" i="29"/>
  <c r="AE200" i="29"/>
  <c r="AE201" i="29"/>
  <c r="AE202" i="29"/>
  <c r="AE203" i="29"/>
  <c r="AE204" i="29"/>
  <c r="AE205" i="29"/>
  <c r="AE206" i="29"/>
  <c r="AE207" i="29"/>
  <c r="AE208" i="29"/>
  <c r="AE209" i="29"/>
  <c r="AE210" i="29"/>
  <c r="AE211" i="29"/>
  <c r="AE212" i="29"/>
  <c r="AE213" i="29"/>
  <c r="AE214" i="29"/>
  <c r="AE215" i="29"/>
  <c r="AE216" i="29"/>
  <c r="AE217" i="29"/>
  <c r="Z196" i="29"/>
  <c r="Z197" i="29"/>
  <c r="Z198" i="29"/>
  <c r="Z199" i="29"/>
  <c r="Z200" i="29"/>
  <c r="Z201" i="29"/>
  <c r="Z202" i="29"/>
  <c r="Z203" i="29"/>
  <c r="Z204" i="29"/>
  <c r="Z205" i="29"/>
  <c r="Z206" i="29"/>
  <c r="Z207" i="29"/>
  <c r="Z208" i="29"/>
  <c r="Z209" i="29"/>
  <c r="Z210" i="29"/>
  <c r="Z211" i="29"/>
  <c r="Z212" i="29"/>
  <c r="Z213" i="29"/>
  <c r="Z214" i="29"/>
  <c r="Z215" i="29"/>
  <c r="Z216" i="29"/>
  <c r="Z217" i="29"/>
  <c r="U196" i="29"/>
  <c r="U197" i="29"/>
  <c r="U198" i="29"/>
  <c r="U199" i="29"/>
  <c r="U200" i="29"/>
  <c r="U201" i="29"/>
  <c r="U202" i="29"/>
  <c r="U203" i="29"/>
  <c r="U204" i="29"/>
  <c r="U205" i="29"/>
  <c r="U206" i="29"/>
  <c r="U207" i="29"/>
  <c r="U208" i="29"/>
  <c r="U209" i="29"/>
  <c r="U210" i="29"/>
  <c r="U211" i="29"/>
  <c r="U212" i="29"/>
  <c r="U213" i="29"/>
  <c r="U214" i="29"/>
  <c r="U215" i="29"/>
  <c r="U216" i="29"/>
  <c r="U217" i="29"/>
  <c r="R196" i="29"/>
  <c r="R197" i="29"/>
  <c r="R198" i="29"/>
  <c r="R199" i="29"/>
  <c r="R200" i="29"/>
  <c r="R201" i="29"/>
  <c r="R202" i="29"/>
  <c r="R203" i="29"/>
  <c r="R204" i="29"/>
  <c r="R205" i="29"/>
  <c r="R206" i="29"/>
  <c r="R207" i="29"/>
  <c r="R208" i="29"/>
  <c r="R209" i="29"/>
  <c r="R210" i="29"/>
  <c r="R211" i="29"/>
  <c r="R212" i="29"/>
  <c r="R213" i="29"/>
  <c r="R214" i="29"/>
  <c r="R215" i="29"/>
  <c r="R216" i="29"/>
  <c r="R217" i="29"/>
  <c r="G196" i="29"/>
  <c r="J196" i="29" s="1"/>
  <c r="M196" i="29" s="1"/>
  <c r="P196" i="29" s="1"/>
  <c r="X196" i="29" s="1"/>
  <c r="G197" i="29"/>
  <c r="J197" i="29" s="1"/>
  <c r="G198" i="29"/>
  <c r="H198" i="29" s="1"/>
  <c r="G199" i="29"/>
  <c r="J199" i="29" s="1"/>
  <c r="G200" i="29"/>
  <c r="J200" i="29" s="1"/>
  <c r="M200" i="29" s="1"/>
  <c r="P200" i="29" s="1"/>
  <c r="X200" i="29" s="1"/>
  <c r="G201" i="29"/>
  <c r="J201" i="29" s="1"/>
  <c r="M201" i="29" s="1"/>
  <c r="G202" i="29"/>
  <c r="G203" i="29"/>
  <c r="J203" i="29" s="1"/>
  <c r="K203" i="29" s="1"/>
  <c r="G204" i="29"/>
  <c r="J204" i="29" s="1"/>
  <c r="M204" i="29" s="1"/>
  <c r="P204" i="29" s="1"/>
  <c r="X204" i="29" s="1"/>
  <c r="G205" i="29"/>
  <c r="J205" i="29" s="1"/>
  <c r="G206" i="29"/>
  <c r="G207" i="29"/>
  <c r="J207" i="29" s="1"/>
  <c r="G208" i="29"/>
  <c r="J208" i="29" s="1"/>
  <c r="M208" i="29" s="1"/>
  <c r="P208" i="29" s="1"/>
  <c r="X208" i="29" s="1"/>
  <c r="G209" i="29"/>
  <c r="J209" i="29" s="1"/>
  <c r="G210" i="29"/>
  <c r="G211" i="29"/>
  <c r="J211" i="29" s="1"/>
  <c r="K211" i="29" s="1"/>
  <c r="G212" i="29"/>
  <c r="J212" i="29" s="1"/>
  <c r="M212" i="29" s="1"/>
  <c r="P212" i="29" s="1"/>
  <c r="X212" i="29" s="1"/>
  <c r="G213" i="29"/>
  <c r="J213" i="29" s="1"/>
  <c r="G214" i="29"/>
  <c r="H214" i="29" s="1"/>
  <c r="G215" i="29"/>
  <c r="J215" i="29" s="1"/>
  <c r="G216" i="29"/>
  <c r="J216" i="29" s="1"/>
  <c r="K216" i="29" s="1"/>
  <c r="G217" i="29"/>
  <c r="H217" i="29" s="1"/>
  <c r="AO166" i="29"/>
  <c r="AO167" i="29"/>
  <c r="AO168" i="29"/>
  <c r="AO169" i="29"/>
  <c r="AO170" i="29"/>
  <c r="AO171" i="29"/>
  <c r="AO172" i="29"/>
  <c r="AO173" i="29"/>
  <c r="AO174" i="29"/>
  <c r="AO175" i="29"/>
  <c r="AO176" i="29"/>
  <c r="AO177" i="29"/>
  <c r="AO178" i="29"/>
  <c r="AO179" i="29"/>
  <c r="AO180" i="29"/>
  <c r="AO181" i="29"/>
  <c r="AO182" i="29"/>
  <c r="AO183" i="29"/>
  <c r="AO184" i="29"/>
  <c r="AO185" i="29"/>
  <c r="AO186" i="29"/>
  <c r="AO187" i="29"/>
  <c r="AJ166" i="29"/>
  <c r="AJ167" i="29"/>
  <c r="AJ168" i="29"/>
  <c r="AJ169" i="29"/>
  <c r="AJ170" i="29"/>
  <c r="AJ171" i="29"/>
  <c r="AJ172" i="29"/>
  <c r="AJ173" i="29"/>
  <c r="AJ174" i="29"/>
  <c r="AJ175" i="29"/>
  <c r="AJ176" i="29"/>
  <c r="AJ177" i="29"/>
  <c r="AJ178" i="29"/>
  <c r="AJ179" i="29"/>
  <c r="AJ180" i="29"/>
  <c r="AJ181" i="29"/>
  <c r="AJ182" i="29"/>
  <c r="AJ183" i="29"/>
  <c r="AJ184" i="29"/>
  <c r="AJ185" i="29"/>
  <c r="AJ186" i="29"/>
  <c r="AJ187" i="29"/>
  <c r="AE166" i="29"/>
  <c r="AE167" i="29"/>
  <c r="AE168" i="29"/>
  <c r="AE169" i="29"/>
  <c r="AE170" i="29"/>
  <c r="AE171" i="29"/>
  <c r="AE172" i="29"/>
  <c r="AE173" i="29"/>
  <c r="AE174" i="29"/>
  <c r="AE175" i="29"/>
  <c r="AE176" i="29"/>
  <c r="AE177" i="29"/>
  <c r="AE178" i="29"/>
  <c r="AE179" i="29"/>
  <c r="AE180" i="29"/>
  <c r="AE181" i="29"/>
  <c r="AE182" i="29"/>
  <c r="AE183" i="29"/>
  <c r="AE184" i="29"/>
  <c r="AE185" i="29"/>
  <c r="AE186" i="29"/>
  <c r="AE187" i="29"/>
  <c r="Z166" i="29"/>
  <c r="Z167" i="29"/>
  <c r="Z168" i="29"/>
  <c r="Z169" i="29"/>
  <c r="Z170" i="29"/>
  <c r="Z171" i="29"/>
  <c r="Z172" i="29"/>
  <c r="Z173" i="29"/>
  <c r="Z174" i="29"/>
  <c r="Z175" i="29"/>
  <c r="Z176" i="29"/>
  <c r="Z177" i="29"/>
  <c r="Z178" i="29"/>
  <c r="Z179" i="29"/>
  <c r="Z180" i="29"/>
  <c r="Z181" i="29"/>
  <c r="Z182" i="29"/>
  <c r="Z183" i="29"/>
  <c r="Z184" i="29"/>
  <c r="Z185" i="29"/>
  <c r="Z186" i="29"/>
  <c r="Z187" i="29"/>
  <c r="U166" i="29"/>
  <c r="U167" i="29"/>
  <c r="U168" i="29"/>
  <c r="U169" i="29"/>
  <c r="U170" i="29"/>
  <c r="U171" i="29"/>
  <c r="U172" i="29"/>
  <c r="U173" i="29"/>
  <c r="U174" i="29"/>
  <c r="U175" i="29"/>
  <c r="U176" i="29"/>
  <c r="U177" i="29"/>
  <c r="U178" i="29"/>
  <c r="U179" i="29"/>
  <c r="U180" i="29"/>
  <c r="U181" i="29"/>
  <c r="U182" i="29"/>
  <c r="U183" i="29"/>
  <c r="U184" i="29"/>
  <c r="U185" i="29"/>
  <c r="U186" i="29"/>
  <c r="U187" i="29"/>
  <c r="R166" i="29"/>
  <c r="R167" i="29"/>
  <c r="R168" i="29"/>
  <c r="R169" i="29"/>
  <c r="R170" i="29"/>
  <c r="R171" i="29"/>
  <c r="R172" i="29"/>
  <c r="R173" i="29"/>
  <c r="R174" i="29"/>
  <c r="R175" i="29"/>
  <c r="R176" i="29"/>
  <c r="R177" i="29"/>
  <c r="R178" i="29"/>
  <c r="R179" i="29"/>
  <c r="R180" i="29"/>
  <c r="R181" i="29"/>
  <c r="R182" i="29"/>
  <c r="R183" i="29"/>
  <c r="R184" i="29"/>
  <c r="R185" i="29"/>
  <c r="R186" i="29"/>
  <c r="R187" i="29"/>
  <c r="G166" i="29"/>
  <c r="J166" i="29" s="1"/>
  <c r="M166" i="29" s="1"/>
  <c r="G167" i="29"/>
  <c r="H167" i="29" s="1"/>
  <c r="G168" i="29"/>
  <c r="J168" i="29" s="1"/>
  <c r="G169" i="29"/>
  <c r="G170" i="29"/>
  <c r="J170" i="29" s="1"/>
  <c r="M170" i="29" s="1"/>
  <c r="G171" i="29"/>
  <c r="H171" i="29" s="1"/>
  <c r="G172" i="29"/>
  <c r="J172" i="29" s="1"/>
  <c r="G173" i="29"/>
  <c r="G174" i="29"/>
  <c r="J174" i="29" s="1"/>
  <c r="M174" i="29" s="1"/>
  <c r="G175" i="29"/>
  <c r="H175" i="29" s="1"/>
  <c r="G176" i="29"/>
  <c r="J176" i="29" s="1"/>
  <c r="G177" i="29"/>
  <c r="G178" i="29"/>
  <c r="J178" i="29" s="1"/>
  <c r="M178" i="29" s="1"/>
  <c r="G179" i="29"/>
  <c r="H179" i="29" s="1"/>
  <c r="G180" i="29"/>
  <c r="J180" i="29" s="1"/>
  <c r="G181" i="29"/>
  <c r="G182" i="29"/>
  <c r="J182" i="29" s="1"/>
  <c r="M182" i="29" s="1"/>
  <c r="G183" i="29"/>
  <c r="H183" i="29" s="1"/>
  <c r="G184" i="29"/>
  <c r="J184" i="29" s="1"/>
  <c r="G185" i="29"/>
  <c r="G186" i="29"/>
  <c r="J186" i="29" s="1"/>
  <c r="M186" i="29" s="1"/>
  <c r="G187" i="29"/>
  <c r="H187" i="29" s="1"/>
  <c r="AO136" i="29"/>
  <c r="AO137" i="29"/>
  <c r="AO138" i="29"/>
  <c r="AO139" i="29"/>
  <c r="AO140" i="29"/>
  <c r="AO141" i="29"/>
  <c r="AO142" i="29"/>
  <c r="AO143" i="29"/>
  <c r="AO144" i="29"/>
  <c r="AO145" i="29"/>
  <c r="AO146" i="29"/>
  <c r="AO147" i="29"/>
  <c r="AO148" i="29"/>
  <c r="AO149" i="29"/>
  <c r="AO150" i="29"/>
  <c r="AO151" i="29"/>
  <c r="AO152" i="29"/>
  <c r="AO153" i="29"/>
  <c r="AO154" i="29"/>
  <c r="AO155" i="29"/>
  <c r="AO156" i="29"/>
  <c r="AO157" i="29"/>
  <c r="AJ136" i="29"/>
  <c r="AJ137" i="29"/>
  <c r="AJ138" i="29"/>
  <c r="AJ139" i="29"/>
  <c r="AJ140" i="29"/>
  <c r="AJ141" i="29"/>
  <c r="AJ142" i="29"/>
  <c r="AJ143" i="29"/>
  <c r="AJ144" i="29"/>
  <c r="AJ145" i="29"/>
  <c r="AJ146" i="29"/>
  <c r="AJ147" i="29"/>
  <c r="AJ148" i="29"/>
  <c r="AJ149" i="29"/>
  <c r="AJ150" i="29"/>
  <c r="AJ151" i="29"/>
  <c r="AJ152" i="29"/>
  <c r="AJ153" i="29"/>
  <c r="AJ154" i="29"/>
  <c r="AJ155" i="29"/>
  <c r="AJ156" i="29"/>
  <c r="AJ157" i="29"/>
  <c r="AE136" i="29"/>
  <c r="AE137" i="29"/>
  <c r="AE138" i="29"/>
  <c r="AE139" i="29"/>
  <c r="AE140" i="29"/>
  <c r="AE141" i="29"/>
  <c r="AE142" i="29"/>
  <c r="AE143" i="29"/>
  <c r="AE144" i="29"/>
  <c r="AE145" i="29"/>
  <c r="AE146" i="29"/>
  <c r="AE147" i="29"/>
  <c r="AE148" i="29"/>
  <c r="AE149" i="29"/>
  <c r="AE150" i="29"/>
  <c r="AE151" i="29"/>
  <c r="AE152" i="29"/>
  <c r="AE153" i="29"/>
  <c r="AE154" i="29"/>
  <c r="AE155" i="29"/>
  <c r="AE156" i="29"/>
  <c r="AE157" i="29"/>
  <c r="Z136" i="29"/>
  <c r="Z137" i="29"/>
  <c r="Z138" i="29"/>
  <c r="Z139" i="29"/>
  <c r="Z140" i="29"/>
  <c r="Z141" i="29"/>
  <c r="Z142" i="29"/>
  <c r="Z143" i="29"/>
  <c r="Z144" i="29"/>
  <c r="Z145" i="29"/>
  <c r="Z146" i="29"/>
  <c r="Z147" i="29"/>
  <c r="Z148" i="29"/>
  <c r="Z149" i="29"/>
  <c r="Z150" i="29"/>
  <c r="Z151" i="29"/>
  <c r="Z152" i="29"/>
  <c r="Z153" i="29"/>
  <c r="Z154" i="29"/>
  <c r="Z155" i="29"/>
  <c r="Z156" i="29"/>
  <c r="Z157" i="29"/>
  <c r="U136" i="29"/>
  <c r="U137" i="29"/>
  <c r="U138" i="29"/>
  <c r="U139" i="29"/>
  <c r="U140" i="29"/>
  <c r="U141" i="29"/>
  <c r="U142" i="29"/>
  <c r="U143" i="29"/>
  <c r="U144" i="29"/>
  <c r="U145" i="29"/>
  <c r="U146" i="29"/>
  <c r="U147" i="29"/>
  <c r="U148" i="29"/>
  <c r="U149" i="29"/>
  <c r="U150" i="29"/>
  <c r="U151" i="29"/>
  <c r="U152" i="29"/>
  <c r="U153" i="29"/>
  <c r="U154" i="29"/>
  <c r="U155" i="29"/>
  <c r="U156" i="29"/>
  <c r="U157" i="29"/>
  <c r="R136" i="29"/>
  <c r="R137" i="29"/>
  <c r="R138" i="29"/>
  <c r="R139" i="29"/>
  <c r="R140" i="29"/>
  <c r="R141" i="29"/>
  <c r="R142" i="29"/>
  <c r="R143" i="29"/>
  <c r="R144" i="29"/>
  <c r="R145" i="29"/>
  <c r="R146" i="29"/>
  <c r="R147" i="29"/>
  <c r="R148" i="29"/>
  <c r="R149" i="29"/>
  <c r="R150" i="29"/>
  <c r="R151" i="29"/>
  <c r="R152" i="29"/>
  <c r="R153" i="29"/>
  <c r="R154" i="29"/>
  <c r="R155" i="29"/>
  <c r="R156" i="29"/>
  <c r="R157" i="29"/>
  <c r="G136" i="29"/>
  <c r="J136" i="29" s="1"/>
  <c r="M136" i="29" s="1"/>
  <c r="G137" i="29"/>
  <c r="H137" i="29" s="1"/>
  <c r="G138" i="29"/>
  <c r="J138" i="29" s="1"/>
  <c r="G139" i="29"/>
  <c r="G140" i="29"/>
  <c r="J140" i="29" s="1"/>
  <c r="M140" i="29" s="1"/>
  <c r="G141" i="29"/>
  <c r="H141" i="29" s="1"/>
  <c r="G142" i="29"/>
  <c r="J142" i="29" s="1"/>
  <c r="G143" i="29"/>
  <c r="G144" i="29"/>
  <c r="J144" i="29" s="1"/>
  <c r="M144" i="29" s="1"/>
  <c r="G145" i="29"/>
  <c r="H145" i="29" s="1"/>
  <c r="G146" i="29"/>
  <c r="J146" i="29" s="1"/>
  <c r="G147" i="29"/>
  <c r="G148" i="29"/>
  <c r="J148" i="29" s="1"/>
  <c r="M148" i="29" s="1"/>
  <c r="G149" i="29"/>
  <c r="H149" i="29" s="1"/>
  <c r="G150" i="29"/>
  <c r="J150" i="29" s="1"/>
  <c r="G151" i="29"/>
  <c r="G152" i="29"/>
  <c r="J152" i="29" s="1"/>
  <c r="M152" i="29" s="1"/>
  <c r="G153" i="29"/>
  <c r="H153" i="29" s="1"/>
  <c r="G154" i="29"/>
  <c r="J154" i="29" s="1"/>
  <c r="G155" i="29"/>
  <c r="G156" i="29"/>
  <c r="J156" i="29" s="1"/>
  <c r="M156" i="29" s="1"/>
  <c r="G157" i="29"/>
  <c r="H157" i="29" s="1"/>
  <c r="AO106" i="29"/>
  <c r="AO107" i="29"/>
  <c r="AO108" i="29"/>
  <c r="AO109" i="29"/>
  <c r="AO110" i="29"/>
  <c r="AO111" i="29"/>
  <c r="AO112" i="29"/>
  <c r="AO113" i="29"/>
  <c r="AO114" i="29"/>
  <c r="AO115" i="29"/>
  <c r="AO116" i="29"/>
  <c r="AO117" i="29"/>
  <c r="AO118" i="29"/>
  <c r="AO119" i="29"/>
  <c r="AO120" i="29"/>
  <c r="AO121" i="29"/>
  <c r="AO122" i="29"/>
  <c r="AO123" i="29"/>
  <c r="AO124" i="29"/>
  <c r="AO125" i="29"/>
  <c r="AO126" i="29"/>
  <c r="AO127" i="29"/>
  <c r="AJ106" i="29"/>
  <c r="AJ107" i="29"/>
  <c r="AJ108" i="29"/>
  <c r="AJ109" i="29"/>
  <c r="AJ110" i="29"/>
  <c r="AJ111" i="29"/>
  <c r="AJ112" i="29"/>
  <c r="AJ113" i="29"/>
  <c r="AJ114" i="29"/>
  <c r="AJ115" i="29"/>
  <c r="AJ116" i="29"/>
  <c r="AJ117" i="29"/>
  <c r="AJ118" i="29"/>
  <c r="AJ119" i="29"/>
  <c r="AJ120" i="29"/>
  <c r="AJ121" i="29"/>
  <c r="AJ122" i="29"/>
  <c r="AJ123" i="29"/>
  <c r="AJ124" i="29"/>
  <c r="AJ125" i="29"/>
  <c r="AJ126" i="29"/>
  <c r="AJ127" i="29"/>
  <c r="AE106" i="29"/>
  <c r="AE107" i="29"/>
  <c r="AE108" i="29"/>
  <c r="AE109" i="29"/>
  <c r="AE110" i="29"/>
  <c r="AE111" i="29"/>
  <c r="AE112" i="29"/>
  <c r="AE113" i="29"/>
  <c r="AE114" i="29"/>
  <c r="AE115" i="29"/>
  <c r="AE116" i="29"/>
  <c r="AE117" i="29"/>
  <c r="AE118" i="29"/>
  <c r="AE119" i="29"/>
  <c r="AE120" i="29"/>
  <c r="AE121" i="29"/>
  <c r="AE122" i="29"/>
  <c r="AE123" i="29"/>
  <c r="AE124" i="29"/>
  <c r="AE125" i="29"/>
  <c r="AE126" i="29"/>
  <c r="AE127" i="29"/>
  <c r="Z106" i="29"/>
  <c r="Z107" i="29"/>
  <c r="Z108" i="29"/>
  <c r="Z109" i="29"/>
  <c r="Z110" i="29"/>
  <c r="Z111" i="29"/>
  <c r="Z112" i="29"/>
  <c r="Z113" i="29"/>
  <c r="Z114" i="29"/>
  <c r="Z115" i="29"/>
  <c r="Z116" i="29"/>
  <c r="Z117" i="29"/>
  <c r="Z118" i="29"/>
  <c r="Z119" i="29"/>
  <c r="Z120" i="29"/>
  <c r="Z121" i="29"/>
  <c r="Z122" i="29"/>
  <c r="Z123" i="29"/>
  <c r="Z124" i="29"/>
  <c r="Z125" i="29"/>
  <c r="Z126" i="29"/>
  <c r="Z127" i="29"/>
  <c r="U106" i="29"/>
  <c r="U107" i="29"/>
  <c r="U108" i="29"/>
  <c r="U109" i="29"/>
  <c r="U110" i="29"/>
  <c r="U111" i="29"/>
  <c r="U112" i="29"/>
  <c r="U113" i="29"/>
  <c r="U114" i="29"/>
  <c r="U115" i="29"/>
  <c r="U116" i="29"/>
  <c r="U117" i="29"/>
  <c r="U118" i="29"/>
  <c r="U119" i="29"/>
  <c r="U120" i="29"/>
  <c r="U121" i="29"/>
  <c r="U122" i="29"/>
  <c r="U123" i="29"/>
  <c r="U124" i="29"/>
  <c r="U125" i="29"/>
  <c r="U126" i="29"/>
  <c r="U127" i="29"/>
  <c r="R106" i="29"/>
  <c r="R107" i="29"/>
  <c r="R108" i="29"/>
  <c r="R109" i="29"/>
  <c r="R110" i="29"/>
  <c r="R111" i="29"/>
  <c r="R112" i="29"/>
  <c r="R113" i="29"/>
  <c r="R114" i="29"/>
  <c r="R115" i="29"/>
  <c r="R116" i="29"/>
  <c r="R117" i="29"/>
  <c r="R118" i="29"/>
  <c r="R119" i="29"/>
  <c r="R120" i="29"/>
  <c r="R121" i="29"/>
  <c r="R122" i="29"/>
  <c r="R123" i="29"/>
  <c r="R124" i="29"/>
  <c r="R125" i="29"/>
  <c r="R126" i="29"/>
  <c r="R127" i="29"/>
  <c r="G106" i="29"/>
  <c r="H106" i="29" s="1"/>
  <c r="G107" i="29"/>
  <c r="J107" i="29" s="1"/>
  <c r="K107" i="29" s="1"/>
  <c r="G108" i="29"/>
  <c r="G109" i="29"/>
  <c r="H109" i="29" s="1"/>
  <c r="G110" i="29"/>
  <c r="H110" i="29" s="1"/>
  <c r="G111" i="29"/>
  <c r="J111" i="29" s="1"/>
  <c r="K111" i="29" s="1"/>
  <c r="G112" i="29"/>
  <c r="G113" i="29"/>
  <c r="H113" i="29" s="1"/>
  <c r="G114" i="29"/>
  <c r="H114" i="29" s="1"/>
  <c r="G115" i="29"/>
  <c r="J115" i="29" s="1"/>
  <c r="K115" i="29" s="1"/>
  <c r="G116" i="29"/>
  <c r="G117" i="29"/>
  <c r="H117" i="29" s="1"/>
  <c r="G118" i="29"/>
  <c r="J118" i="29" s="1"/>
  <c r="K118" i="29" s="1"/>
  <c r="G119" i="29"/>
  <c r="J119" i="29" s="1"/>
  <c r="K119" i="29" s="1"/>
  <c r="G120" i="29"/>
  <c r="G121" i="29"/>
  <c r="H121" i="29" s="1"/>
  <c r="G122" i="29"/>
  <c r="H122" i="29" s="1"/>
  <c r="G123" i="29"/>
  <c r="J123" i="29" s="1"/>
  <c r="K123" i="29" s="1"/>
  <c r="G124" i="29"/>
  <c r="G125" i="29"/>
  <c r="H125" i="29" s="1"/>
  <c r="G126" i="29"/>
  <c r="H126" i="29" s="1"/>
  <c r="G127" i="29"/>
  <c r="J127" i="29" s="1"/>
  <c r="K127" i="29" s="1"/>
  <c r="AO76" i="29"/>
  <c r="AO77" i="29"/>
  <c r="AO78" i="29"/>
  <c r="AO79" i="29"/>
  <c r="AO80" i="29"/>
  <c r="AO81" i="29"/>
  <c r="AO82" i="29"/>
  <c r="AO83" i="29"/>
  <c r="AO84" i="29"/>
  <c r="AO85" i="29"/>
  <c r="AO86" i="29"/>
  <c r="AO87" i="29"/>
  <c r="AO88" i="29"/>
  <c r="AO89" i="29"/>
  <c r="AO90" i="29"/>
  <c r="AO91" i="29"/>
  <c r="AO92" i="29"/>
  <c r="AO93" i="29"/>
  <c r="AO94" i="29"/>
  <c r="AO95" i="29"/>
  <c r="AO96" i="29"/>
  <c r="AO97" i="29"/>
  <c r="AJ76" i="29"/>
  <c r="AJ77" i="29"/>
  <c r="AJ78" i="29"/>
  <c r="AJ79" i="29"/>
  <c r="AJ80" i="29"/>
  <c r="AJ81" i="29"/>
  <c r="AJ82" i="29"/>
  <c r="AJ83" i="29"/>
  <c r="AJ84" i="29"/>
  <c r="AJ85" i="29"/>
  <c r="AJ86" i="29"/>
  <c r="AJ87" i="29"/>
  <c r="AJ88" i="29"/>
  <c r="AJ89" i="29"/>
  <c r="AJ90" i="29"/>
  <c r="AJ91" i="29"/>
  <c r="AJ92" i="29"/>
  <c r="AJ93" i="29"/>
  <c r="AJ94" i="29"/>
  <c r="AJ95" i="29"/>
  <c r="AJ96" i="29"/>
  <c r="AJ97" i="29"/>
  <c r="AE76" i="29"/>
  <c r="AE77" i="29"/>
  <c r="AE78" i="29"/>
  <c r="AE79" i="29"/>
  <c r="AE80" i="29"/>
  <c r="AE81" i="29"/>
  <c r="AE82" i="29"/>
  <c r="AE83" i="29"/>
  <c r="AE84" i="29"/>
  <c r="AE85" i="29"/>
  <c r="AE86" i="29"/>
  <c r="AE87" i="29"/>
  <c r="AE88" i="29"/>
  <c r="AE89" i="29"/>
  <c r="AE90" i="29"/>
  <c r="AE91" i="29"/>
  <c r="AE92" i="29"/>
  <c r="AE93" i="29"/>
  <c r="AE94" i="29"/>
  <c r="AE95" i="29"/>
  <c r="AE96" i="29"/>
  <c r="AE97" i="29"/>
  <c r="Z76" i="29"/>
  <c r="Z77" i="29"/>
  <c r="Z78" i="29"/>
  <c r="Z79" i="29"/>
  <c r="Z80" i="29"/>
  <c r="Z81" i="29"/>
  <c r="Z82" i="29"/>
  <c r="Z83" i="29"/>
  <c r="Z84" i="29"/>
  <c r="Z85" i="29"/>
  <c r="Z86" i="29"/>
  <c r="Z87" i="29"/>
  <c r="Z88" i="29"/>
  <c r="Z89" i="29"/>
  <c r="Z90" i="29"/>
  <c r="Z91" i="29"/>
  <c r="Z92" i="29"/>
  <c r="Z93" i="29"/>
  <c r="Z94" i="29"/>
  <c r="Z95" i="29"/>
  <c r="Z96" i="29"/>
  <c r="Z97" i="29"/>
  <c r="U76" i="29"/>
  <c r="U77" i="29"/>
  <c r="U78" i="29"/>
  <c r="U79" i="29"/>
  <c r="U80" i="29"/>
  <c r="U81" i="29"/>
  <c r="U82" i="29"/>
  <c r="U83" i="29"/>
  <c r="U84" i="29"/>
  <c r="U85" i="29"/>
  <c r="U86" i="29"/>
  <c r="U87" i="29"/>
  <c r="U88" i="29"/>
  <c r="U89" i="29"/>
  <c r="U90" i="29"/>
  <c r="U91" i="29"/>
  <c r="U92" i="29"/>
  <c r="U93" i="29"/>
  <c r="U94" i="29"/>
  <c r="U95" i="29"/>
  <c r="U96" i="29"/>
  <c r="U97" i="29"/>
  <c r="R76" i="29"/>
  <c r="R77" i="29"/>
  <c r="R78" i="29"/>
  <c r="R79" i="29"/>
  <c r="R80" i="29"/>
  <c r="R81" i="29"/>
  <c r="R82" i="29"/>
  <c r="R83" i="29"/>
  <c r="R84" i="29"/>
  <c r="R85" i="29"/>
  <c r="R86" i="29"/>
  <c r="R87" i="29"/>
  <c r="R88" i="29"/>
  <c r="R89" i="29"/>
  <c r="R90" i="29"/>
  <c r="R91" i="29"/>
  <c r="R92" i="29"/>
  <c r="R93" i="29"/>
  <c r="R94" i="29"/>
  <c r="R95" i="29"/>
  <c r="R96" i="29"/>
  <c r="R97" i="29"/>
  <c r="G76" i="29"/>
  <c r="H76" i="29" s="1"/>
  <c r="G77" i="29"/>
  <c r="H77" i="29" s="1"/>
  <c r="G78" i="29"/>
  <c r="J78" i="29" s="1"/>
  <c r="M78" i="29" s="1"/>
  <c r="G79" i="29"/>
  <c r="H79" i="29" s="1"/>
  <c r="G80" i="29"/>
  <c r="J80" i="29" s="1"/>
  <c r="G81" i="29"/>
  <c r="G82" i="29"/>
  <c r="J82" i="29" s="1"/>
  <c r="M82" i="29" s="1"/>
  <c r="G83" i="29"/>
  <c r="H83" i="29" s="1"/>
  <c r="G84" i="29"/>
  <c r="H84" i="29" s="1"/>
  <c r="G85" i="29"/>
  <c r="G86" i="29"/>
  <c r="J86" i="29" s="1"/>
  <c r="M86" i="29" s="1"/>
  <c r="G87" i="29"/>
  <c r="H87" i="29" s="1"/>
  <c r="G88" i="29"/>
  <c r="H88" i="29" s="1"/>
  <c r="G89" i="29"/>
  <c r="G90" i="29"/>
  <c r="J90" i="29" s="1"/>
  <c r="M90" i="29" s="1"/>
  <c r="G91" i="29"/>
  <c r="G92" i="29"/>
  <c r="J92" i="29" s="1"/>
  <c r="G93" i="29"/>
  <c r="H93" i="29" s="1"/>
  <c r="G94" i="29"/>
  <c r="J94" i="29" s="1"/>
  <c r="M94" i="29" s="1"/>
  <c r="G95" i="29"/>
  <c r="H95" i="29" s="1"/>
  <c r="G96" i="29"/>
  <c r="J96" i="29" s="1"/>
  <c r="G97" i="29"/>
  <c r="J97" i="29" s="1"/>
  <c r="AO46" i="29"/>
  <c r="AO47" i="29"/>
  <c r="AO48" i="29"/>
  <c r="AO49" i="29"/>
  <c r="AO50" i="29"/>
  <c r="AO51" i="29"/>
  <c r="AO52" i="29"/>
  <c r="AO53" i="29"/>
  <c r="AO54" i="29"/>
  <c r="AO55" i="29"/>
  <c r="AO56" i="29"/>
  <c r="AO57" i="29"/>
  <c r="AO58" i="29"/>
  <c r="AO59" i="29"/>
  <c r="AO60" i="29"/>
  <c r="AO61" i="29"/>
  <c r="AO62" i="29"/>
  <c r="AO63" i="29"/>
  <c r="AO64" i="29"/>
  <c r="AO65" i="29"/>
  <c r="AO66" i="29"/>
  <c r="AO67" i="29"/>
  <c r="AJ46" i="29"/>
  <c r="AJ47" i="29"/>
  <c r="AJ48" i="29"/>
  <c r="AJ49" i="29"/>
  <c r="AJ50" i="29"/>
  <c r="AJ51" i="29"/>
  <c r="AJ52" i="29"/>
  <c r="AJ53" i="29"/>
  <c r="AJ54" i="29"/>
  <c r="AJ55" i="29"/>
  <c r="AJ56" i="29"/>
  <c r="AJ57" i="29"/>
  <c r="AJ58" i="29"/>
  <c r="AJ59" i="29"/>
  <c r="AJ60" i="29"/>
  <c r="AJ61" i="29"/>
  <c r="AJ62" i="29"/>
  <c r="AJ63" i="29"/>
  <c r="AJ64" i="29"/>
  <c r="AJ65" i="29"/>
  <c r="AJ66" i="29"/>
  <c r="AJ67" i="29"/>
  <c r="AE46" i="29"/>
  <c r="AE47" i="29"/>
  <c r="AE48" i="29"/>
  <c r="AE49" i="29"/>
  <c r="AE50" i="29"/>
  <c r="AE51" i="29"/>
  <c r="AE52" i="29"/>
  <c r="AE53" i="29"/>
  <c r="AE54" i="29"/>
  <c r="AE55" i="29"/>
  <c r="AE56" i="29"/>
  <c r="AE57" i="29"/>
  <c r="AE58" i="29"/>
  <c r="AE59" i="29"/>
  <c r="AE60" i="29"/>
  <c r="AE61" i="29"/>
  <c r="AE62" i="29"/>
  <c r="AE63" i="29"/>
  <c r="AE64" i="29"/>
  <c r="AE65" i="29"/>
  <c r="AE66" i="29"/>
  <c r="AE67" i="29"/>
  <c r="Z46" i="29"/>
  <c r="Z47" i="29"/>
  <c r="Z48" i="29"/>
  <c r="Z49" i="29"/>
  <c r="Z50" i="29"/>
  <c r="Z51" i="29"/>
  <c r="Z52" i="29"/>
  <c r="Z53" i="29"/>
  <c r="Z54" i="29"/>
  <c r="Z55" i="29"/>
  <c r="Z56" i="29"/>
  <c r="Z57" i="29"/>
  <c r="Z58" i="29"/>
  <c r="Z59" i="29"/>
  <c r="Z60" i="29"/>
  <c r="Z61" i="29"/>
  <c r="Z62" i="29"/>
  <c r="Z63" i="29"/>
  <c r="Z64" i="29"/>
  <c r="Z65" i="29"/>
  <c r="Z66" i="29"/>
  <c r="Z67" i="29"/>
  <c r="U46" i="29"/>
  <c r="U47" i="29"/>
  <c r="U48" i="29"/>
  <c r="U49" i="29"/>
  <c r="U50" i="29"/>
  <c r="U51" i="29"/>
  <c r="U52" i="29"/>
  <c r="U53" i="29"/>
  <c r="U54" i="29"/>
  <c r="U55" i="29"/>
  <c r="U56" i="29"/>
  <c r="U57" i="29"/>
  <c r="U58" i="29"/>
  <c r="U59" i="29"/>
  <c r="U60" i="29"/>
  <c r="U61" i="29"/>
  <c r="U62" i="29"/>
  <c r="U63" i="29"/>
  <c r="U64" i="29"/>
  <c r="U65" i="29"/>
  <c r="U66" i="29"/>
  <c r="U67" i="29"/>
  <c r="R46" i="29"/>
  <c r="R47" i="29"/>
  <c r="R48" i="29"/>
  <c r="R49" i="29"/>
  <c r="R50" i="29"/>
  <c r="R51" i="29"/>
  <c r="R52" i="29"/>
  <c r="R53" i="29"/>
  <c r="R54" i="29"/>
  <c r="R55" i="29"/>
  <c r="R56" i="29"/>
  <c r="R57" i="29"/>
  <c r="R58" i="29"/>
  <c r="R59" i="29"/>
  <c r="R60" i="29"/>
  <c r="R61" i="29"/>
  <c r="R62" i="29"/>
  <c r="R63" i="29"/>
  <c r="R64" i="29"/>
  <c r="R65" i="29"/>
  <c r="R66" i="29"/>
  <c r="R67" i="29"/>
  <c r="G46" i="29"/>
  <c r="J46" i="29" s="1"/>
  <c r="G47" i="29"/>
  <c r="G48" i="29"/>
  <c r="H48" i="29" s="1"/>
  <c r="G49" i="29"/>
  <c r="G50" i="29"/>
  <c r="J50" i="29" s="1"/>
  <c r="G51" i="29"/>
  <c r="G52" i="29"/>
  <c r="H52" i="29" s="1"/>
  <c r="G53" i="29"/>
  <c r="G54" i="29"/>
  <c r="J54" i="29" s="1"/>
  <c r="G55" i="29"/>
  <c r="G56" i="29"/>
  <c r="H56" i="29" s="1"/>
  <c r="G57" i="29"/>
  <c r="G58" i="29"/>
  <c r="J58" i="29" s="1"/>
  <c r="G59" i="29"/>
  <c r="G60" i="29"/>
  <c r="H60" i="29" s="1"/>
  <c r="G61" i="29"/>
  <c r="G62" i="29"/>
  <c r="J62" i="29" s="1"/>
  <c r="G63" i="29"/>
  <c r="G64" i="29"/>
  <c r="H64" i="29" s="1"/>
  <c r="G65" i="29"/>
  <c r="G66" i="29"/>
  <c r="J66" i="29" s="1"/>
  <c r="G67" i="29"/>
  <c r="AQ15" i="29"/>
  <c r="AQ16" i="29"/>
  <c r="AQ17" i="29"/>
  <c r="AQ18" i="29"/>
  <c r="AQ19" i="29"/>
  <c r="AQ20" i="29"/>
  <c r="AQ21" i="29"/>
  <c r="AQ22" i="29"/>
  <c r="AQ23" i="29"/>
  <c r="AQ24" i="29"/>
  <c r="AQ25" i="29"/>
  <c r="AQ26" i="29"/>
  <c r="AQ27" i="29"/>
  <c r="AQ28" i="29"/>
  <c r="AQ29" i="29"/>
  <c r="AQ30" i="29"/>
  <c r="AQ31" i="29"/>
  <c r="AQ32" i="29"/>
  <c r="AQ33" i="29"/>
  <c r="AQ34" i="29"/>
  <c r="AQ35" i="29"/>
  <c r="AQ36" i="29"/>
  <c r="AP15" i="29"/>
  <c r="AP16" i="29"/>
  <c r="AP17" i="29"/>
  <c r="AP18" i="29"/>
  <c r="AP19" i="29"/>
  <c r="AP20" i="29"/>
  <c r="AP21" i="29"/>
  <c r="AP22" i="29"/>
  <c r="AP23" i="29"/>
  <c r="AP24" i="29"/>
  <c r="AP25" i="29"/>
  <c r="AP26" i="29"/>
  <c r="AP27" i="29"/>
  <c r="AP28" i="29"/>
  <c r="AP29" i="29"/>
  <c r="AP30" i="29"/>
  <c r="AP31" i="29"/>
  <c r="AP32" i="29"/>
  <c r="AP33" i="29"/>
  <c r="AP34" i="29"/>
  <c r="AP35" i="29"/>
  <c r="AP36" i="29"/>
  <c r="AL15" i="29"/>
  <c r="AL16" i="29"/>
  <c r="AL17" i="29"/>
  <c r="AL18" i="29"/>
  <c r="AL19" i="29"/>
  <c r="AL20" i="29"/>
  <c r="AL21" i="29"/>
  <c r="AL22" i="29"/>
  <c r="AL23" i="29"/>
  <c r="AL24" i="29"/>
  <c r="AL25" i="29"/>
  <c r="AL26" i="29"/>
  <c r="AL27" i="29"/>
  <c r="AL28" i="29"/>
  <c r="AL29" i="29"/>
  <c r="AL30" i="29"/>
  <c r="AL31" i="29"/>
  <c r="AL32" i="29"/>
  <c r="AL33" i="29"/>
  <c r="AL34" i="29"/>
  <c r="AL35" i="29"/>
  <c r="AL36" i="29"/>
  <c r="AK15" i="29"/>
  <c r="AK16" i="29"/>
  <c r="AK17" i="29"/>
  <c r="AK18" i="29"/>
  <c r="AK19" i="29"/>
  <c r="AK20" i="29"/>
  <c r="AK21" i="29"/>
  <c r="AK22" i="29"/>
  <c r="AK23" i="29"/>
  <c r="AK24" i="29"/>
  <c r="AK25" i="29"/>
  <c r="AK26" i="29"/>
  <c r="AK27" i="29"/>
  <c r="AK28" i="29"/>
  <c r="AK29" i="29"/>
  <c r="AK30" i="29"/>
  <c r="AK31" i="29"/>
  <c r="AK32" i="29"/>
  <c r="AK33" i="29"/>
  <c r="AK34" i="29"/>
  <c r="AK35" i="29"/>
  <c r="AK36" i="29"/>
  <c r="AG15" i="29"/>
  <c r="AG16" i="29"/>
  <c r="AG17" i="29"/>
  <c r="AG18" i="29"/>
  <c r="AG19" i="29"/>
  <c r="AG20" i="29"/>
  <c r="AG21" i="29"/>
  <c r="AG22" i="29"/>
  <c r="AG23" i="29"/>
  <c r="AG24" i="29"/>
  <c r="AG25" i="29"/>
  <c r="AG26" i="29"/>
  <c r="AG27" i="29"/>
  <c r="AG28" i="29"/>
  <c r="AG29" i="29"/>
  <c r="AG30" i="29"/>
  <c r="AG31" i="29"/>
  <c r="AG32" i="29"/>
  <c r="AG33" i="29"/>
  <c r="AG34" i="29"/>
  <c r="AG35" i="29"/>
  <c r="AG36" i="29"/>
  <c r="AF15" i="29"/>
  <c r="AF16" i="29"/>
  <c r="AF17" i="29"/>
  <c r="AF19" i="29"/>
  <c r="AF20" i="29"/>
  <c r="AF21" i="29"/>
  <c r="AF22" i="29"/>
  <c r="AF23" i="29"/>
  <c r="AF24" i="29"/>
  <c r="AF25" i="29"/>
  <c r="AF26" i="29"/>
  <c r="AF27" i="29"/>
  <c r="AF28" i="29"/>
  <c r="AF29" i="29"/>
  <c r="AF30" i="29"/>
  <c r="AF32" i="29"/>
  <c r="AF33" i="29"/>
  <c r="AF34" i="29"/>
  <c r="AF35" i="29"/>
  <c r="AF36" i="29"/>
  <c r="AB15" i="29"/>
  <c r="AB16" i="29"/>
  <c r="AB17" i="29"/>
  <c r="AB18" i="29"/>
  <c r="AB19" i="29"/>
  <c r="AB20" i="29"/>
  <c r="AB21" i="29"/>
  <c r="AB22" i="29"/>
  <c r="AB23" i="29"/>
  <c r="AB24" i="29"/>
  <c r="AB25" i="29"/>
  <c r="AB26" i="29"/>
  <c r="AB27" i="29"/>
  <c r="AB28" i="29"/>
  <c r="AB29" i="29"/>
  <c r="AB30" i="29"/>
  <c r="AB31" i="29"/>
  <c r="AB32" i="29"/>
  <c r="AB33" i="29"/>
  <c r="AB34" i="29"/>
  <c r="AB35" i="29"/>
  <c r="AB36" i="29"/>
  <c r="AA15" i="29"/>
  <c r="AA16" i="29"/>
  <c r="AA17" i="29"/>
  <c r="AA18" i="29"/>
  <c r="AA19" i="29"/>
  <c r="AA20" i="29"/>
  <c r="AA21" i="29"/>
  <c r="AA22" i="29"/>
  <c r="AA23" i="29"/>
  <c r="AA24" i="29"/>
  <c r="AA25" i="29"/>
  <c r="AA26" i="29"/>
  <c r="AA27" i="29"/>
  <c r="AA28" i="29"/>
  <c r="AA29" i="29"/>
  <c r="AA30" i="29"/>
  <c r="AA31" i="29"/>
  <c r="AA32" i="29"/>
  <c r="AA33" i="29"/>
  <c r="AA34" i="29"/>
  <c r="AA35" i="29"/>
  <c r="AA36" i="29"/>
  <c r="W15" i="29"/>
  <c r="W16" i="29"/>
  <c r="W17" i="29"/>
  <c r="W18" i="29"/>
  <c r="W19" i="29"/>
  <c r="W20" i="29"/>
  <c r="W21" i="29"/>
  <c r="W22" i="29"/>
  <c r="W23" i="29"/>
  <c r="W24" i="29"/>
  <c r="W25" i="29"/>
  <c r="W26" i="29"/>
  <c r="W27" i="29"/>
  <c r="W28" i="29"/>
  <c r="W29" i="29"/>
  <c r="W30" i="29"/>
  <c r="W31" i="29"/>
  <c r="W32" i="29"/>
  <c r="W33" i="29"/>
  <c r="W34" i="29"/>
  <c r="W35" i="29"/>
  <c r="W36" i="29"/>
  <c r="V15" i="29"/>
  <c r="V16" i="29"/>
  <c r="V17" i="29"/>
  <c r="V18" i="29"/>
  <c r="V19" i="29"/>
  <c r="V20" i="29"/>
  <c r="V21" i="29"/>
  <c r="V22" i="29"/>
  <c r="V23" i="29"/>
  <c r="V24" i="29"/>
  <c r="V25" i="29"/>
  <c r="V26" i="29"/>
  <c r="V27" i="29"/>
  <c r="V28" i="29"/>
  <c r="V29" i="29"/>
  <c r="V30" i="29"/>
  <c r="V31" i="29"/>
  <c r="V32" i="29"/>
  <c r="V33" i="29"/>
  <c r="V34" i="29"/>
  <c r="V35" i="29"/>
  <c r="V36" i="29"/>
  <c r="O15" i="29"/>
  <c r="O16" i="29"/>
  <c r="O17" i="29"/>
  <c r="O18" i="29"/>
  <c r="O19" i="29"/>
  <c r="O20" i="29"/>
  <c r="O21" i="29"/>
  <c r="O22" i="29"/>
  <c r="O23" i="29"/>
  <c r="O24" i="29"/>
  <c r="O25" i="29"/>
  <c r="O26" i="29"/>
  <c r="O27" i="29"/>
  <c r="O28" i="29"/>
  <c r="O29" i="29"/>
  <c r="O30" i="29"/>
  <c r="O31" i="29"/>
  <c r="O32" i="29"/>
  <c r="O33" i="29"/>
  <c r="O34" i="29"/>
  <c r="O35" i="29"/>
  <c r="O36" i="29"/>
  <c r="L15" i="29"/>
  <c r="L16" i="29"/>
  <c r="L17" i="29"/>
  <c r="L18" i="29"/>
  <c r="L19" i="29"/>
  <c r="L20" i="29"/>
  <c r="L21" i="29"/>
  <c r="L22" i="29"/>
  <c r="L23" i="29"/>
  <c r="L24" i="29"/>
  <c r="L25" i="29"/>
  <c r="L26" i="29"/>
  <c r="L27" i="29"/>
  <c r="L28" i="29"/>
  <c r="L29" i="29"/>
  <c r="L30" i="29"/>
  <c r="L31" i="29"/>
  <c r="L32" i="29"/>
  <c r="L33" i="29"/>
  <c r="L34" i="29"/>
  <c r="L35" i="29"/>
  <c r="L36" i="29"/>
  <c r="I15" i="29"/>
  <c r="I16" i="29"/>
  <c r="I17" i="29"/>
  <c r="I18" i="29"/>
  <c r="I19" i="29"/>
  <c r="I20" i="29"/>
  <c r="I21" i="29"/>
  <c r="I22" i="29"/>
  <c r="I23" i="29"/>
  <c r="I24" i="29"/>
  <c r="I25" i="29"/>
  <c r="I26" i="29"/>
  <c r="I27" i="29"/>
  <c r="I28" i="29"/>
  <c r="I29" i="29"/>
  <c r="I30" i="29"/>
  <c r="I31" i="29"/>
  <c r="I32" i="29"/>
  <c r="I33" i="29"/>
  <c r="I34" i="29"/>
  <c r="I35" i="29"/>
  <c r="I36" i="29"/>
  <c r="F15" i="29"/>
  <c r="F16" i="29"/>
  <c r="F17" i="29"/>
  <c r="F18" i="29"/>
  <c r="F19" i="29"/>
  <c r="F20" i="29"/>
  <c r="F21" i="29"/>
  <c r="F22" i="29"/>
  <c r="F23" i="29"/>
  <c r="F24" i="29"/>
  <c r="F25" i="29"/>
  <c r="F26" i="29"/>
  <c r="F27" i="29"/>
  <c r="F28" i="29"/>
  <c r="F29" i="29"/>
  <c r="F30" i="29"/>
  <c r="F31" i="29"/>
  <c r="F32" i="29"/>
  <c r="F33" i="29"/>
  <c r="F34" i="29"/>
  <c r="F35" i="29"/>
  <c r="F36" i="29"/>
  <c r="E15" i="29"/>
  <c r="E16" i="29"/>
  <c r="E17" i="29"/>
  <c r="E18" i="29"/>
  <c r="E19" i="29"/>
  <c r="E20" i="29"/>
  <c r="E21" i="29"/>
  <c r="E22" i="29"/>
  <c r="E23" i="29"/>
  <c r="E24" i="29"/>
  <c r="E25" i="29"/>
  <c r="E26" i="29"/>
  <c r="E27" i="29"/>
  <c r="E28" i="29"/>
  <c r="E29" i="29"/>
  <c r="E30" i="29"/>
  <c r="E31" i="29"/>
  <c r="E32" i="29"/>
  <c r="E33" i="29"/>
  <c r="E34" i="29"/>
  <c r="E35" i="29"/>
  <c r="E36" i="29"/>
  <c r="D15" i="29"/>
  <c r="D16" i="29"/>
  <c r="D17" i="29"/>
  <c r="D19" i="29"/>
  <c r="D20" i="29"/>
  <c r="D21" i="29"/>
  <c r="D22" i="29"/>
  <c r="D23" i="29"/>
  <c r="D24" i="29"/>
  <c r="D25" i="29"/>
  <c r="D26" i="29"/>
  <c r="D27" i="29"/>
  <c r="D28" i="29"/>
  <c r="D29" i="29"/>
  <c r="D30" i="29"/>
  <c r="D31" i="29"/>
  <c r="D32" i="29"/>
  <c r="D33" i="29"/>
  <c r="D34" i="29"/>
  <c r="D35" i="29"/>
  <c r="D36" i="29"/>
  <c r="AQ15" i="5"/>
  <c r="AQ16" i="5"/>
  <c r="AQ17" i="5"/>
  <c r="AQ18" i="5"/>
  <c r="AQ19" i="5"/>
  <c r="AQ20" i="5"/>
  <c r="AQ21" i="5"/>
  <c r="AQ22" i="5"/>
  <c r="AQ23" i="5"/>
  <c r="AQ24" i="5"/>
  <c r="AQ25" i="5"/>
  <c r="AQ26" i="5"/>
  <c r="AQ27" i="5"/>
  <c r="AQ28" i="5"/>
  <c r="AQ29" i="5"/>
  <c r="AQ30" i="5"/>
  <c r="AQ31" i="5"/>
  <c r="AQ32" i="5"/>
  <c r="AQ33" i="5"/>
  <c r="AQ34" i="5"/>
  <c r="AQ35" i="5"/>
  <c r="AQ36" i="5"/>
  <c r="AP15" i="5"/>
  <c r="AP16" i="5"/>
  <c r="AP17" i="5"/>
  <c r="AP18" i="5"/>
  <c r="AP19" i="5"/>
  <c r="AP20" i="5"/>
  <c r="AP21" i="5"/>
  <c r="AP22" i="5"/>
  <c r="AP23" i="5"/>
  <c r="AP24" i="5"/>
  <c r="AP25" i="5"/>
  <c r="AP26" i="5"/>
  <c r="AP27" i="5"/>
  <c r="AP28" i="5"/>
  <c r="AP29" i="5"/>
  <c r="AP30" i="5"/>
  <c r="AP31" i="5"/>
  <c r="AP32" i="5"/>
  <c r="AP33" i="5"/>
  <c r="AP34" i="5"/>
  <c r="AP35" i="5"/>
  <c r="AP36" i="5"/>
  <c r="AO15" i="5"/>
  <c r="AO16" i="5"/>
  <c r="AO17" i="5"/>
  <c r="AO18" i="5"/>
  <c r="AO19" i="5"/>
  <c r="AO20" i="5"/>
  <c r="AO21" i="5"/>
  <c r="AO22" i="5"/>
  <c r="AO23" i="5"/>
  <c r="AO24" i="5"/>
  <c r="AO25" i="5"/>
  <c r="AO26" i="5"/>
  <c r="AO27" i="5"/>
  <c r="AO28" i="5"/>
  <c r="AO29" i="5"/>
  <c r="AO30" i="5"/>
  <c r="AO31" i="5"/>
  <c r="AO32" i="5"/>
  <c r="AO33" i="5"/>
  <c r="AO34" i="5"/>
  <c r="AO35" i="5"/>
  <c r="AO36" i="5"/>
  <c r="AL15" i="5"/>
  <c r="AL16" i="5"/>
  <c r="AL17" i="5"/>
  <c r="AL18" i="5"/>
  <c r="AL19" i="5"/>
  <c r="AL20" i="5"/>
  <c r="AL21" i="5"/>
  <c r="AL22" i="5"/>
  <c r="AL23" i="5"/>
  <c r="AL24" i="5"/>
  <c r="AL25" i="5"/>
  <c r="AL26" i="5"/>
  <c r="AL27" i="5"/>
  <c r="AL28" i="5"/>
  <c r="AL29" i="5"/>
  <c r="AL30" i="5"/>
  <c r="AL31" i="5"/>
  <c r="AL32" i="5"/>
  <c r="AL33" i="5"/>
  <c r="AL34" i="5"/>
  <c r="AL35" i="5"/>
  <c r="AL36" i="5"/>
  <c r="AK15" i="5"/>
  <c r="AK16" i="5"/>
  <c r="AK17" i="5"/>
  <c r="AK18" i="5"/>
  <c r="AK19" i="5"/>
  <c r="AK20" i="5"/>
  <c r="AK21" i="5"/>
  <c r="AK22" i="5"/>
  <c r="AK23" i="5"/>
  <c r="AK24" i="5"/>
  <c r="AK25" i="5"/>
  <c r="AK26" i="5"/>
  <c r="AK27" i="5"/>
  <c r="AK28" i="5"/>
  <c r="AK29" i="5"/>
  <c r="AK30" i="5"/>
  <c r="AK31" i="5"/>
  <c r="AK32" i="5"/>
  <c r="AK33" i="5"/>
  <c r="AK34" i="5"/>
  <c r="AK35" i="5"/>
  <c r="AK36" i="5"/>
  <c r="AJ15" i="5"/>
  <c r="AJ16" i="5"/>
  <c r="AJ17" i="5"/>
  <c r="AJ18" i="5"/>
  <c r="AJ19" i="5"/>
  <c r="AJ20" i="5"/>
  <c r="AJ21" i="5"/>
  <c r="AJ22" i="5"/>
  <c r="AJ23" i="5"/>
  <c r="AJ24" i="5"/>
  <c r="AJ25" i="5"/>
  <c r="AJ26" i="5"/>
  <c r="AJ27" i="5"/>
  <c r="AJ28" i="5"/>
  <c r="AJ29" i="5"/>
  <c r="AJ30" i="5"/>
  <c r="AJ31" i="5"/>
  <c r="AJ32" i="5"/>
  <c r="AJ33" i="5"/>
  <c r="AJ34" i="5"/>
  <c r="AJ35" i="5"/>
  <c r="AJ36" i="5"/>
  <c r="AG15" i="5"/>
  <c r="AG16" i="5"/>
  <c r="AG17" i="5"/>
  <c r="AG18" i="5"/>
  <c r="AG19" i="5"/>
  <c r="AG20" i="5"/>
  <c r="AG21" i="5"/>
  <c r="AG22" i="5"/>
  <c r="AG23" i="5"/>
  <c r="AG24" i="5"/>
  <c r="AG25" i="5"/>
  <c r="AG26" i="5"/>
  <c r="AG27" i="5"/>
  <c r="AG28" i="5"/>
  <c r="AG29" i="5"/>
  <c r="AG30" i="5"/>
  <c r="AG31" i="5"/>
  <c r="AG32" i="5"/>
  <c r="AG33" i="5"/>
  <c r="AG34" i="5"/>
  <c r="AG35" i="5"/>
  <c r="AG36" i="5"/>
  <c r="AF15" i="5"/>
  <c r="AF16" i="5"/>
  <c r="AF17" i="5"/>
  <c r="AF18" i="5"/>
  <c r="AF19" i="5"/>
  <c r="AF20" i="5"/>
  <c r="AF21" i="5"/>
  <c r="AF22" i="5"/>
  <c r="AF23" i="5"/>
  <c r="AF24" i="5"/>
  <c r="AF25" i="5"/>
  <c r="AF26" i="5"/>
  <c r="AF27" i="5"/>
  <c r="AF28" i="5"/>
  <c r="AF29" i="5"/>
  <c r="AF30" i="5"/>
  <c r="AF31" i="5"/>
  <c r="AF32" i="5"/>
  <c r="AF33" i="5"/>
  <c r="AF34" i="5"/>
  <c r="AF35" i="5"/>
  <c r="AF36" i="5"/>
  <c r="AE15" i="5"/>
  <c r="AE16" i="5"/>
  <c r="AE17" i="5"/>
  <c r="AE18" i="5"/>
  <c r="AE19" i="5"/>
  <c r="AE20" i="5"/>
  <c r="AE21" i="5"/>
  <c r="AE22" i="5"/>
  <c r="AE23" i="5"/>
  <c r="AE24" i="5"/>
  <c r="AE25" i="5"/>
  <c r="AE26" i="5"/>
  <c r="AE27" i="5"/>
  <c r="AE28" i="5"/>
  <c r="AE29" i="5"/>
  <c r="AE30" i="5"/>
  <c r="AE31" i="5"/>
  <c r="AE32" i="5"/>
  <c r="AE33" i="5"/>
  <c r="AE34" i="5"/>
  <c r="AE35" i="5"/>
  <c r="AE36" i="5"/>
  <c r="AB15" i="5"/>
  <c r="AB16" i="5"/>
  <c r="AB17" i="5"/>
  <c r="AB18" i="5"/>
  <c r="AB19" i="5"/>
  <c r="AB20" i="5"/>
  <c r="AB21" i="5"/>
  <c r="AB22" i="5"/>
  <c r="AB23" i="5"/>
  <c r="AB24" i="5"/>
  <c r="AB25" i="5"/>
  <c r="AB26" i="5"/>
  <c r="AB27" i="5"/>
  <c r="AB28" i="5"/>
  <c r="AB29" i="5"/>
  <c r="AB30" i="5"/>
  <c r="AB31" i="5"/>
  <c r="AB32" i="5"/>
  <c r="AB33" i="5"/>
  <c r="AB34" i="5"/>
  <c r="AB35" i="5"/>
  <c r="AB36" i="5"/>
  <c r="AA15" i="5"/>
  <c r="AA16" i="5"/>
  <c r="AA17" i="5"/>
  <c r="AA18" i="5"/>
  <c r="AA19" i="5"/>
  <c r="AA20" i="5"/>
  <c r="AA21" i="5"/>
  <c r="AA22" i="5"/>
  <c r="AA23" i="5"/>
  <c r="AA24" i="5"/>
  <c r="AA25" i="5"/>
  <c r="AA26" i="5"/>
  <c r="AA27" i="5"/>
  <c r="AA28" i="5"/>
  <c r="AA29" i="5"/>
  <c r="AA30" i="5"/>
  <c r="AA31" i="5"/>
  <c r="AA32" i="5"/>
  <c r="AA33" i="5"/>
  <c r="AA34" i="5"/>
  <c r="AA35" i="5"/>
  <c r="AA36" i="5"/>
  <c r="Z15" i="5"/>
  <c r="Z16" i="5"/>
  <c r="Z17" i="5"/>
  <c r="Z18" i="5"/>
  <c r="Z19" i="5"/>
  <c r="Z20" i="5"/>
  <c r="Z21" i="5"/>
  <c r="Z22" i="5"/>
  <c r="Z23" i="5"/>
  <c r="Z24" i="5"/>
  <c r="Z25" i="5"/>
  <c r="Z26" i="5"/>
  <c r="Z27" i="5"/>
  <c r="Z28" i="5"/>
  <c r="Z29" i="5"/>
  <c r="Z30" i="5"/>
  <c r="Z31" i="5"/>
  <c r="Z32" i="5"/>
  <c r="Z33" i="5"/>
  <c r="Z34" i="5"/>
  <c r="Z35" i="5"/>
  <c r="Z36" i="5"/>
  <c r="W15" i="5"/>
  <c r="W16" i="5"/>
  <c r="W17" i="5"/>
  <c r="W18" i="5"/>
  <c r="W19" i="5"/>
  <c r="W20" i="5"/>
  <c r="W21" i="5"/>
  <c r="W22" i="5"/>
  <c r="W23" i="5"/>
  <c r="W24" i="5"/>
  <c r="W25" i="5"/>
  <c r="W26" i="5"/>
  <c r="W27" i="5"/>
  <c r="W28" i="5"/>
  <c r="W29" i="5"/>
  <c r="W30" i="5"/>
  <c r="W31" i="5"/>
  <c r="W32" i="5"/>
  <c r="W33" i="5"/>
  <c r="W34" i="5"/>
  <c r="W35" i="5"/>
  <c r="W36" i="5"/>
  <c r="V15" i="5"/>
  <c r="V16" i="5"/>
  <c r="V17" i="5"/>
  <c r="V18" i="5"/>
  <c r="V19" i="5"/>
  <c r="V20" i="5"/>
  <c r="V21" i="5"/>
  <c r="V22" i="5"/>
  <c r="V23" i="5"/>
  <c r="V24" i="5"/>
  <c r="V25" i="5"/>
  <c r="V26" i="5"/>
  <c r="V27" i="5"/>
  <c r="V28" i="5"/>
  <c r="V29" i="5"/>
  <c r="V30" i="5"/>
  <c r="V31" i="5"/>
  <c r="V32" i="5"/>
  <c r="V33" i="5"/>
  <c r="V34" i="5"/>
  <c r="V35" i="5"/>
  <c r="V36" i="5"/>
  <c r="U15" i="5"/>
  <c r="U16" i="5"/>
  <c r="U17" i="5"/>
  <c r="U18" i="5"/>
  <c r="U19" i="5"/>
  <c r="U20" i="5"/>
  <c r="U21" i="5"/>
  <c r="U22" i="5"/>
  <c r="U23" i="5"/>
  <c r="U24" i="5"/>
  <c r="U25" i="5"/>
  <c r="U26" i="5"/>
  <c r="U27" i="5"/>
  <c r="U28" i="5"/>
  <c r="U29" i="5"/>
  <c r="U30" i="5"/>
  <c r="U31" i="5"/>
  <c r="U32" i="5"/>
  <c r="U33" i="5"/>
  <c r="U34" i="5"/>
  <c r="U35" i="5"/>
  <c r="U36" i="5"/>
  <c r="O15" i="5"/>
  <c r="O16" i="5"/>
  <c r="O17" i="5"/>
  <c r="O18" i="5"/>
  <c r="O19" i="5"/>
  <c r="O20" i="5"/>
  <c r="O21" i="5"/>
  <c r="O22" i="5"/>
  <c r="O23" i="5"/>
  <c r="O24" i="5"/>
  <c r="O25" i="5"/>
  <c r="O26" i="5"/>
  <c r="O27" i="5"/>
  <c r="O28" i="5"/>
  <c r="O29" i="5"/>
  <c r="O30" i="5"/>
  <c r="O31" i="5"/>
  <c r="O37" i="5" s="1"/>
  <c r="O32" i="5"/>
  <c r="O33" i="5"/>
  <c r="O34" i="5"/>
  <c r="O35" i="5"/>
  <c r="O36" i="5"/>
  <c r="L36" i="5"/>
  <c r="I36" i="5"/>
  <c r="F36" i="5"/>
  <c r="E36" i="5"/>
  <c r="L35" i="5"/>
  <c r="I35" i="5"/>
  <c r="F35" i="5"/>
  <c r="E35" i="5"/>
  <c r="L34" i="5"/>
  <c r="I34" i="5"/>
  <c r="F34" i="5"/>
  <c r="E34" i="5"/>
  <c r="D215" i="13" s="1"/>
  <c r="L33" i="5"/>
  <c r="I33" i="5"/>
  <c r="F33" i="5"/>
  <c r="E33" i="5"/>
  <c r="L32" i="5"/>
  <c r="I32" i="5"/>
  <c r="F32" i="5"/>
  <c r="E32" i="5"/>
  <c r="L31" i="5"/>
  <c r="I31" i="5"/>
  <c r="F31" i="5"/>
  <c r="E31" i="5"/>
  <c r="L30" i="5"/>
  <c r="I30" i="5"/>
  <c r="F30" i="5"/>
  <c r="E30" i="5"/>
  <c r="L29" i="5"/>
  <c r="I29" i="5"/>
  <c r="F29" i="5"/>
  <c r="E29" i="5"/>
  <c r="L28" i="5"/>
  <c r="I28" i="5"/>
  <c r="F28" i="5"/>
  <c r="E28" i="5"/>
  <c r="L27" i="5"/>
  <c r="I27" i="5"/>
  <c r="F27" i="5"/>
  <c r="E27" i="5"/>
  <c r="L26" i="5"/>
  <c r="I26" i="5"/>
  <c r="F26" i="5"/>
  <c r="E26" i="5"/>
  <c r="L25" i="5"/>
  <c r="I25" i="5"/>
  <c r="F25" i="5"/>
  <c r="E25" i="5"/>
  <c r="L24" i="5"/>
  <c r="I24" i="5"/>
  <c r="F24" i="5"/>
  <c r="E24" i="5"/>
  <c r="L23" i="5"/>
  <c r="I23" i="5"/>
  <c r="F23" i="5"/>
  <c r="E23" i="5"/>
  <c r="L22" i="5"/>
  <c r="I22" i="5"/>
  <c r="F22" i="5"/>
  <c r="E22" i="5"/>
  <c r="D203" i="13" s="1"/>
  <c r="L21" i="5"/>
  <c r="I21" i="5"/>
  <c r="F21" i="5"/>
  <c r="E21" i="5"/>
  <c r="L20" i="5"/>
  <c r="I20" i="5"/>
  <c r="F20" i="5"/>
  <c r="E20" i="5"/>
  <c r="L19" i="5"/>
  <c r="I19" i="5"/>
  <c r="F19" i="5"/>
  <c r="E19" i="5"/>
  <c r="L18" i="5"/>
  <c r="I18" i="5"/>
  <c r="F18" i="5"/>
  <c r="E18" i="5"/>
  <c r="D199" i="13" s="1"/>
  <c r="L17" i="5"/>
  <c r="I17" i="5"/>
  <c r="F17" i="5"/>
  <c r="E17" i="5"/>
  <c r="L16" i="5"/>
  <c r="I16" i="5"/>
  <c r="F16" i="5"/>
  <c r="E16" i="5"/>
  <c r="L15" i="5"/>
  <c r="I15" i="5"/>
  <c r="F15" i="5"/>
  <c r="E15" i="5"/>
  <c r="K176" i="22" l="1"/>
  <c r="I13" i="27"/>
  <c r="I17" i="27"/>
  <c r="I29" i="27"/>
  <c r="I33" i="27"/>
  <c r="I30" i="27"/>
  <c r="I15" i="27"/>
  <c r="I25" i="27"/>
  <c r="I32" i="27"/>
  <c r="I21" i="27"/>
  <c r="I23" i="27"/>
  <c r="I27" i="27"/>
  <c r="I34" i="27"/>
  <c r="I31" i="27"/>
  <c r="I28" i="27"/>
  <c r="I26" i="27"/>
  <c r="I24" i="27"/>
  <c r="I22" i="27"/>
  <c r="I20" i="27"/>
  <c r="I19" i="27"/>
  <c r="I16" i="27"/>
  <c r="F184" i="13"/>
  <c r="O176" i="22"/>
  <c r="F167" i="13"/>
  <c r="F166" i="13"/>
  <c r="J16" i="6"/>
  <c r="M16" i="6" s="1"/>
  <c r="M60" i="5"/>
  <c r="K115" i="4"/>
  <c r="I92" i="13"/>
  <c r="J92" i="13" s="1"/>
  <c r="H36" i="6"/>
  <c r="P242" i="22"/>
  <c r="P276" i="22"/>
  <c r="M177" i="6"/>
  <c r="P177" i="6" s="1"/>
  <c r="J17" i="6"/>
  <c r="H24" i="6"/>
  <c r="H21" i="6"/>
  <c r="E80" i="13"/>
  <c r="N244" i="4"/>
  <c r="K33" i="4"/>
  <c r="AA242" i="22"/>
  <c r="Z111" i="22"/>
  <c r="X176" i="22"/>
  <c r="S176" i="22"/>
  <c r="P176" i="22"/>
  <c r="W145" i="22"/>
  <c r="AB208" i="22"/>
  <c r="R111" i="22"/>
  <c r="P111" i="22"/>
  <c r="O145" i="22"/>
  <c r="O208" i="22"/>
  <c r="N111" i="22"/>
  <c r="AB176" i="22"/>
  <c r="J111" i="22"/>
  <c r="I145" i="22"/>
  <c r="L111" i="22"/>
  <c r="AA145" i="22"/>
  <c r="W176" i="22"/>
  <c r="T176" i="22"/>
  <c r="X208" i="22"/>
  <c r="K242" i="22"/>
  <c r="L276" i="22"/>
  <c r="AB111" i="22"/>
  <c r="P145" i="22"/>
  <c r="L208" i="22"/>
  <c r="T242" i="22"/>
  <c r="T276" i="22"/>
  <c r="S242" i="22"/>
  <c r="Q208" i="22"/>
  <c r="T111" i="22"/>
  <c r="V111" i="22"/>
  <c r="K145" i="22"/>
  <c r="P208" i="22"/>
  <c r="D176" i="22"/>
  <c r="Y111" i="22"/>
  <c r="X276" i="22"/>
  <c r="L77" i="22"/>
  <c r="Z77" i="22"/>
  <c r="Y176" i="22"/>
  <c r="I176" i="22"/>
  <c r="Y276" i="22"/>
  <c r="I276" i="22"/>
  <c r="Y77" i="22"/>
  <c r="Z176" i="22"/>
  <c r="K208" i="22"/>
  <c r="M145" i="22"/>
  <c r="S145" i="22"/>
  <c r="J176" i="22"/>
  <c r="O276" i="22"/>
  <c r="F276" i="22"/>
  <c r="R176" i="22"/>
  <c r="R168" i="22"/>
  <c r="I77" i="22"/>
  <c r="X111" i="22"/>
  <c r="R208" i="22"/>
  <c r="R200" i="22"/>
  <c r="N176" i="22"/>
  <c r="N168" i="22"/>
  <c r="E208" i="22"/>
  <c r="E200" i="22"/>
  <c r="M176" i="22"/>
  <c r="M168" i="22"/>
  <c r="AB145" i="22"/>
  <c r="AB137" i="22"/>
  <c r="H176" i="22"/>
  <c r="H168" i="22"/>
  <c r="D208" i="22"/>
  <c r="D200" i="22"/>
  <c r="V234" i="22"/>
  <c r="Z242" i="22"/>
  <c r="Z234" i="22"/>
  <c r="J208" i="22"/>
  <c r="J200" i="22"/>
  <c r="N208" i="22"/>
  <c r="N200" i="22"/>
  <c r="Z145" i="22"/>
  <c r="Z137" i="22"/>
  <c r="V208" i="22"/>
  <c r="V200" i="22"/>
  <c r="H208" i="22"/>
  <c r="H200" i="22"/>
  <c r="P77" i="22"/>
  <c r="AB77" i="22"/>
  <c r="L176" i="22"/>
  <c r="AB242" i="22"/>
  <c r="F208" i="22"/>
  <c r="F200" i="22"/>
  <c r="Q176" i="22"/>
  <c r="Q168" i="22"/>
  <c r="AA111" i="22"/>
  <c r="AA103" i="22"/>
  <c r="X145" i="22"/>
  <c r="T208" i="22"/>
  <c r="AB276" i="22"/>
  <c r="Z208" i="22"/>
  <c r="Z200" i="22"/>
  <c r="V176" i="22"/>
  <c r="V168" i="22"/>
  <c r="F176" i="22"/>
  <c r="F168" i="22"/>
  <c r="AA77" i="22"/>
  <c r="AA69" i="22"/>
  <c r="E176" i="22"/>
  <c r="E168" i="22"/>
  <c r="G176" i="22"/>
  <c r="G168" i="22"/>
  <c r="V276" i="22"/>
  <c r="N234" i="22"/>
  <c r="X77" i="22"/>
  <c r="M77" i="22"/>
  <c r="T77" i="22"/>
  <c r="Q77" i="22"/>
  <c r="T145" i="22"/>
  <c r="L242" i="22"/>
  <c r="R234" i="22"/>
  <c r="X242" i="22"/>
  <c r="U77" i="22"/>
  <c r="J276" i="22"/>
  <c r="J268" i="22"/>
  <c r="W276" i="22"/>
  <c r="W268" i="22"/>
  <c r="G276" i="22"/>
  <c r="G268" i="22"/>
  <c r="N276" i="22"/>
  <c r="N268" i="22"/>
  <c r="H276" i="22"/>
  <c r="H268" i="22"/>
  <c r="V145" i="22"/>
  <c r="V137" i="22"/>
  <c r="L145" i="22"/>
  <c r="L137" i="22"/>
  <c r="R145" i="22"/>
  <c r="R137" i="22"/>
  <c r="Q145" i="22"/>
  <c r="Q137" i="22"/>
  <c r="J145" i="22"/>
  <c r="J137" i="22"/>
  <c r="Y145" i="22"/>
  <c r="Y137" i="22"/>
  <c r="G145" i="22"/>
  <c r="G137" i="22"/>
  <c r="H242" i="22"/>
  <c r="H234" i="22"/>
  <c r="Q242" i="22"/>
  <c r="Q234" i="22"/>
  <c r="I242" i="22"/>
  <c r="I234" i="22"/>
  <c r="M242" i="22"/>
  <c r="M234" i="22"/>
  <c r="G242" i="22"/>
  <c r="G234" i="22"/>
  <c r="S111" i="22"/>
  <c r="S103" i="22"/>
  <c r="O111" i="22"/>
  <c r="O103" i="22"/>
  <c r="W111" i="22"/>
  <c r="W103" i="22"/>
  <c r="K111" i="22"/>
  <c r="K103" i="22"/>
  <c r="S77" i="22"/>
  <c r="S69" i="22"/>
  <c r="O77" i="22"/>
  <c r="O69" i="22"/>
  <c r="J77" i="22"/>
  <c r="J69" i="22"/>
  <c r="K77" i="22"/>
  <c r="K69" i="22"/>
  <c r="W77" i="22"/>
  <c r="W69" i="22"/>
  <c r="G77" i="22"/>
  <c r="G69" i="22"/>
  <c r="G111" i="22"/>
  <c r="G103" i="22"/>
  <c r="D276" i="22"/>
  <c r="D268" i="22"/>
  <c r="F242" i="22"/>
  <c r="F234" i="22"/>
  <c r="E242" i="22"/>
  <c r="E234" i="22"/>
  <c r="D242" i="22"/>
  <c r="D234" i="22"/>
  <c r="F145" i="22"/>
  <c r="F137" i="22"/>
  <c r="E145" i="22"/>
  <c r="E137" i="22"/>
  <c r="D145" i="22"/>
  <c r="D137" i="22"/>
  <c r="F111" i="22"/>
  <c r="F103" i="22"/>
  <c r="D111" i="22"/>
  <c r="D103" i="22"/>
  <c r="E77" i="22"/>
  <c r="E69" i="22"/>
  <c r="U242" i="22"/>
  <c r="I111" i="22"/>
  <c r="V77" i="22"/>
  <c r="U176" i="22"/>
  <c r="F77" i="22"/>
  <c r="AA276" i="22"/>
  <c r="K173" i="5"/>
  <c r="M48" i="5"/>
  <c r="Q144" i="5"/>
  <c r="M107" i="4"/>
  <c r="R77" i="22"/>
  <c r="W208" i="22"/>
  <c r="O242" i="22"/>
  <c r="H77" i="22"/>
  <c r="D77" i="22"/>
  <c r="D79" i="22" s="1"/>
  <c r="S276" i="22"/>
  <c r="S208" i="22"/>
  <c r="Z276" i="22"/>
  <c r="Y242" i="22"/>
  <c r="M276" i="22"/>
  <c r="N77" i="22"/>
  <c r="M111" i="22"/>
  <c r="U145" i="22"/>
  <c r="U208" i="22"/>
  <c r="H111" i="22"/>
  <c r="H145" i="22"/>
  <c r="Y208" i="22"/>
  <c r="Q276" i="22"/>
  <c r="Q111" i="22"/>
  <c r="I208" i="22"/>
  <c r="W242" i="22"/>
  <c r="D73" i="22"/>
  <c r="K276" i="22"/>
  <c r="R276" i="22"/>
  <c r="D141" i="22"/>
  <c r="D107" i="22"/>
  <c r="D272" i="22"/>
  <c r="D172" i="22"/>
  <c r="U111" i="22"/>
  <c r="H26" i="6"/>
  <c r="H33" i="6"/>
  <c r="N95" i="6"/>
  <c r="P95" i="6"/>
  <c r="K169" i="5"/>
  <c r="M181" i="5"/>
  <c r="N181" i="5" s="1"/>
  <c r="P171" i="5"/>
  <c r="X171" i="5" s="1"/>
  <c r="P187" i="5"/>
  <c r="Q187" i="5" s="1"/>
  <c r="P156" i="5"/>
  <c r="S156" i="5" s="1"/>
  <c r="K156" i="5"/>
  <c r="H34" i="6"/>
  <c r="M213" i="6"/>
  <c r="D47" i="18"/>
  <c r="D55" i="18"/>
  <c r="M208" i="5"/>
  <c r="M56" i="5"/>
  <c r="N56" i="5" s="1"/>
  <c r="K185" i="5"/>
  <c r="N84" i="4"/>
  <c r="M127" i="4"/>
  <c r="P127" i="4" s="1"/>
  <c r="P170" i="4"/>
  <c r="V170" i="4" s="1"/>
  <c r="M183" i="4"/>
  <c r="N183" i="4" s="1"/>
  <c r="N114" i="4"/>
  <c r="K202" i="4"/>
  <c r="K77" i="4"/>
  <c r="G80" i="13"/>
  <c r="H58" i="4"/>
  <c r="K217" i="4"/>
  <c r="E54" i="13"/>
  <c r="F54" i="13" s="1"/>
  <c r="G84" i="13"/>
  <c r="K106" i="4"/>
  <c r="E111" i="22"/>
  <c r="N145" i="22"/>
  <c r="AA208" i="22"/>
  <c r="G208" i="22"/>
  <c r="D238" i="22"/>
  <c r="E276" i="22"/>
  <c r="U276" i="22"/>
  <c r="D204" i="22"/>
  <c r="M208" i="22"/>
  <c r="S97" i="7"/>
  <c r="E35" i="13"/>
  <c r="F35" i="13" s="1"/>
  <c r="K27" i="6"/>
  <c r="H22" i="6"/>
  <c r="AT34" i="5"/>
  <c r="AT30" i="5"/>
  <c r="AT26" i="5"/>
  <c r="F187" i="13"/>
  <c r="F176" i="13"/>
  <c r="F186" i="13"/>
  <c r="S224" i="7"/>
  <c r="F183" i="13"/>
  <c r="F182" i="13"/>
  <c r="R32" i="7"/>
  <c r="S32" i="7" s="1"/>
  <c r="D27" i="18"/>
  <c r="I27" i="18" s="1"/>
  <c r="S48" i="7"/>
  <c r="S216" i="7"/>
  <c r="S208" i="7"/>
  <c r="M173" i="6"/>
  <c r="P173" i="6" s="1"/>
  <c r="K87" i="6"/>
  <c r="D51" i="18"/>
  <c r="H19" i="6"/>
  <c r="H30" i="6"/>
  <c r="D45" i="18"/>
  <c r="M201" i="6"/>
  <c r="N201" i="6" s="1"/>
  <c r="M169" i="6"/>
  <c r="P169" i="6" s="1"/>
  <c r="M189" i="6"/>
  <c r="P189" i="6" s="1"/>
  <c r="K19" i="6"/>
  <c r="D57" i="18"/>
  <c r="K150" i="6"/>
  <c r="R24" i="7"/>
  <c r="S24" i="7" s="1"/>
  <c r="M217" i="6"/>
  <c r="P217" i="6" s="1"/>
  <c r="R36" i="7"/>
  <c r="S36" i="7" s="1"/>
  <c r="M198" i="6"/>
  <c r="N198" i="6" s="1"/>
  <c r="K54" i="6"/>
  <c r="K113" i="6"/>
  <c r="H25" i="6"/>
  <c r="R18" i="7"/>
  <c r="S18" i="7" s="1"/>
  <c r="R30" i="7"/>
  <c r="S30" i="7" s="1"/>
  <c r="H35" i="6"/>
  <c r="H27" i="6"/>
  <c r="K35" i="6"/>
  <c r="R20" i="7"/>
  <c r="S20" i="7" s="1"/>
  <c r="M185" i="6"/>
  <c r="P185" i="6" s="1"/>
  <c r="D59" i="18"/>
  <c r="F31" i="13"/>
  <c r="D61" i="18"/>
  <c r="H29" i="6"/>
  <c r="M214" i="6"/>
  <c r="N214" i="6" s="1"/>
  <c r="M209" i="6"/>
  <c r="N209" i="6" s="1"/>
  <c r="S144" i="6"/>
  <c r="M205" i="6"/>
  <c r="N205" i="6" s="1"/>
  <c r="H23" i="6"/>
  <c r="J23" i="6"/>
  <c r="G23" i="13" s="1"/>
  <c r="H23" i="13" s="1"/>
  <c r="J31" i="6"/>
  <c r="H31" i="6"/>
  <c r="R25" i="7"/>
  <c r="S25" i="7" s="1"/>
  <c r="R26" i="7"/>
  <c r="S26" i="7" s="1"/>
  <c r="Q144" i="6"/>
  <c r="N144" i="6"/>
  <c r="D43" i="18"/>
  <c r="F23" i="13"/>
  <c r="K158" i="6"/>
  <c r="D53" i="18"/>
  <c r="J15" i="6"/>
  <c r="H15" i="6"/>
  <c r="Y147" i="7"/>
  <c r="D44" i="18"/>
  <c r="D60" i="18"/>
  <c r="M26" i="6"/>
  <c r="K26" i="6"/>
  <c r="M34" i="6"/>
  <c r="K34" i="6"/>
  <c r="P209" i="6"/>
  <c r="M211" i="6"/>
  <c r="K211" i="6"/>
  <c r="K183" i="6"/>
  <c r="M183" i="6"/>
  <c r="N210" i="6"/>
  <c r="P210" i="6"/>
  <c r="K212" i="6"/>
  <c r="M212" i="6"/>
  <c r="P181" i="6"/>
  <c r="N181" i="6"/>
  <c r="K168" i="6"/>
  <c r="M168" i="6"/>
  <c r="K184" i="6"/>
  <c r="M184" i="6"/>
  <c r="S170" i="6"/>
  <c r="V170" i="6"/>
  <c r="Q170" i="6"/>
  <c r="S186" i="6"/>
  <c r="V186" i="6"/>
  <c r="Q186" i="6"/>
  <c r="S174" i="6"/>
  <c r="V174" i="6"/>
  <c r="Q174" i="6"/>
  <c r="D48" i="18"/>
  <c r="K17" i="6"/>
  <c r="M17" i="6"/>
  <c r="M24" i="6"/>
  <c r="K24" i="6"/>
  <c r="M32" i="6"/>
  <c r="K32" i="6"/>
  <c r="P19" i="6"/>
  <c r="N19" i="6"/>
  <c r="P35" i="6"/>
  <c r="N35" i="6"/>
  <c r="M21" i="6"/>
  <c r="K21" i="6"/>
  <c r="P213" i="6"/>
  <c r="N213" i="6"/>
  <c r="M199" i="6"/>
  <c r="K199" i="6"/>
  <c r="M215" i="6"/>
  <c r="K215" i="6"/>
  <c r="K171" i="6"/>
  <c r="M171" i="6"/>
  <c r="K187" i="6"/>
  <c r="M187" i="6"/>
  <c r="K200" i="6"/>
  <c r="M200" i="6"/>
  <c r="K216" i="6"/>
  <c r="M216" i="6"/>
  <c r="K172" i="6"/>
  <c r="M172" i="6"/>
  <c r="K188" i="6"/>
  <c r="M188" i="6"/>
  <c r="D52" i="18"/>
  <c r="J18" i="6"/>
  <c r="H18" i="6"/>
  <c r="M22" i="6"/>
  <c r="K22" i="6"/>
  <c r="M30" i="6"/>
  <c r="K30" i="6"/>
  <c r="P201" i="6"/>
  <c r="M203" i="6"/>
  <c r="K203" i="6"/>
  <c r="M219" i="6"/>
  <c r="K219" i="6"/>
  <c r="K175" i="6"/>
  <c r="M175" i="6"/>
  <c r="N202" i="6"/>
  <c r="P202" i="6"/>
  <c r="N218" i="6"/>
  <c r="P218" i="6"/>
  <c r="K204" i="6"/>
  <c r="M204" i="6"/>
  <c r="K176" i="6"/>
  <c r="M176" i="6"/>
  <c r="S178" i="6"/>
  <c r="V178" i="6"/>
  <c r="Q178" i="6"/>
  <c r="S182" i="6"/>
  <c r="V182" i="6"/>
  <c r="Q182" i="6"/>
  <c r="D56" i="18"/>
  <c r="K33" i="6"/>
  <c r="M33" i="6"/>
  <c r="M20" i="6"/>
  <c r="K20" i="6"/>
  <c r="M28" i="6"/>
  <c r="K28" i="6"/>
  <c r="M36" i="6"/>
  <c r="K36" i="6"/>
  <c r="K25" i="6"/>
  <c r="M25" i="6"/>
  <c r="P27" i="6"/>
  <c r="N27" i="6"/>
  <c r="K29" i="6"/>
  <c r="M29" i="6"/>
  <c r="P205" i="6"/>
  <c r="M207" i="6"/>
  <c r="K207" i="6"/>
  <c r="K179" i="6"/>
  <c r="M179" i="6"/>
  <c r="N206" i="6"/>
  <c r="P206" i="6"/>
  <c r="K208" i="6"/>
  <c r="M208" i="6"/>
  <c r="K180" i="6"/>
  <c r="M180" i="6"/>
  <c r="AE28" i="29"/>
  <c r="G35" i="29"/>
  <c r="J35" i="29" s="1"/>
  <c r="G31" i="29"/>
  <c r="J31" i="29" s="1"/>
  <c r="G27" i="29"/>
  <c r="H27" i="29" s="1"/>
  <c r="G23" i="29"/>
  <c r="H23" i="29" s="1"/>
  <c r="G19" i="29"/>
  <c r="H19" i="29" s="1"/>
  <c r="G15" i="29"/>
  <c r="H15" i="29" s="1"/>
  <c r="H199" i="29"/>
  <c r="J110" i="29"/>
  <c r="K110" i="29" s="1"/>
  <c r="U29" i="29"/>
  <c r="U32" i="29"/>
  <c r="AE36" i="29"/>
  <c r="AE32" i="29"/>
  <c r="AO32" i="29"/>
  <c r="AO24" i="29"/>
  <c r="Z36" i="29"/>
  <c r="Z28" i="29"/>
  <c r="K178" i="29"/>
  <c r="J198" i="29"/>
  <c r="M198" i="29" s="1"/>
  <c r="G33" i="29"/>
  <c r="J33" i="29" s="1"/>
  <c r="G29" i="29"/>
  <c r="J29" i="29" s="1"/>
  <c r="G25" i="29"/>
  <c r="H25" i="29" s="1"/>
  <c r="G21" i="29"/>
  <c r="H21" i="29" s="1"/>
  <c r="G17" i="29"/>
  <c r="J17" i="29" s="1"/>
  <c r="AO21" i="29"/>
  <c r="AJ31" i="29"/>
  <c r="AJ15" i="29"/>
  <c r="H118" i="29"/>
  <c r="H215" i="29"/>
  <c r="AE29" i="29"/>
  <c r="AT127" i="29"/>
  <c r="AT123" i="29"/>
  <c r="AT119" i="29"/>
  <c r="AT115" i="29"/>
  <c r="AT111" i="29"/>
  <c r="AT107" i="29"/>
  <c r="Z35" i="29"/>
  <c r="Z19" i="29"/>
  <c r="AT154" i="29"/>
  <c r="AT150" i="29"/>
  <c r="AT146" i="29"/>
  <c r="AT142" i="29"/>
  <c r="AT138" i="29"/>
  <c r="AE35" i="29"/>
  <c r="AE23" i="29"/>
  <c r="AE15" i="29"/>
  <c r="AO33" i="29"/>
  <c r="AO17" i="29"/>
  <c r="H172" i="29"/>
  <c r="H211" i="29"/>
  <c r="J217" i="29"/>
  <c r="R32" i="29"/>
  <c r="R28" i="29"/>
  <c r="R24" i="29"/>
  <c r="R16" i="29"/>
  <c r="G28" i="29"/>
  <c r="J28" i="29" s="1"/>
  <c r="K28" i="29" s="1"/>
  <c r="J126" i="29"/>
  <c r="K126" i="29" s="1"/>
  <c r="H184" i="29"/>
  <c r="H168" i="29"/>
  <c r="AT178" i="29"/>
  <c r="H207" i="29"/>
  <c r="AT217" i="29"/>
  <c r="AT213" i="29"/>
  <c r="AT209" i="29"/>
  <c r="AT205" i="29"/>
  <c r="AT201" i="29"/>
  <c r="AT197" i="29"/>
  <c r="H176" i="29"/>
  <c r="AO19" i="29"/>
  <c r="H180" i="29"/>
  <c r="Z33" i="29"/>
  <c r="Z29" i="29"/>
  <c r="Z25" i="29"/>
  <c r="Z17" i="29"/>
  <c r="AJ35" i="29"/>
  <c r="AJ27" i="29"/>
  <c r="AJ23" i="29"/>
  <c r="AJ19" i="29"/>
  <c r="H203" i="29"/>
  <c r="AT208" i="29"/>
  <c r="H152" i="29"/>
  <c r="K140" i="29"/>
  <c r="J171" i="29"/>
  <c r="K171" i="29" s="1"/>
  <c r="U25" i="29"/>
  <c r="H54" i="29"/>
  <c r="U35" i="29"/>
  <c r="U31" i="29"/>
  <c r="U27" i="29"/>
  <c r="U19" i="29"/>
  <c r="U15" i="29"/>
  <c r="AO35" i="29"/>
  <c r="AO31" i="29"/>
  <c r="AO27" i="29"/>
  <c r="AO23" i="29"/>
  <c r="AO15" i="29"/>
  <c r="J88" i="29"/>
  <c r="K88" i="29" s="1"/>
  <c r="J114" i="29"/>
  <c r="K114" i="29" s="1"/>
  <c r="H150" i="29"/>
  <c r="H142" i="29"/>
  <c r="AT157" i="29"/>
  <c r="AT153" i="29"/>
  <c r="AT149" i="29"/>
  <c r="AT145" i="29"/>
  <c r="AT141" i="29"/>
  <c r="AT137" i="29"/>
  <c r="H182" i="29"/>
  <c r="H174" i="29"/>
  <c r="H166" i="29"/>
  <c r="J183" i="29"/>
  <c r="K183" i="29" s="1"/>
  <c r="J167" i="29"/>
  <c r="M167" i="29" s="1"/>
  <c r="K170" i="29"/>
  <c r="H209" i="29"/>
  <c r="H201" i="29"/>
  <c r="M211" i="29"/>
  <c r="P211" i="29" s="1"/>
  <c r="AT216" i="29"/>
  <c r="AT212" i="29"/>
  <c r="AT204" i="29"/>
  <c r="AT200" i="29"/>
  <c r="AT196" i="29"/>
  <c r="H144" i="29"/>
  <c r="U33" i="29"/>
  <c r="U21" i="29"/>
  <c r="Z20" i="29"/>
  <c r="AJ36" i="29"/>
  <c r="AJ32" i="29"/>
  <c r="AJ28" i="29"/>
  <c r="AJ24" i="29"/>
  <c r="AJ20" i="29"/>
  <c r="AJ16" i="29"/>
  <c r="J76" i="29"/>
  <c r="K76" i="29" s="1"/>
  <c r="AT125" i="29"/>
  <c r="AT121" i="29"/>
  <c r="AT117" i="29"/>
  <c r="AT113" i="29"/>
  <c r="AT109" i="29"/>
  <c r="H156" i="29"/>
  <c r="H148" i="29"/>
  <c r="H140" i="29"/>
  <c r="K156" i="29"/>
  <c r="AT156" i="29"/>
  <c r="AT152" i="29"/>
  <c r="AT148" i="29"/>
  <c r="AT140" i="29"/>
  <c r="AT136" i="29"/>
  <c r="J179" i="29"/>
  <c r="K179" i="29" s="1"/>
  <c r="AT187" i="29"/>
  <c r="AT183" i="29"/>
  <c r="AT179" i="29"/>
  <c r="AT175" i="29"/>
  <c r="AT171" i="29"/>
  <c r="AT167" i="29"/>
  <c r="AT186" i="29"/>
  <c r="AT182" i="29"/>
  <c r="AT174" i="29"/>
  <c r="AT170" i="29"/>
  <c r="AT166" i="29"/>
  <c r="K208" i="29"/>
  <c r="Q208" i="29"/>
  <c r="AT215" i="29"/>
  <c r="AT211" i="29"/>
  <c r="AT207" i="29"/>
  <c r="AT203" i="29"/>
  <c r="AT199" i="29"/>
  <c r="H136" i="29"/>
  <c r="J187" i="29"/>
  <c r="K187" i="29" s="1"/>
  <c r="U17" i="29"/>
  <c r="AE33" i="29"/>
  <c r="AE25" i="29"/>
  <c r="AE21" i="29"/>
  <c r="AE17" i="29"/>
  <c r="H80" i="29"/>
  <c r="AT93" i="29"/>
  <c r="AT85" i="29"/>
  <c r="AT77" i="29"/>
  <c r="AT92" i="29"/>
  <c r="Z27" i="29"/>
  <c r="Z23" i="29"/>
  <c r="Z15" i="29"/>
  <c r="AO36" i="29"/>
  <c r="AO28" i="29"/>
  <c r="AO20" i="29"/>
  <c r="AO16" i="29"/>
  <c r="J122" i="29"/>
  <c r="K122" i="29" s="1"/>
  <c r="J106" i="29"/>
  <c r="K106" i="29" s="1"/>
  <c r="AE31" i="29"/>
  <c r="AE27" i="29"/>
  <c r="AE19" i="29"/>
  <c r="H154" i="29"/>
  <c r="H146" i="29"/>
  <c r="H138" i="29"/>
  <c r="K148" i="29"/>
  <c r="H186" i="29"/>
  <c r="H178" i="29"/>
  <c r="H170" i="29"/>
  <c r="J175" i="29"/>
  <c r="K175" i="29" s="1"/>
  <c r="K186" i="29"/>
  <c r="H213" i="29"/>
  <c r="H205" i="29"/>
  <c r="H197" i="29"/>
  <c r="J214" i="29"/>
  <c r="K214" i="29" s="1"/>
  <c r="Q200" i="29"/>
  <c r="AT214" i="29"/>
  <c r="AT210" i="29"/>
  <c r="AT206" i="29"/>
  <c r="AT202" i="29"/>
  <c r="AT198" i="29"/>
  <c r="J141" i="29"/>
  <c r="J52" i="29"/>
  <c r="M52" i="29" s="1"/>
  <c r="H66" i="29"/>
  <c r="H50" i="29"/>
  <c r="H92" i="29"/>
  <c r="J84" i="29"/>
  <c r="K84" i="29" s="1"/>
  <c r="AT84" i="29"/>
  <c r="AT76" i="29"/>
  <c r="J121" i="29"/>
  <c r="M121" i="29" s="1"/>
  <c r="J113" i="29"/>
  <c r="M113" i="29" s="1"/>
  <c r="AT126" i="29"/>
  <c r="AT122" i="29"/>
  <c r="AT118" i="29"/>
  <c r="AT114" i="29"/>
  <c r="AT110" i="29"/>
  <c r="AT106" i="29"/>
  <c r="N156" i="29"/>
  <c r="P156" i="29"/>
  <c r="N152" i="29"/>
  <c r="P152" i="29"/>
  <c r="N148" i="29"/>
  <c r="P148" i="29"/>
  <c r="N144" i="29"/>
  <c r="P144" i="29"/>
  <c r="N140" i="29"/>
  <c r="P140" i="29"/>
  <c r="N136" i="29"/>
  <c r="P136" i="29"/>
  <c r="J153" i="29"/>
  <c r="J137" i="29"/>
  <c r="K152" i="29"/>
  <c r="K136" i="29"/>
  <c r="R34" i="29"/>
  <c r="R30" i="29"/>
  <c r="R26" i="29"/>
  <c r="R22" i="29"/>
  <c r="R18" i="29"/>
  <c r="G32" i="29"/>
  <c r="H32" i="29" s="1"/>
  <c r="G24" i="29"/>
  <c r="H24" i="29" s="1"/>
  <c r="G16" i="29"/>
  <c r="H16" i="29" s="1"/>
  <c r="U16" i="29"/>
  <c r="Z31" i="29"/>
  <c r="J64" i="29"/>
  <c r="M64" i="29" s="1"/>
  <c r="J48" i="29"/>
  <c r="M48" i="29" s="1"/>
  <c r="H62" i="29"/>
  <c r="H46" i="29"/>
  <c r="AT64" i="29"/>
  <c r="AT60" i="29"/>
  <c r="AT56" i="29"/>
  <c r="AT52" i="29"/>
  <c r="AT48" i="29"/>
  <c r="Z24" i="29"/>
  <c r="Z16" i="29"/>
  <c r="H155" i="29"/>
  <c r="J155" i="29"/>
  <c r="H151" i="29"/>
  <c r="J151" i="29"/>
  <c r="H147" i="29"/>
  <c r="J147" i="29"/>
  <c r="H143" i="29"/>
  <c r="J143" i="29"/>
  <c r="H139" i="29"/>
  <c r="J139" i="29"/>
  <c r="J149" i="29"/>
  <c r="R36" i="29"/>
  <c r="R20" i="29"/>
  <c r="J56" i="29"/>
  <c r="K56" i="29" s="1"/>
  <c r="J157" i="29"/>
  <c r="U24" i="29"/>
  <c r="J60" i="29"/>
  <c r="M60" i="29" s="1"/>
  <c r="H58" i="29"/>
  <c r="K94" i="29"/>
  <c r="J125" i="29"/>
  <c r="M125" i="29" s="1"/>
  <c r="J117" i="29"/>
  <c r="M117" i="29" s="1"/>
  <c r="J109" i="29"/>
  <c r="K109" i="29" s="1"/>
  <c r="AT124" i="29"/>
  <c r="AT120" i="29"/>
  <c r="AT116" i="29"/>
  <c r="AT112" i="29"/>
  <c r="AT108" i="29"/>
  <c r="K154" i="29"/>
  <c r="M154" i="29"/>
  <c r="K150" i="29"/>
  <c r="M150" i="29"/>
  <c r="K146" i="29"/>
  <c r="M146" i="29"/>
  <c r="K142" i="29"/>
  <c r="M142" i="29"/>
  <c r="K138" i="29"/>
  <c r="M138" i="29"/>
  <c r="J145" i="29"/>
  <c r="K144" i="29"/>
  <c r="M213" i="29"/>
  <c r="K213" i="29"/>
  <c r="M205" i="29"/>
  <c r="K205" i="29"/>
  <c r="M197" i="29"/>
  <c r="K197" i="29"/>
  <c r="M214" i="29"/>
  <c r="N201" i="29"/>
  <c r="P201" i="29"/>
  <c r="AO29" i="29"/>
  <c r="AO25" i="29"/>
  <c r="U23" i="29"/>
  <c r="AT144" i="29"/>
  <c r="Z21" i="29"/>
  <c r="N186" i="29"/>
  <c r="P186" i="29"/>
  <c r="N182" i="29"/>
  <c r="P182" i="29"/>
  <c r="N178" i="29"/>
  <c r="P178" i="29"/>
  <c r="N174" i="29"/>
  <c r="P174" i="29"/>
  <c r="N170" i="29"/>
  <c r="P170" i="29"/>
  <c r="N166" i="29"/>
  <c r="P166" i="29"/>
  <c r="K182" i="29"/>
  <c r="K166" i="29"/>
  <c r="AT155" i="29"/>
  <c r="AT151" i="29"/>
  <c r="AT147" i="29"/>
  <c r="AT143" i="29"/>
  <c r="AT139" i="29"/>
  <c r="H185" i="29"/>
  <c r="J185" i="29"/>
  <c r="H181" i="29"/>
  <c r="J181" i="29"/>
  <c r="H177" i="29"/>
  <c r="J177" i="29"/>
  <c r="H173" i="29"/>
  <c r="J173" i="29"/>
  <c r="H169" i="29"/>
  <c r="J169" i="29"/>
  <c r="K184" i="29"/>
  <c r="M184" i="29"/>
  <c r="K180" i="29"/>
  <c r="M180" i="29"/>
  <c r="K176" i="29"/>
  <c r="M176" i="29"/>
  <c r="K172" i="29"/>
  <c r="M172" i="29"/>
  <c r="K168" i="29"/>
  <c r="M168" i="29"/>
  <c r="K174" i="29"/>
  <c r="AT185" i="29"/>
  <c r="AT181" i="29"/>
  <c r="AT177" i="29"/>
  <c r="AT173" i="29"/>
  <c r="AT169" i="29"/>
  <c r="AT184" i="29"/>
  <c r="AT180" i="29"/>
  <c r="AT176" i="29"/>
  <c r="AT172" i="29"/>
  <c r="AT168" i="29"/>
  <c r="K215" i="29"/>
  <c r="M215" i="29"/>
  <c r="K207" i="29"/>
  <c r="M207" i="29"/>
  <c r="K199" i="29"/>
  <c r="M199" i="29"/>
  <c r="K209" i="29"/>
  <c r="M209" i="29"/>
  <c r="J210" i="29"/>
  <c r="H210" i="29"/>
  <c r="H206" i="29"/>
  <c r="J206" i="29"/>
  <c r="H202" i="29"/>
  <c r="J202" i="29"/>
  <c r="M203" i="29"/>
  <c r="H216" i="29"/>
  <c r="H212" i="29"/>
  <c r="H208" i="29"/>
  <c r="H204" i="29"/>
  <c r="H200" i="29"/>
  <c r="H196" i="29"/>
  <c r="K212" i="29"/>
  <c r="K201" i="29"/>
  <c r="K196" i="29"/>
  <c r="M216" i="29"/>
  <c r="N208" i="29"/>
  <c r="N200" i="29"/>
  <c r="S212" i="29"/>
  <c r="S204" i="29"/>
  <c r="S196" i="29"/>
  <c r="AC212" i="29"/>
  <c r="Y212" i="29"/>
  <c r="AC208" i="29"/>
  <c r="Y208" i="29"/>
  <c r="AC204" i="29"/>
  <c r="Y204" i="29"/>
  <c r="AC200" i="29"/>
  <c r="Y200" i="29"/>
  <c r="AC196" i="29"/>
  <c r="Y196" i="29"/>
  <c r="K200" i="29"/>
  <c r="Q212" i="29"/>
  <c r="Q204" i="29"/>
  <c r="Q196" i="29"/>
  <c r="K204" i="29"/>
  <c r="N212" i="29"/>
  <c r="N204" i="29"/>
  <c r="N196" i="29"/>
  <c r="S208" i="29"/>
  <c r="S200" i="29"/>
  <c r="Z32" i="29"/>
  <c r="N179" i="5"/>
  <c r="K118" i="5"/>
  <c r="M186" i="5"/>
  <c r="P186" i="5" s="1"/>
  <c r="X136" i="5"/>
  <c r="Y136" i="5" s="1"/>
  <c r="M113" i="5"/>
  <c r="P113" i="5" s="1"/>
  <c r="N126" i="5"/>
  <c r="M64" i="5"/>
  <c r="N64" i="5" s="1"/>
  <c r="M170" i="5"/>
  <c r="P170" i="5" s="1"/>
  <c r="K122" i="5"/>
  <c r="M125" i="5"/>
  <c r="K52" i="5"/>
  <c r="M166" i="5"/>
  <c r="N166" i="5" s="1"/>
  <c r="M109" i="5"/>
  <c r="N109" i="5" s="1"/>
  <c r="K110" i="5"/>
  <c r="P110" i="5"/>
  <c r="S110" i="5" s="1"/>
  <c r="AT35" i="5"/>
  <c r="AT31" i="5"/>
  <c r="AT15" i="5"/>
  <c r="K204" i="5"/>
  <c r="K177" i="5"/>
  <c r="Q152" i="5"/>
  <c r="K126" i="5"/>
  <c r="AT32" i="5"/>
  <c r="AT20" i="5"/>
  <c r="AT16" i="5"/>
  <c r="M182" i="5"/>
  <c r="N182" i="5" s="1"/>
  <c r="X152" i="5"/>
  <c r="AC152" i="5" s="1"/>
  <c r="R16" i="5"/>
  <c r="R20" i="5"/>
  <c r="R24" i="5"/>
  <c r="R28" i="5"/>
  <c r="R36" i="5"/>
  <c r="Q136" i="5"/>
  <c r="M121" i="5"/>
  <c r="N121" i="5" s="1"/>
  <c r="R32" i="5"/>
  <c r="R17" i="5"/>
  <c r="R21" i="5"/>
  <c r="R25" i="5"/>
  <c r="R29" i="5"/>
  <c r="R33" i="5"/>
  <c r="P106" i="5"/>
  <c r="X106" i="5" s="1"/>
  <c r="R18" i="5"/>
  <c r="R22" i="5"/>
  <c r="R26" i="5"/>
  <c r="R30" i="5"/>
  <c r="R34" i="5"/>
  <c r="AT33" i="5"/>
  <c r="AT29" i="5"/>
  <c r="AT25" i="5"/>
  <c r="AT21" i="5"/>
  <c r="AT17" i="5"/>
  <c r="P209" i="5"/>
  <c r="Q209" i="5" s="1"/>
  <c r="K106" i="5"/>
  <c r="R15" i="5"/>
  <c r="R19" i="5"/>
  <c r="R23" i="5"/>
  <c r="R27" i="5"/>
  <c r="R31" i="5"/>
  <c r="R35" i="5"/>
  <c r="P109" i="5"/>
  <c r="N125" i="5"/>
  <c r="P125" i="5"/>
  <c r="X114" i="5"/>
  <c r="S114" i="5"/>
  <c r="Q114" i="5"/>
  <c r="K111" i="5"/>
  <c r="M111" i="5"/>
  <c r="K119" i="5"/>
  <c r="M119" i="5"/>
  <c r="K127" i="5"/>
  <c r="M127" i="5"/>
  <c r="P112" i="5"/>
  <c r="N112" i="5"/>
  <c r="S118" i="5"/>
  <c r="Q118" i="5"/>
  <c r="K86" i="5"/>
  <c r="M86" i="5"/>
  <c r="M87" i="5"/>
  <c r="K87" i="5"/>
  <c r="K88" i="5"/>
  <c r="M88" i="5"/>
  <c r="N185" i="5"/>
  <c r="P185" i="5"/>
  <c r="N52" i="5"/>
  <c r="P52" i="5"/>
  <c r="N53" i="5"/>
  <c r="P53" i="5"/>
  <c r="N61" i="5"/>
  <c r="P61" i="5"/>
  <c r="N60" i="5"/>
  <c r="P60" i="5"/>
  <c r="N113" i="5"/>
  <c r="K120" i="5"/>
  <c r="M120" i="5"/>
  <c r="K90" i="5"/>
  <c r="M90" i="5"/>
  <c r="M91" i="5"/>
  <c r="K91" i="5"/>
  <c r="K76" i="5"/>
  <c r="M76" i="5"/>
  <c r="K92" i="5"/>
  <c r="M92" i="5"/>
  <c r="P92" i="5" s="1"/>
  <c r="P81" i="5"/>
  <c r="N81" i="5"/>
  <c r="P89" i="5"/>
  <c r="N89" i="5"/>
  <c r="P97" i="5"/>
  <c r="N97" i="5"/>
  <c r="N48" i="5"/>
  <c r="P48" i="5"/>
  <c r="N117" i="5"/>
  <c r="P117" i="5"/>
  <c r="S106" i="5"/>
  <c r="Q106" i="5"/>
  <c r="S122" i="5"/>
  <c r="X122" i="5"/>
  <c r="Q122" i="5"/>
  <c r="K107" i="5"/>
  <c r="M107" i="5"/>
  <c r="K115" i="5"/>
  <c r="M115" i="5"/>
  <c r="K123" i="5"/>
  <c r="M123" i="5"/>
  <c r="P108" i="5"/>
  <c r="N108" i="5"/>
  <c r="P116" i="5"/>
  <c r="N116" i="5"/>
  <c r="S126" i="5"/>
  <c r="X126" i="5"/>
  <c r="Q126" i="5"/>
  <c r="K78" i="5"/>
  <c r="M78" i="5"/>
  <c r="K94" i="5"/>
  <c r="M94" i="5"/>
  <c r="P94" i="5" s="1"/>
  <c r="M79" i="5"/>
  <c r="K79" i="5"/>
  <c r="M95" i="5"/>
  <c r="K95" i="5"/>
  <c r="K80" i="5"/>
  <c r="M80" i="5"/>
  <c r="K96" i="5"/>
  <c r="M96" i="5"/>
  <c r="N169" i="5"/>
  <c r="P169" i="5"/>
  <c r="N57" i="5"/>
  <c r="P57" i="5"/>
  <c r="N65" i="5"/>
  <c r="P65" i="5"/>
  <c r="K124" i="5"/>
  <c r="M124" i="5"/>
  <c r="K82" i="5"/>
  <c r="M82" i="5"/>
  <c r="M83" i="5"/>
  <c r="K83" i="5"/>
  <c r="K84" i="5"/>
  <c r="M84" i="5"/>
  <c r="P77" i="5"/>
  <c r="N77" i="5"/>
  <c r="P85" i="5"/>
  <c r="N85" i="5"/>
  <c r="P93" i="5"/>
  <c r="N93" i="5"/>
  <c r="N177" i="5"/>
  <c r="P177" i="5"/>
  <c r="M85" i="4"/>
  <c r="P85" i="4" s="1"/>
  <c r="K88" i="4"/>
  <c r="N88" i="4"/>
  <c r="P217" i="4"/>
  <c r="S217" i="4" s="1"/>
  <c r="E13" i="18"/>
  <c r="E15" i="18"/>
  <c r="H66" i="13"/>
  <c r="K114" i="4"/>
  <c r="P106" i="4"/>
  <c r="S106" i="4" s="1"/>
  <c r="K201" i="4"/>
  <c r="D33" i="18"/>
  <c r="D31" i="18"/>
  <c r="M156" i="4"/>
  <c r="N156" i="4" s="1"/>
  <c r="D49" i="18"/>
  <c r="H186" i="13"/>
  <c r="G58" i="13"/>
  <c r="P122" i="4"/>
  <c r="S122" i="4" s="1"/>
  <c r="M140" i="4"/>
  <c r="P140" i="4" s="1"/>
  <c r="G178" i="13"/>
  <c r="F14" i="18"/>
  <c r="K243" i="4"/>
  <c r="H25" i="18"/>
  <c r="E58" i="13"/>
  <c r="F58" i="13" s="1"/>
  <c r="K58" i="4"/>
  <c r="K122" i="4"/>
  <c r="G33" i="18"/>
  <c r="F17" i="18"/>
  <c r="E30" i="18"/>
  <c r="H23" i="18"/>
  <c r="I23" i="18" s="1"/>
  <c r="E26" i="18"/>
  <c r="F81" i="13"/>
  <c r="E88" i="13"/>
  <c r="F88" i="13" s="1"/>
  <c r="M58" i="4"/>
  <c r="N58" i="4" s="1"/>
  <c r="K231" i="4"/>
  <c r="H31" i="18"/>
  <c r="E178" i="13"/>
  <c r="F178" i="13" s="1"/>
  <c r="K50" i="4"/>
  <c r="G170" i="13"/>
  <c r="E84" i="13"/>
  <c r="F84" i="13" s="1"/>
  <c r="E170" i="13"/>
  <c r="F170" i="13" s="1"/>
  <c r="M54" i="4"/>
  <c r="N54" i="4" s="1"/>
  <c r="M123" i="4"/>
  <c r="P123" i="4" s="1"/>
  <c r="N209" i="4"/>
  <c r="M50" i="4"/>
  <c r="I80" i="13" s="1"/>
  <c r="E174" i="13"/>
  <c r="F174" i="13" s="1"/>
  <c r="H50" i="4"/>
  <c r="K54" i="4"/>
  <c r="G174" i="13"/>
  <c r="H33" i="18"/>
  <c r="H19" i="18"/>
  <c r="H54" i="4"/>
  <c r="E50" i="13"/>
  <c r="H50" i="13" s="1"/>
  <c r="K178" i="4"/>
  <c r="M81" i="4"/>
  <c r="P81" i="4" s="1"/>
  <c r="P178" i="4"/>
  <c r="Q178" i="4" s="1"/>
  <c r="D25" i="18"/>
  <c r="E172" i="13"/>
  <c r="F172" i="13" s="1"/>
  <c r="H96" i="13"/>
  <c r="K209" i="4"/>
  <c r="E25" i="18"/>
  <c r="E52" i="13"/>
  <c r="F52" i="13" s="1"/>
  <c r="P201" i="4"/>
  <c r="S201" i="4" s="1"/>
  <c r="E34" i="18"/>
  <c r="D17" i="18"/>
  <c r="I17" i="18" s="1"/>
  <c r="J52" i="4"/>
  <c r="G172" i="13" s="1"/>
  <c r="F48" i="13"/>
  <c r="M89" i="4"/>
  <c r="N89" i="4" s="1"/>
  <c r="H15" i="18"/>
  <c r="I15" i="18" s="1"/>
  <c r="H29" i="18"/>
  <c r="D29" i="18"/>
  <c r="I13" i="18"/>
  <c r="M29" i="4"/>
  <c r="K29" i="4"/>
  <c r="E82" i="13"/>
  <c r="F82" i="13" s="1"/>
  <c r="F80" i="13"/>
  <c r="K17" i="4"/>
  <c r="N33" i="4"/>
  <c r="P33" i="4"/>
  <c r="F55" i="13"/>
  <c r="D41" i="18"/>
  <c r="M22" i="4"/>
  <c r="P22" i="4" s="1"/>
  <c r="N25" i="4"/>
  <c r="P25" i="4"/>
  <c r="K25" i="4"/>
  <c r="M21" i="4"/>
  <c r="K21" i="4"/>
  <c r="N17" i="4"/>
  <c r="P17" i="4"/>
  <c r="E14" i="18"/>
  <c r="E22" i="18"/>
  <c r="D19" i="18"/>
  <c r="AT23" i="5"/>
  <c r="Y118" i="5"/>
  <c r="AC118" i="5"/>
  <c r="AT24" i="5"/>
  <c r="AT18" i="5"/>
  <c r="AT27" i="5"/>
  <c r="AT22" i="5"/>
  <c r="AT19" i="5"/>
  <c r="F85" i="13"/>
  <c r="H182" i="13"/>
  <c r="D32" i="18"/>
  <c r="P31" i="4"/>
  <c r="N31" i="4"/>
  <c r="P19" i="4"/>
  <c r="N19" i="4"/>
  <c r="K36" i="4"/>
  <c r="M36" i="4"/>
  <c r="P26" i="4"/>
  <c r="N26" i="4"/>
  <c r="K20" i="4"/>
  <c r="M20" i="4"/>
  <c r="N30" i="4"/>
  <c r="P30" i="4"/>
  <c r="M197" i="4"/>
  <c r="K197" i="4"/>
  <c r="P27" i="4"/>
  <c r="N27" i="4"/>
  <c r="E24" i="18"/>
  <c r="G16" i="18"/>
  <c r="P15" i="4"/>
  <c r="N15" i="4"/>
  <c r="K16" i="4"/>
  <c r="M16" i="4"/>
  <c r="N18" i="4"/>
  <c r="P18" i="4"/>
  <c r="N34" i="4"/>
  <c r="P34" i="4"/>
  <c r="K32" i="4"/>
  <c r="M32" i="4"/>
  <c r="K24" i="4"/>
  <c r="M24" i="4"/>
  <c r="K28" i="4"/>
  <c r="M28" i="4"/>
  <c r="H32" i="18"/>
  <c r="F32" i="18"/>
  <c r="I21" i="18"/>
  <c r="M80" i="4"/>
  <c r="K80" i="4"/>
  <c r="P23" i="4"/>
  <c r="N23" i="4"/>
  <c r="P35" i="4"/>
  <c r="N35" i="4"/>
  <c r="E32" i="18"/>
  <c r="G26" i="18"/>
  <c r="F18" i="18"/>
  <c r="G28" i="18"/>
  <c r="H16" i="18"/>
  <c r="G14" i="18"/>
  <c r="G30" i="18"/>
  <c r="F27" i="18"/>
  <c r="F26" i="18"/>
  <c r="E23" i="18"/>
  <c r="H18" i="18"/>
  <c r="D18" i="18"/>
  <c r="D46" i="18"/>
  <c r="G32" i="18"/>
  <c r="D50" i="18"/>
  <c r="D22" i="18"/>
  <c r="I22" i="18" s="1"/>
  <c r="G18" i="18"/>
  <c r="G34" i="18"/>
  <c r="D16" i="18"/>
  <c r="H24" i="18"/>
  <c r="F24" i="18"/>
  <c r="D24" i="18"/>
  <c r="F34" i="18"/>
  <c r="E27" i="18"/>
  <c r="D42" i="18"/>
  <c r="D14" i="18"/>
  <c r="I14" i="18" s="1"/>
  <c r="H26" i="18"/>
  <c r="D26" i="18"/>
  <c r="D54" i="18"/>
  <c r="G24" i="18"/>
  <c r="F15" i="18"/>
  <c r="E19" i="18"/>
  <c r="D58" i="18"/>
  <c r="D30" i="18"/>
  <c r="I30" i="18" s="1"/>
  <c r="E28" i="18"/>
  <c r="G22" i="18"/>
  <c r="H92" i="13"/>
  <c r="E16" i="18"/>
  <c r="F16" i="18"/>
  <c r="H28" i="18"/>
  <c r="F28" i="18"/>
  <c r="D28" i="18"/>
  <c r="H34" i="18"/>
  <c r="D34" i="18"/>
  <c r="D62" i="18"/>
  <c r="E15" i="13"/>
  <c r="F15" i="13" s="1"/>
  <c r="E36" i="13"/>
  <c r="F36" i="13" s="1"/>
  <c r="E21" i="13"/>
  <c r="F21" i="13" s="1"/>
  <c r="G29" i="13"/>
  <c r="E29" i="13"/>
  <c r="F29" i="13" s="1"/>
  <c r="G19" i="13"/>
  <c r="E19" i="13"/>
  <c r="F19" i="13" s="1"/>
  <c r="E26" i="13"/>
  <c r="F26" i="13" s="1"/>
  <c r="E33" i="13"/>
  <c r="F33" i="13" s="1"/>
  <c r="E30" i="13"/>
  <c r="F30" i="13" s="1"/>
  <c r="E32" i="13"/>
  <c r="F32" i="13" s="1"/>
  <c r="E17" i="13"/>
  <c r="F17" i="13" s="1"/>
  <c r="E25" i="13"/>
  <c r="F25" i="13" s="1"/>
  <c r="E18" i="13"/>
  <c r="F18" i="13" s="1"/>
  <c r="E24" i="13"/>
  <c r="F24" i="13" s="1"/>
  <c r="G34" i="13"/>
  <c r="E34" i="13"/>
  <c r="F34" i="13" s="1"/>
  <c r="E16" i="13"/>
  <c r="F16" i="13" s="1"/>
  <c r="E20" i="13"/>
  <c r="F20" i="13" s="1"/>
  <c r="AT36" i="5"/>
  <c r="AT28" i="5"/>
  <c r="G23" i="5"/>
  <c r="J23" i="5" s="1"/>
  <c r="D204" i="13"/>
  <c r="D114" i="13"/>
  <c r="G27" i="5"/>
  <c r="J27" i="5" s="1"/>
  <c r="D118" i="13"/>
  <c r="D208" i="13"/>
  <c r="D144" i="18"/>
  <c r="D88" i="18"/>
  <c r="D128" i="18"/>
  <c r="D72" i="18"/>
  <c r="D143" i="18"/>
  <c r="D87" i="18"/>
  <c r="D139" i="18"/>
  <c r="D83" i="18"/>
  <c r="D135" i="18"/>
  <c r="D79" i="18"/>
  <c r="D131" i="18"/>
  <c r="D75" i="18"/>
  <c r="D127" i="18"/>
  <c r="D71" i="18"/>
  <c r="E145" i="18"/>
  <c r="E89" i="18"/>
  <c r="E141" i="18"/>
  <c r="E85" i="18"/>
  <c r="E137" i="18"/>
  <c r="E81" i="18"/>
  <c r="E133" i="18"/>
  <c r="E77" i="18"/>
  <c r="E129" i="18"/>
  <c r="E73" i="18"/>
  <c r="E125" i="18"/>
  <c r="E69" i="18"/>
  <c r="F87" i="18"/>
  <c r="F143" i="18"/>
  <c r="F139" i="18"/>
  <c r="F83" i="18"/>
  <c r="F79" i="18"/>
  <c r="F135" i="18"/>
  <c r="F75" i="18"/>
  <c r="F131" i="18"/>
  <c r="F71" i="18"/>
  <c r="F127" i="18"/>
  <c r="G145" i="18"/>
  <c r="G89" i="18"/>
  <c r="G141" i="18"/>
  <c r="G85" i="18"/>
  <c r="G137" i="18"/>
  <c r="G81" i="18"/>
  <c r="G77" i="18"/>
  <c r="G133" i="18"/>
  <c r="G129" i="18"/>
  <c r="G73" i="18"/>
  <c r="G125" i="18"/>
  <c r="G69" i="18"/>
  <c r="H143" i="18"/>
  <c r="H87" i="18"/>
  <c r="I87" i="18" s="1"/>
  <c r="H139" i="18"/>
  <c r="H83" i="18"/>
  <c r="H135" i="18"/>
  <c r="I135" i="18" s="1"/>
  <c r="H79" i="18"/>
  <c r="H131" i="18"/>
  <c r="H75" i="18"/>
  <c r="H127" i="18"/>
  <c r="H71" i="18"/>
  <c r="K49" i="5"/>
  <c r="M49" i="5"/>
  <c r="M59" i="5"/>
  <c r="K59" i="5"/>
  <c r="P204" i="5"/>
  <c r="N204" i="5"/>
  <c r="N205" i="5"/>
  <c r="P205" i="5"/>
  <c r="P167" i="5"/>
  <c r="N167" i="5"/>
  <c r="K168" i="5"/>
  <c r="M168" i="5"/>
  <c r="K176" i="5"/>
  <c r="M176" i="5"/>
  <c r="K184" i="5"/>
  <c r="M184" i="5"/>
  <c r="M198" i="5"/>
  <c r="K198" i="5"/>
  <c r="M206" i="5"/>
  <c r="K206" i="5"/>
  <c r="M214" i="5"/>
  <c r="K214" i="5"/>
  <c r="N173" i="5"/>
  <c r="P173" i="5"/>
  <c r="S179" i="5"/>
  <c r="X179" i="5"/>
  <c r="Q179" i="5"/>
  <c r="P146" i="5"/>
  <c r="N146" i="5"/>
  <c r="G15" i="5"/>
  <c r="H15" i="5" s="1"/>
  <c r="D106" i="13"/>
  <c r="D196" i="13"/>
  <c r="G31" i="5"/>
  <c r="J31" i="5" s="1"/>
  <c r="D122" i="13"/>
  <c r="D212" i="13"/>
  <c r="D80" i="18"/>
  <c r="D136" i="18"/>
  <c r="E146" i="18"/>
  <c r="E90" i="18"/>
  <c r="E138" i="18"/>
  <c r="E82" i="18"/>
  <c r="E130" i="18"/>
  <c r="E74" i="18"/>
  <c r="G16" i="5"/>
  <c r="H16" i="5" s="1"/>
  <c r="D107" i="13"/>
  <c r="D197" i="13"/>
  <c r="G24" i="5"/>
  <c r="J24" i="5" s="1"/>
  <c r="G115" i="13" s="1"/>
  <c r="D115" i="13"/>
  <c r="D205" i="13"/>
  <c r="G32" i="5"/>
  <c r="J32" i="5" s="1"/>
  <c r="G123" i="13" s="1"/>
  <c r="D123" i="13"/>
  <c r="D213" i="13"/>
  <c r="G36" i="5"/>
  <c r="H36" i="5" s="1"/>
  <c r="D127" i="13"/>
  <c r="D217" i="13"/>
  <c r="G17" i="5"/>
  <c r="J17" i="5" s="1"/>
  <c r="G108" i="13" s="1"/>
  <c r="D198" i="13"/>
  <c r="D108" i="13"/>
  <c r="G21" i="5"/>
  <c r="J21" i="5" s="1"/>
  <c r="G112" i="13" s="1"/>
  <c r="D112" i="13"/>
  <c r="D202" i="13"/>
  <c r="G25" i="5"/>
  <c r="J25" i="5" s="1"/>
  <c r="G116" i="13" s="1"/>
  <c r="D206" i="13"/>
  <c r="D116" i="13"/>
  <c r="G29" i="5"/>
  <c r="H29" i="5" s="1"/>
  <c r="D120" i="13"/>
  <c r="D210" i="13"/>
  <c r="G33" i="5"/>
  <c r="H33" i="5" s="1"/>
  <c r="D214" i="13"/>
  <c r="D124" i="13"/>
  <c r="D146" i="18"/>
  <c r="D90" i="18"/>
  <c r="D142" i="18"/>
  <c r="D86" i="18"/>
  <c r="D138" i="18"/>
  <c r="D82" i="18"/>
  <c r="D134" i="18"/>
  <c r="D78" i="18"/>
  <c r="D130" i="18"/>
  <c r="D74" i="18"/>
  <c r="D126" i="18"/>
  <c r="D70" i="18"/>
  <c r="E144" i="18"/>
  <c r="E88" i="18"/>
  <c r="E140" i="18"/>
  <c r="E84" i="18"/>
  <c r="E136" i="18"/>
  <c r="E80" i="18"/>
  <c r="E76" i="18"/>
  <c r="E132" i="18"/>
  <c r="E72" i="18"/>
  <c r="E128" i="18"/>
  <c r="F146" i="18"/>
  <c r="F90" i="18"/>
  <c r="F142" i="18"/>
  <c r="F86" i="18"/>
  <c r="F138" i="18"/>
  <c r="F82" i="18"/>
  <c r="F134" i="18"/>
  <c r="F78" i="18"/>
  <c r="F130" i="18"/>
  <c r="F74" i="18"/>
  <c r="F126" i="18"/>
  <c r="F70" i="18"/>
  <c r="G144" i="18"/>
  <c r="G88" i="18"/>
  <c r="G140" i="18"/>
  <c r="G84" i="18"/>
  <c r="G136" i="18"/>
  <c r="G80" i="18"/>
  <c r="G132" i="18"/>
  <c r="G76" i="18"/>
  <c r="G128" i="18"/>
  <c r="G72" i="18"/>
  <c r="H146" i="18"/>
  <c r="H90" i="18"/>
  <c r="H142" i="18"/>
  <c r="H86" i="18"/>
  <c r="H138" i="18"/>
  <c r="I138" i="18" s="1"/>
  <c r="H82" i="18"/>
  <c r="H134" i="18"/>
  <c r="H78" i="18"/>
  <c r="H130" i="18"/>
  <c r="H74" i="18"/>
  <c r="H126" i="18"/>
  <c r="H70" i="18"/>
  <c r="M47" i="5"/>
  <c r="K47" i="5"/>
  <c r="M63" i="5"/>
  <c r="K63" i="5"/>
  <c r="K50" i="5"/>
  <c r="M50" i="5"/>
  <c r="K58" i="5"/>
  <c r="M58" i="5"/>
  <c r="K66" i="5"/>
  <c r="M66" i="5"/>
  <c r="N203" i="5"/>
  <c r="P203" i="5"/>
  <c r="N211" i="5"/>
  <c r="P211" i="5"/>
  <c r="N201" i="5"/>
  <c r="P201" i="5"/>
  <c r="P212" i="5"/>
  <c r="N212" i="5"/>
  <c r="P175" i="5"/>
  <c r="N175" i="5"/>
  <c r="P200" i="5"/>
  <c r="N200" i="5"/>
  <c r="P141" i="5"/>
  <c r="N141" i="5"/>
  <c r="P157" i="5"/>
  <c r="N157" i="5"/>
  <c r="M139" i="5"/>
  <c r="K139" i="5"/>
  <c r="M147" i="5"/>
  <c r="K147" i="5"/>
  <c r="M155" i="5"/>
  <c r="K155" i="5"/>
  <c r="P137" i="5"/>
  <c r="N137" i="5"/>
  <c r="S171" i="5"/>
  <c r="G19" i="5"/>
  <c r="H19" i="5" s="1"/>
  <c r="D110" i="13"/>
  <c r="D200" i="13"/>
  <c r="G35" i="5"/>
  <c r="J35" i="5" s="1"/>
  <c r="D126" i="13"/>
  <c r="D216" i="13"/>
  <c r="D84" i="18"/>
  <c r="D140" i="18"/>
  <c r="D132" i="18"/>
  <c r="D76" i="18"/>
  <c r="E142" i="18"/>
  <c r="E86" i="18"/>
  <c r="E78" i="18"/>
  <c r="E134" i="18"/>
  <c r="E126" i="18"/>
  <c r="E70" i="18"/>
  <c r="G20" i="5"/>
  <c r="H20" i="5" s="1"/>
  <c r="D111" i="13"/>
  <c r="D201" i="13"/>
  <c r="G28" i="5"/>
  <c r="H28" i="5" s="1"/>
  <c r="D119" i="13"/>
  <c r="D209" i="13"/>
  <c r="G18" i="5"/>
  <c r="E109" i="13" s="1"/>
  <c r="D109" i="13"/>
  <c r="G22" i="5"/>
  <c r="E113" i="13" s="1"/>
  <c r="D113" i="13"/>
  <c r="G26" i="5"/>
  <c r="E117" i="13" s="1"/>
  <c r="D117" i="13"/>
  <c r="G30" i="5"/>
  <c r="E121" i="13" s="1"/>
  <c r="D121" i="13"/>
  <c r="G34" i="5"/>
  <c r="E125" i="13" s="1"/>
  <c r="D125" i="13"/>
  <c r="D145" i="18"/>
  <c r="D89" i="18"/>
  <c r="D141" i="18"/>
  <c r="D85" i="18"/>
  <c r="D137" i="18"/>
  <c r="D81" i="18"/>
  <c r="D133" i="18"/>
  <c r="D77" i="18"/>
  <c r="D129" i="18"/>
  <c r="D73" i="18"/>
  <c r="D125" i="18"/>
  <c r="D69" i="18"/>
  <c r="E143" i="18"/>
  <c r="E87" i="18"/>
  <c r="E83" i="18"/>
  <c r="E139" i="18"/>
  <c r="E135" i="18"/>
  <c r="E79" i="18"/>
  <c r="E131" i="18"/>
  <c r="E75" i="18"/>
  <c r="E127" i="18"/>
  <c r="E71" i="18"/>
  <c r="F145" i="18"/>
  <c r="F89" i="18"/>
  <c r="F141" i="18"/>
  <c r="F85" i="18"/>
  <c r="F137" i="18"/>
  <c r="F81" i="18"/>
  <c r="F133" i="18"/>
  <c r="F77" i="18"/>
  <c r="F129" i="18"/>
  <c r="F73" i="18"/>
  <c r="F125" i="18"/>
  <c r="F69" i="18"/>
  <c r="G143" i="18"/>
  <c r="G87" i="18"/>
  <c r="G139" i="18"/>
  <c r="G83" i="18"/>
  <c r="G135" i="18"/>
  <c r="G79" i="18"/>
  <c r="G131" i="18"/>
  <c r="G75" i="18"/>
  <c r="G127" i="18"/>
  <c r="G71" i="18"/>
  <c r="H89" i="18"/>
  <c r="H145" i="18"/>
  <c r="H85" i="18"/>
  <c r="H141" i="18"/>
  <c r="H137" i="18"/>
  <c r="I137" i="18" s="1"/>
  <c r="H81" i="18"/>
  <c r="H77" i="18"/>
  <c r="H133" i="18"/>
  <c r="H73" i="18"/>
  <c r="H129" i="18"/>
  <c r="H69" i="18"/>
  <c r="H125" i="18"/>
  <c r="D207" i="13"/>
  <c r="M51" i="5"/>
  <c r="K51" i="5"/>
  <c r="M67" i="5"/>
  <c r="K67" i="5"/>
  <c r="E37" i="5"/>
  <c r="N217" i="5"/>
  <c r="P217" i="5"/>
  <c r="P208" i="5"/>
  <c r="N208" i="5"/>
  <c r="N197" i="5"/>
  <c r="P197" i="5"/>
  <c r="N213" i="5"/>
  <c r="P213" i="5"/>
  <c r="P183" i="5"/>
  <c r="N183" i="5"/>
  <c r="M172" i="5"/>
  <c r="K172" i="5"/>
  <c r="M180" i="5"/>
  <c r="K180" i="5"/>
  <c r="P178" i="5"/>
  <c r="N178" i="5"/>
  <c r="M202" i="5"/>
  <c r="K202" i="5"/>
  <c r="M210" i="5"/>
  <c r="K210" i="5"/>
  <c r="N174" i="5"/>
  <c r="P174" i="5"/>
  <c r="Y144" i="5"/>
  <c r="AC144" i="5"/>
  <c r="S140" i="5"/>
  <c r="X140" i="5"/>
  <c r="Q140" i="5"/>
  <c r="P142" i="5"/>
  <c r="N142" i="5"/>
  <c r="P153" i="5"/>
  <c r="N153" i="5"/>
  <c r="P154" i="5"/>
  <c r="N154" i="5"/>
  <c r="F144" i="18"/>
  <c r="F88" i="18"/>
  <c r="F140" i="18"/>
  <c r="F84" i="18"/>
  <c r="F136" i="18"/>
  <c r="F80" i="18"/>
  <c r="F132" i="18"/>
  <c r="F76" i="18"/>
  <c r="F128" i="18"/>
  <c r="F72" i="18"/>
  <c r="G146" i="18"/>
  <c r="G90" i="18"/>
  <c r="G142" i="18"/>
  <c r="G86" i="18"/>
  <c r="G138" i="18"/>
  <c r="G82" i="18"/>
  <c r="G134" i="18"/>
  <c r="G78" i="18"/>
  <c r="G130" i="18"/>
  <c r="G74" i="18"/>
  <c r="G126" i="18"/>
  <c r="G70" i="18"/>
  <c r="H144" i="18"/>
  <c r="H88" i="18"/>
  <c r="H140" i="18"/>
  <c r="H84" i="18"/>
  <c r="H136" i="18"/>
  <c r="H80" i="18"/>
  <c r="H132" i="18"/>
  <c r="H76" i="18"/>
  <c r="H128" i="18"/>
  <c r="H72" i="18"/>
  <c r="D211" i="13"/>
  <c r="M55" i="5"/>
  <c r="K55" i="5"/>
  <c r="K46" i="5"/>
  <c r="M46" i="5"/>
  <c r="K54" i="5"/>
  <c r="M54" i="5"/>
  <c r="K62" i="5"/>
  <c r="M62" i="5"/>
  <c r="N199" i="5"/>
  <c r="P199" i="5"/>
  <c r="N207" i="5"/>
  <c r="P207" i="5"/>
  <c r="N215" i="5"/>
  <c r="P215" i="5"/>
  <c r="P196" i="5"/>
  <c r="N196" i="5"/>
  <c r="P216" i="5"/>
  <c r="N216" i="5"/>
  <c r="N149" i="5"/>
  <c r="P149" i="5"/>
  <c r="K143" i="5"/>
  <c r="M143" i="5"/>
  <c r="M151" i="5"/>
  <c r="K151" i="5"/>
  <c r="P145" i="5"/>
  <c r="N145" i="5"/>
  <c r="S148" i="5"/>
  <c r="Q148" i="5"/>
  <c r="X148" i="5"/>
  <c r="P150" i="5"/>
  <c r="N150" i="5"/>
  <c r="P138" i="5"/>
  <c r="N138" i="5"/>
  <c r="P227" i="4"/>
  <c r="N227" i="4"/>
  <c r="P243" i="4"/>
  <c r="N243" i="4"/>
  <c r="N240" i="4"/>
  <c r="P240" i="4"/>
  <c r="K226" i="4"/>
  <c r="M226" i="4"/>
  <c r="M241" i="4"/>
  <c r="K241" i="4"/>
  <c r="M245" i="4"/>
  <c r="K245" i="4"/>
  <c r="P235" i="4"/>
  <c r="N235" i="4"/>
  <c r="M232" i="4"/>
  <c r="K232" i="4"/>
  <c r="N238" i="4"/>
  <c r="P238" i="4"/>
  <c r="N246" i="4"/>
  <c r="P246" i="4"/>
  <c r="P231" i="4"/>
  <c r="N231" i="4"/>
  <c r="P239" i="4"/>
  <c r="N239" i="4"/>
  <c r="P247" i="4"/>
  <c r="N247" i="4"/>
  <c r="M228" i="4"/>
  <c r="K228" i="4"/>
  <c r="M236" i="4"/>
  <c r="K236" i="4"/>
  <c r="K234" i="4"/>
  <c r="M234" i="4"/>
  <c r="M229" i="4"/>
  <c r="K229" i="4"/>
  <c r="N230" i="4"/>
  <c r="P230" i="4"/>
  <c r="M233" i="4"/>
  <c r="K233" i="4"/>
  <c r="K242" i="4"/>
  <c r="M242" i="4"/>
  <c r="V244" i="4"/>
  <c r="S244" i="4"/>
  <c r="Q244" i="4"/>
  <c r="M237" i="4"/>
  <c r="K237" i="4"/>
  <c r="K200" i="4"/>
  <c r="M200" i="4"/>
  <c r="M212" i="4"/>
  <c r="K212" i="4"/>
  <c r="K198" i="4"/>
  <c r="M198" i="4"/>
  <c r="S209" i="4"/>
  <c r="V209" i="4"/>
  <c r="Q209" i="4"/>
  <c r="K208" i="4"/>
  <c r="M208" i="4"/>
  <c r="N210" i="4"/>
  <c r="P210" i="4"/>
  <c r="K206" i="4"/>
  <c r="M206" i="4"/>
  <c r="K203" i="4"/>
  <c r="M203" i="4"/>
  <c r="K211" i="4"/>
  <c r="M211" i="4"/>
  <c r="M204" i="4"/>
  <c r="K204" i="4"/>
  <c r="M205" i="4"/>
  <c r="K205" i="4"/>
  <c r="K214" i="4"/>
  <c r="M214" i="4"/>
  <c r="K196" i="4"/>
  <c r="M196" i="4"/>
  <c r="M216" i="4"/>
  <c r="K216" i="4"/>
  <c r="N202" i="4"/>
  <c r="P202" i="4"/>
  <c r="M213" i="4"/>
  <c r="K213" i="4"/>
  <c r="K207" i="4"/>
  <c r="M207" i="4"/>
  <c r="K215" i="4"/>
  <c r="M215" i="4"/>
  <c r="K199" i="4"/>
  <c r="M199" i="4"/>
  <c r="K181" i="4"/>
  <c r="M181" i="4"/>
  <c r="V186" i="4"/>
  <c r="S186" i="4"/>
  <c r="Q186" i="4"/>
  <c r="K175" i="4"/>
  <c r="M175" i="4"/>
  <c r="M174" i="4"/>
  <c r="K174" i="4"/>
  <c r="K167" i="4"/>
  <c r="M167" i="4"/>
  <c r="K173" i="4"/>
  <c r="M173" i="4"/>
  <c r="N187" i="4"/>
  <c r="P187" i="4"/>
  <c r="P168" i="4"/>
  <c r="N168" i="4"/>
  <c r="N179" i="4"/>
  <c r="P179" i="4"/>
  <c r="M177" i="4"/>
  <c r="K177" i="4"/>
  <c r="P183" i="4"/>
  <c r="M169" i="4"/>
  <c r="K169" i="4"/>
  <c r="P180" i="4"/>
  <c r="N180" i="4"/>
  <c r="P176" i="4"/>
  <c r="N176" i="4"/>
  <c r="N171" i="4"/>
  <c r="P171" i="4"/>
  <c r="S170" i="4"/>
  <c r="Q170" i="4"/>
  <c r="P172" i="4"/>
  <c r="N172" i="4"/>
  <c r="M166" i="4"/>
  <c r="K166" i="4"/>
  <c r="P184" i="4"/>
  <c r="N184" i="4"/>
  <c r="M185" i="4"/>
  <c r="K185" i="4"/>
  <c r="N182" i="4"/>
  <c r="P182" i="4"/>
  <c r="K147" i="4"/>
  <c r="M147" i="4"/>
  <c r="K138" i="4"/>
  <c r="M138" i="4"/>
  <c r="M146" i="4"/>
  <c r="K146" i="4"/>
  <c r="K154" i="4"/>
  <c r="M154" i="4"/>
  <c r="Y141" i="4"/>
  <c r="W141" i="4"/>
  <c r="Y153" i="4"/>
  <c r="W153" i="4"/>
  <c r="Y137" i="4"/>
  <c r="W137" i="4"/>
  <c r="Y157" i="4"/>
  <c r="W157" i="4"/>
  <c r="V136" i="4"/>
  <c r="Q136" i="4"/>
  <c r="S136" i="4"/>
  <c r="P149" i="4"/>
  <c r="N149" i="4"/>
  <c r="N144" i="4"/>
  <c r="P144" i="4"/>
  <c r="K155" i="4"/>
  <c r="M155" i="4"/>
  <c r="K143" i="4"/>
  <c r="M143" i="4"/>
  <c r="K139" i="4"/>
  <c r="M139" i="4"/>
  <c r="K151" i="4"/>
  <c r="M151" i="4"/>
  <c r="K142" i="4"/>
  <c r="M142" i="4"/>
  <c r="K150" i="4"/>
  <c r="M150" i="4"/>
  <c r="V148" i="4"/>
  <c r="Q148" i="4"/>
  <c r="S148" i="4"/>
  <c r="M152" i="4"/>
  <c r="K152" i="4"/>
  <c r="P145" i="4"/>
  <c r="N145" i="4"/>
  <c r="N119" i="4"/>
  <c r="P119" i="4"/>
  <c r="M126" i="4"/>
  <c r="K126" i="4"/>
  <c r="P108" i="4"/>
  <c r="N108" i="4"/>
  <c r="P124" i="4"/>
  <c r="N124" i="4"/>
  <c r="N127" i="4"/>
  <c r="M121" i="4"/>
  <c r="K121" i="4"/>
  <c r="P112" i="4"/>
  <c r="N112" i="4"/>
  <c r="N111" i="4"/>
  <c r="P111" i="4"/>
  <c r="M125" i="4"/>
  <c r="K125" i="4"/>
  <c r="M117" i="4"/>
  <c r="K117" i="4"/>
  <c r="K109" i="4"/>
  <c r="M109" i="4"/>
  <c r="P109" i="4" s="1"/>
  <c r="M118" i="4"/>
  <c r="K118" i="4"/>
  <c r="V114" i="4"/>
  <c r="S114" i="4"/>
  <c r="Q114" i="4"/>
  <c r="N115" i="4"/>
  <c r="P115" i="4"/>
  <c r="N107" i="4"/>
  <c r="P107" i="4"/>
  <c r="K113" i="4"/>
  <c r="M113" i="4"/>
  <c r="P116" i="4"/>
  <c r="N116" i="4"/>
  <c r="M110" i="4"/>
  <c r="K110" i="4"/>
  <c r="P120" i="4"/>
  <c r="N120" i="4"/>
  <c r="M79" i="4"/>
  <c r="K79" i="4"/>
  <c r="K87" i="4"/>
  <c r="M87" i="4"/>
  <c r="N86" i="4"/>
  <c r="P86" i="4"/>
  <c r="S76" i="4"/>
  <c r="V76" i="4"/>
  <c r="Q76" i="4"/>
  <c r="S88" i="4"/>
  <c r="V88" i="4"/>
  <c r="Q88" i="4"/>
  <c r="S84" i="4"/>
  <c r="V84" i="4"/>
  <c r="Q84" i="4"/>
  <c r="K83" i="4"/>
  <c r="M83" i="4"/>
  <c r="P82" i="4"/>
  <c r="N82" i="4"/>
  <c r="P90" i="4"/>
  <c r="N90" i="4"/>
  <c r="P77" i="4"/>
  <c r="N77" i="4"/>
  <c r="N78" i="4"/>
  <c r="P78" i="4"/>
  <c r="G187" i="13"/>
  <c r="H187" i="13" s="1"/>
  <c r="G97" i="13"/>
  <c r="H97" i="13" s="1"/>
  <c r="G67" i="13"/>
  <c r="H67" i="13" s="1"/>
  <c r="M67" i="4"/>
  <c r="K67" i="4"/>
  <c r="G176" i="13"/>
  <c r="H176" i="13" s="1"/>
  <c r="G86" i="13"/>
  <c r="H86" i="13" s="1"/>
  <c r="G56" i="13"/>
  <c r="H56" i="13" s="1"/>
  <c r="K56" i="4"/>
  <c r="M56" i="4"/>
  <c r="E91" i="13"/>
  <c r="F91" i="13" s="1"/>
  <c r="E61" i="13"/>
  <c r="F61" i="13" s="1"/>
  <c r="E181" i="13"/>
  <c r="F181" i="13" s="1"/>
  <c r="J61" i="4"/>
  <c r="H61" i="4"/>
  <c r="G85" i="13"/>
  <c r="H85" i="13" s="1"/>
  <c r="G55" i="13"/>
  <c r="H55" i="13" s="1"/>
  <c r="G175" i="13"/>
  <c r="H175" i="13" s="1"/>
  <c r="M55" i="4"/>
  <c r="K55" i="4"/>
  <c r="G180" i="13"/>
  <c r="H180" i="13" s="1"/>
  <c r="G90" i="13"/>
  <c r="H90" i="13" s="1"/>
  <c r="G60" i="13"/>
  <c r="H60" i="13" s="1"/>
  <c r="K60" i="4"/>
  <c r="M60" i="4"/>
  <c r="E169" i="13"/>
  <c r="F169" i="13" s="1"/>
  <c r="E79" i="13"/>
  <c r="F79" i="13" s="1"/>
  <c r="E49" i="13"/>
  <c r="F49" i="13" s="1"/>
  <c r="J49" i="4"/>
  <c r="H49" i="4"/>
  <c r="E185" i="13"/>
  <c r="F185" i="13" s="1"/>
  <c r="E95" i="13"/>
  <c r="F95" i="13" s="1"/>
  <c r="E65" i="13"/>
  <c r="F65" i="13" s="1"/>
  <c r="J65" i="4"/>
  <c r="H65" i="4"/>
  <c r="I54" i="13"/>
  <c r="J54" i="13" s="1"/>
  <c r="I182" i="13"/>
  <c r="J182" i="13" s="1"/>
  <c r="I62" i="13"/>
  <c r="J62" i="13" s="1"/>
  <c r="N62" i="4"/>
  <c r="P62" i="4"/>
  <c r="G179" i="13"/>
  <c r="H179" i="13" s="1"/>
  <c r="G89" i="13"/>
  <c r="H89" i="13" s="1"/>
  <c r="G59" i="13"/>
  <c r="H59" i="13" s="1"/>
  <c r="M59" i="4"/>
  <c r="K59" i="4"/>
  <c r="G168" i="13"/>
  <c r="H168" i="13" s="1"/>
  <c r="G78" i="13"/>
  <c r="H78" i="13" s="1"/>
  <c r="G48" i="13"/>
  <c r="H48" i="13" s="1"/>
  <c r="K48" i="4"/>
  <c r="M48" i="4"/>
  <c r="G184" i="13"/>
  <c r="H184" i="13" s="1"/>
  <c r="G94" i="13"/>
  <c r="H94" i="13" s="1"/>
  <c r="G64" i="13"/>
  <c r="H64" i="13" s="1"/>
  <c r="K64" i="4"/>
  <c r="E83" i="13"/>
  <c r="F83" i="13" s="1"/>
  <c r="E173" i="13"/>
  <c r="F173" i="13" s="1"/>
  <c r="E53" i="13"/>
  <c r="F53" i="13" s="1"/>
  <c r="J53" i="4"/>
  <c r="H53" i="4"/>
  <c r="H62" i="13"/>
  <c r="G171" i="13"/>
  <c r="H171" i="13" s="1"/>
  <c r="G81" i="13"/>
  <c r="H81" i="13" s="1"/>
  <c r="G51" i="13"/>
  <c r="H51" i="13" s="1"/>
  <c r="M51" i="4"/>
  <c r="K51" i="4"/>
  <c r="G183" i="13"/>
  <c r="H183" i="13" s="1"/>
  <c r="G93" i="13"/>
  <c r="H93" i="13" s="1"/>
  <c r="G63" i="13"/>
  <c r="H63" i="13" s="1"/>
  <c r="M63" i="4"/>
  <c r="K63" i="4"/>
  <c r="E177" i="13"/>
  <c r="F177" i="13" s="1"/>
  <c r="E87" i="13"/>
  <c r="F87" i="13" s="1"/>
  <c r="E57" i="13"/>
  <c r="F57" i="13" s="1"/>
  <c r="J57" i="4"/>
  <c r="H57" i="4"/>
  <c r="I186" i="13"/>
  <c r="J186" i="13" s="1"/>
  <c r="I96" i="13"/>
  <c r="J96" i="13" s="1"/>
  <c r="I66" i="13"/>
  <c r="J66" i="13" s="1"/>
  <c r="N66" i="4"/>
  <c r="P66" i="4"/>
  <c r="K47" i="4"/>
  <c r="G167" i="13"/>
  <c r="H167" i="13" s="1"/>
  <c r="G47" i="13"/>
  <c r="H47" i="13" s="1"/>
  <c r="G77" i="13"/>
  <c r="H77" i="13" s="1"/>
  <c r="M47" i="4"/>
  <c r="H46" i="13"/>
  <c r="P46" i="4"/>
  <c r="I166" i="13"/>
  <c r="J166" i="13" s="1"/>
  <c r="I46" i="13"/>
  <c r="J46" i="13" s="1"/>
  <c r="I76" i="13"/>
  <c r="J76" i="13" s="1"/>
  <c r="N46" i="4"/>
  <c r="H166" i="13"/>
  <c r="H76" i="13"/>
  <c r="S27" i="7"/>
  <c r="S31" i="7"/>
  <c r="M151" i="6"/>
  <c r="P151" i="6" s="1"/>
  <c r="P113" i="6"/>
  <c r="V113" i="6" s="1"/>
  <c r="U115" i="7" s="1"/>
  <c r="V115" i="7" s="1"/>
  <c r="X115" i="7" s="1"/>
  <c r="M118" i="6"/>
  <c r="N118" i="6" s="1"/>
  <c r="K121" i="6"/>
  <c r="P121" i="6"/>
  <c r="S121" i="6" s="1"/>
  <c r="N142" i="6"/>
  <c r="P142" i="6"/>
  <c r="K142" i="6"/>
  <c r="M143" i="6"/>
  <c r="N143" i="6" s="1"/>
  <c r="M146" i="6"/>
  <c r="K146" i="6"/>
  <c r="N150" i="6"/>
  <c r="P150" i="6"/>
  <c r="M138" i="6"/>
  <c r="K138" i="6"/>
  <c r="P87" i="6"/>
  <c r="Q87" i="6" s="1"/>
  <c r="M110" i="6"/>
  <c r="N110" i="6" s="1"/>
  <c r="P152" i="6"/>
  <c r="N152" i="6"/>
  <c r="N158" i="6"/>
  <c r="P158" i="6"/>
  <c r="M154" i="6"/>
  <c r="K154" i="6"/>
  <c r="P156" i="6"/>
  <c r="N156" i="6"/>
  <c r="N139" i="6"/>
  <c r="P139" i="6"/>
  <c r="N155" i="6"/>
  <c r="P155" i="6"/>
  <c r="K145" i="6"/>
  <c r="M145" i="6"/>
  <c r="K153" i="6"/>
  <c r="M153" i="6"/>
  <c r="P140" i="6"/>
  <c r="N140" i="6"/>
  <c r="N147" i="6"/>
  <c r="P147" i="6"/>
  <c r="P148" i="6"/>
  <c r="N148" i="6"/>
  <c r="N159" i="6"/>
  <c r="P159" i="6"/>
  <c r="K141" i="6"/>
  <c r="M141" i="6"/>
  <c r="K149" i="6"/>
  <c r="M149" i="6"/>
  <c r="K157" i="6"/>
  <c r="M157" i="6"/>
  <c r="W144" i="6"/>
  <c r="Y144" i="6"/>
  <c r="AA147" i="7" s="1"/>
  <c r="AB147" i="7" s="1"/>
  <c r="AD147" i="7" s="1"/>
  <c r="AE147" i="7" s="1"/>
  <c r="P129" i="6"/>
  <c r="V129" i="6" s="1"/>
  <c r="U131" i="7" s="1"/>
  <c r="V131" i="7" s="1"/>
  <c r="X131" i="7" s="1"/>
  <c r="K129" i="6"/>
  <c r="N77" i="6"/>
  <c r="S93" i="6"/>
  <c r="V93" i="6"/>
  <c r="U95" i="7" s="1"/>
  <c r="V95" i="7" s="1"/>
  <c r="X95" i="7" s="1"/>
  <c r="M84" i="6"/>
  <c r="P84" i="6" s="1"/>
  <c r="M109" i="6"/>
  <c r="K109" i="6"/>
  <c r="M125" i="6"/>
  <c r="K125" i="6"/>
  <c r="P79" i="6"/>
  <c r="Q79" i="6" s="1"/>
  <c r="M117" i="6"/>
  <c r="K117" i="6"/>
  <c r="K124" i="6"/>
  <c r="M124" i="6"/>
  <c r="P115" i="6"/>
  <c r="N115" i="6"/>
  <c r="K92" i="6"/>
  <c r="P123" i="6"/>
  <c r="N123" i="6"/>
  <c r="P127" i="6"/>
  <c r="N127" i="6"/>
  <c r="N122" i="6"/>
  <c r="P122" i="6"/>
  <c r="K112" i="6"/>
  <c r="M112" i="6"/>
  <c r="K120" i="6"/>
  <c r="M120" i="6"/>
  <c r="K128" i="6"/>
  <c r="M128" i="6"/>
  <c r="P119" i="6"/>
  <c r="N119" i="6"/>
  <c r="N114" i="6"/>
  <c r="P114" i="6"/>
  <c r="K108" i="6"/>
  <c r="M108" i="6"/>
  <c r="K116" i="6"/>
  <c r="M116" i="6"/>
  <c r="P111" i="6"/>
  <c r="N111" i="6"/>
  <c r="N126" i="6"/>
  <c r="P126" i="6"/>
  <c r="K95" i="6"/>
  <c r="S95" i="6"/>
  <c r="V77" i="6"/>
  <c r="N93" i="6"/>
  <c r="Q77" i="6"/>
  <c r="K79" i="6"/>
  <c r="M83" i="6"/>
  <c r="K83" i="6"/>
  <c r="N85" i="6"/>
  <c r="M91" i="6"/>
  <c r="K91" i="6"/>
  <c r="V85" i="6"/>
  <c r="S85" i="6"/>
  <c r="N80" i="6"/>
  <c r="P80" i="6"/>
  <c r="N96" i="6"/>
  <c r="P96" i="6"/>
  <c r="P92" i="6"/>
  <c r="N92" i="6"/>
  <c r="M78" i="6"/>
  <c r="K78" i="6"/>
  <c r="M94" i="6"/>
  <c r="K94" i="6"/>
  <c r="P81" i="6"/>
  <c r="N81" i="6"/>
  <c r="K82" i="6"/>
  <c r="M82" i="6"/>
  <c r="P89" i="6"/>
  <c r="N89" i="6"/>
  <c r="M90" i="6"/>
  <c r="K90" i="6"/>
  <c r="K98" i="6"/>
  <c r="M98" i="6"/>
  <c r="K63" i="6"/>
  <c r="P88" i="6"/>
  <c r="N88" i="6"/>
  <c r="M86" i="6"/>
  <c r="K86" i="6"/>
  <c r="P97" i="6"/>
  <c r="N97" i="6"/>
  <c r="K62" i="6"/>
  <c r="K47" i="6"/>
  <c r="N46" i="6"/>
  <c r="P46" i="6"/>
  <c r="N54" i="6"/>
  <c r="P54" i="6"/>
  <c r="M58" i="6"/>
  <c r="K58" i="6"/>
  <c r="M66" i="6"/>
  <c r="K66" i="6"/>
  <c r="K46" i="6"/>
  <c r="M50" i="6"/>
  <c r="K50" i="6"/>
  <c r="N62" i="6"/>
  <c r="P62" i="6"/>
  <c r="N51" i="6"/>
  <c r="P51" i="6"/>
  <c r="P64" i="6"/>
  <c r="N64" i="6"/>
  <c r="K61" i="6"/>
  <c r="M61" i="6"/>
  <c r="N47" i="6"/>
  <c r="P47" i="6"/>
  <c r="K49" i="6"/>
  <c r="M49" i="6"/>
  <c r="P52" i="6"/>
  <c r="N52" i="6"/>
  <c r="N59" i="6"/>
  <c r="P59" i="6"/>
  <c r="K53" i="6"/>
  <c r="M53" i="6"/>
  <c r="P55" i="6"/>
  <c r="N55" i="6"/>
  <c r="N67" i="6"/>
  <c r="P67" i="6"/>
  <c r="K57" i="6"/>
  <c r="M57" i="6"/>
  <c r="N63" i="6"/>
  <c r="P63" i="6"/>
  <c r="P48" i="6"/>
  <c r="N48" i="6"/>
  <c r="K65" i="6"/>
  <c r="M65" i="6"/>
  <c r="P60" i="6"/>
  <c r="N60" i="6"/>
  <c r="P56" i="6"/>
  <c r="N56" i="6"/>
  <c r="G35" i="13"/>
  <c r="I19" i="13"/>
  <c r="G36" i="29"/>
  <c r="J36" i="29" s="1"/>
  <c r="K36" i="29" s="1"/>
  <c r="G20" i="29"/>
  <c r="J20" i="29" s="1"/>
  <c r="K20" i="29" s="1"/>
  <c r="R33" i="29"/>
  <c r="R29" i="29"/>
  <c r="R25" i="29"/>
  <c r="R21" i="29"/>
  <c r="R17" i="29"/>
  <c r="H91" i="29"/>
  <c r="J91" i="29"/>
  <c r="M91" i="29" s="1"/>
  <c r="AE34" i="29"/>
  <c r="AE30" i="29"/>
  <c r="AE26" i="29"/>
  <c r="AE22" i="29"/>
  <c r="AE18" i="29"/>
  <c r="U36" i="29"/>
  <c r="AT97" i="29"/>
  <c r="U28" i="29"/>
  <c r="AT89" i="29"/>
  <c r="U20" i="29"/>
  <c r="AT81" i="29"/>
  <c r="R35" i="29"/>
  <c r="R31" i="29"/>
  <c r="R27" i="29"/>
  <c r="R23" i="29"/>
  <c r="R19" i="29"/>
  <c r="R15" i="29"/>
  <c r="G34" i="29"/>
  <c r="H34" i="29" s="1"/>
  <c r="G30" i="29"/>
  <c r="H30" i="29" s="1"/>
  <c r="G26" i="29"/>
  <c r="H26" i="29" s="1"/>
  <c r="G22" i="29"/>
  <c r="H22" i="29" s="1"/>
  <c r="G18" i="29"/>
  <c r="J18" i="29" s="1"/>
  <c r="AT67" i="29"/>
  <c r="AT63" i="29"/>
  <c r="AT59" i="29"/>
  <c r="AT55" i="29"/>
  <c r="AT51" i="29"/>
  <c r="AT47" i="29"/>
  <c r="J89" i="29"/>
  <c r="M89" i="29" s="1"/>
  <c r="H89" i="29"/>
  <c r="H85" i="29"/>
  <c r="J85" i="29"/>
  <c r="K85" i="29" s="1"/>
  <c r="J81" i="29"/>
  <c r="K81" i="29" s="1"/>
  <c r="H81" i="29"/>
  <c r="H97" i="29"/>
  <c r="K78" i="29"/>
  <c r="AT96" i="29"/>
  <c r="AT88" i="29"/>
  <c r="AT80" i="29"/>
  <c r="AT95" i="29"/>
  <c r="AT91" i="29"/>
  <c r="AT87" i="29"/>
  <c r="AT83" i="29"/>
  <c r="AT79" i="29"/>
  <c r="AE24" i="29"/>
  <c r="AE20" i="29"/>
  <c r="AE16" i="29"/>
  <c r="AO34" i="29"/>
  <c r="AO30" i="29"/>
  <c r="AO26" i="29"/>
  <c r="AO22" i="29"/>
  <c r="AO18" i="29"/>
  <c r="H124" i="29"/>
  <c r="J124" i="29"/>
  <c r="H120" i="29"/>
  <c r="J120" i="29"/>
  <c r="H116" i="29"/>
  <c r="J116" i="29"/>
  <c r="H112" i="29"/>
  <c r="J112" i="29"/>
  <c r="H108" i="29"/>
  <c r="J108" i="29"/>
  <c r="AT54" i="29"/>
  <c r="H96" i="29"/>
  <c r="H86" i="29"/>
  <c r="AT94" i="29"/>
  <c r="AT90" i="29"/>
  <c r="AT86" i="29"/>
  <c r="AT82" i="29"/>
  <c r="AT78" i="29"/>
  <c r="H123" i="29"/>
  <c r="H115" i="29"/>
  <c r="H107" i="29"/>
  <c r="M127" i="29"/>
  <c r="M119" i="29"/>
  <c r="M111" i="29"/>
  <c r="M118" i="29"/>
  <c r="H127" i="29"/>
  <c r="H119" i="29"/>
  <c r="H111" i="29"/>
  <c r="M123" i="29"/>
  <c r="M115" i="29"/>
  <c r="M107" i="29"/>
  <c r="AJ34" i="29"/>
  <c r="AJ30" i="29"/>
  <c r="AJ26" i="29"/>
  <c r="AJ22" i="29"/>
  <c r="AJ18" i="29"/>
  <c r="AJ33" i="29"/>
  <c r="AJ29" i="29"/>
  <c r="AJ25" i="29"/>
  <c r="AJ21" i="29"/>
  <c r="AJ17" i="29"/>
  <c r="Z34" i="29"/>
  <c r="Z30" i="29"/>
  <c r="Z26" i="29"/>
  <c r="Z22" i="29"/>
  <c r="Z18" i="29"/>
  <c r="M46" i="29"/>
  <c r="K46" i="29"/>
  <c r="H65" i="29"/>
  <c r="J65" i="29"/>
  <c r="H61" i="29"/>
  <c r="J61" i="29"/>
  <c r="H57" i="29"/>
  <c r="J57" i="29"/>
  <c r="H53" i="29"/>
  <c r="J53" i="29"/>
  <c r="H49" i="29"/>
  <c r="J49" i="29"/>
  <c r="U34" i="29"/>
  <c r="AT65" i="29"/>
  <c r="U30" i="29"/>
  <c r="AT61" i="29"/>
  <c r="U26" i="29"/>
  <c r="AT57" i="29"/>
  <c r="U22" i="29"/>
  <c r="AT53" i="29"/>
  <c r="U18" i="29"/>
  <c r="AT49" i="29"/>
  <c r="M62" i="29"/>
  <c r="K62" i="29"/>
  <c r="M66" i="29"/>
  <c r="K66" i="29"/>
  <c r="M58" i="29"/>
  <c r="K58" i="29"/>
  <c r="M50" i="29"/>
  <c r="K50" i="29"/>
  <c r="M54" i="29"/>
  <c r="K54" i="29"/>
  <c r="K96" i="29"/>
  <c r="M96" i="29"/>
  <c r="J67" i="29"/>
  <c r="H67" i="29"/>
  <c r="J63" i="29"/>
  <c r="H63" i="29"/>
  <c r="J59" i="29"/>
  <c r="H59" i="29"/>
  <c r="J55" i="29"/>
  <c r="H55" i="29"/>
  <c r="J51" i="29"/>
  <c r="H51" i="29"/>
  <c r="J47" i="29"/>
  <c r="H47" i="29"/>
  <c r="K97" i="29"/>
  <c r="M97" i="29"/>
  <c r="K80" i="29"/>
  <c r="M80" i="29"/>
  <c r="AT66" i="29"/>
  <c r="AT62" i="29"/>
  <c r="AT58" i="29"/>
  <c r="AT50" i="29"/>
  <c r="AT46" i="29"/>
  <c r="H90" i="29"/>
  <c r="J95" i="29"/>
  <c r="J79" i="29"/>
  <c r="K90" i="29"/>
  <c r="N94" i="29"/>
  <c r="P94" i="29"/>
  <c r="N90" i="29"/>
  <c r="P90" i="29"/>
  <c r="N86" i="29"/>
  <c r="P86" i="29"/>
  <c r="N82" i="29"/>
  <c r="P82" i="29"/>
  <c r="N78" i="29"/>
  <c r="P78" i="29"/>
  <c r="H94" i="29"/>
  <c r="H78" i="29"/>
  <c r="J93" i="29"/>
  <c r="J83" i="29"/>
  <c r="J77" i="29"/>
  <c r="K86" i="29"/>
  <c r="H82" i="29"/>
  <c r="K92" i="29"/>
  <c r="M92" i="29"/>
  <c r="J87" i="29"/>
  <c r="K82" i="29"/>
  <c r="H21" i="5"/>
  <c r="G195" i="5"/>
  <c r="R195" i="5"/>
  <c r="R218" i="5" s="1"/>
  <c r="U195" i="5"/>
  <c r="U218" i="5" s="1"/>
  <c r="Z195" i="5"/>
  <c r="Z218" i="5" s="1"/>
  <c r="AE195" i="5"/>
  <c r="AE218" i="5" s="1"/>
  <c r="AJ195" i="5"/>
  <c r="AJ218" i="5" s="1"/>
  <c r="AO195" i="5"/>
  <c r="AO218" i="5" s="1"/>
  <c r="I40" i="26"/>
  <c r="I63" i="26" s="1"/>
  <c r="I67" i="26"/>
  <c r="I90" i="26" s="1"/>
  <c r="I94" i="26"/>
  <c r="I117" i="26" s="1"/>
  <c r="I23" i="22"/>
  <c r="H23" i="22"/>
  <c r="G23" i="22"/>
  <c r="F23" i="22"/>
  <c r="E23" i="22"/>
  <c r="H43" i="22"/>
  <c r="H80" i="13" l="1"/>
  <c r="Q217" i="4"/>
  <c r="N189" i="6"/>
  <c r="K16" i="6"/>
  <c r="N177" i="6"/>
  <c r="K113" i="29"/>
  <c r="M109" i="29"/>
  <c r="K117" i="29"/>
  <c r="M88" i="29"/>
  <c r="K52" i="29"/>
  <c r="K64" i="29"/>
  <c r="H17" i="29"/>
  <c r="H33" i="29"/>
  <c r="Q171" i="5"/>
  <c r="P181" i="5"/>
  <c r="J19" i="5"/>
  <c r="G110" i="13" s="1"/>
  <c r="J16" i="5"/>
  <c r="G107" i="13" s="1"/>
  <c r="P56" i="5"/>
  <c r="Q106" i="4"/>
  <c r="V106" i="4"/>
  <c r="Y106" i="4" s="1"/>
  <c r="N85" i="4"/>
  <c r="I58" i="13"/>
  <c r="J58" i="13" s="1"/>
  <c r="K92" i="13"/>
  <c r="H35" i="13"/>
  <c r="N169" i="6"/>
  <c r="S87" i="6"/>
  <c r="G31" i="13"/>
  <c r="H31" i="13" s="1"/>
  <c r="H35" i="29"/>
  <c r="M110" i="29"/>
  <c r="N110" i="29" s="1"/>
  <c r="K89" i="29"/>
  <c r="M20" i="29"/>
  <c r="P20" i="29" s="1"/>
  <c r="H20" i="29"/>
  <c r="J19" i="29"/>
  <c r="K19" i="29" s="1"/>
  <c r="M36" i="29"/>
  <c r="P36" i="29" s="1"/>
  <c r="Q156" i="5"/>
  <c r="X156" i="5"/>
  <c r="Y156" i="5" s="1"/>
  <c r="I139" i="18"/>
  <c r="D71" i="22"/>
  <c r="D113" i="22"/>
  <c r="P50" i="4"/>
  <c r="K50" i="13" s="1"/>
  <c r="I75" i="18"/>
  <c r="E79" i="22"/>
  <c r="I146" i="18"/>
  <c r="N140" i="4"/>
  <c r="I143" i="18"/>
  <c r="P55" i="4"/>
  <c r="M183" i="29"/>
  <c r="P183" i="29" s="1"/>
  <c r="M187" i="29"/>
  <c r="P187" i="29" s="1"/>
  <c r="H29" i="29"/>
  <c r="J23" i="29"/>
  <c r="K23" i="29" s="1"/>
  <c r="J24" i="29"/>
  <c r="M24" i="29" s="1"/>
  <c r="X187" i="5"/>
  <c r="Y187" i="5" s="1"/>
  <c r="S187" i="5"/>
  <c r="H24" i="5"/>
  <c r="H23" i="5"/>
  <c r="AT23" i="29"/>
  <c r="P198" i="6"/>
  <c r="Q198" i="6" s="1"/>
  <c r="N173" i="6"/>
  <c r="M106" i="29"/>
  <c r="J30" i="5"/>
  <c r="G121" i="13" s="1"/>
  <c r="H121" i="13" s="1"/>
  <c r="J22" i="5"/>
  <c r="G113" i="13" s="1"/>
  <c r="H113" i="13" s="1"/>
  <c r="H35" i="5"/>
  <c r="X110" i="5"/>
  <c r="Y110" i="5" s="1"/>
  <c r="J28" i="5"/>
  <c r="G119" i="13" s="1"/>
  <c r="J20" i="5"/>
  <c r="G111" i="13" s="1"/>
  <c r="N186" i="5"/>
  <c r="J34" i="5"/>
  <c r="G125" i="13" s="1"/>
  <c r="H125" i="13" s="1"/>
  <c r="Y152" i="5"/>
  <c r="Q110" i="5"/>
  <c r="P64" i="5"/>
  <c r="S64" i="5" s="1"/>
  <c r="AT35" i="29"/>
  <c r="AT28" i="29"/>
  <c r="V178" i="4"/>
  <c r="W178" i="4" s="1"/>
  <c r="J80" i="13"/>
  <c r="N22" i="4"/>
  <c r="V122" i="4"/>
  <c r="W122" i="4" s="1"/>
  <c r="H54" i="13"/>
  <c r="D147" i="22"/>
  <c r="N185" i="6"/>
  <c r="Q113" i="6"/>
  <c r="Q129" i="6"/>
  <c r="H31" i="29"/>
  <c r="K121" i="29"/>
  <c r="J15" i="29"/>
  <c r="K15" i="29" s="1"/>
  <c r="I83" i="18"/>
  <c r="I70" i="18"/>
  <c r="I86" i="18"/>
  <c r="J36" i="5"/>
  <c r="G127" i="13" s="1"/>
  <c r="I127" i="18"/>
  <c r="I126" i="18"/>
  <c r="I142" i="18"/>
  <c r="I82" i="18"/>
  <c r="I90" i="18"/>
  <c r="F50" i="13"/>
  <c r="H178" i="13"/>
  <c r="I33" i="18"/>
  <c r="P118" i="6"/>
  <c r="Q118" i="6" s="1"/>
  <c r="N217" i="6"/>
  <c r="W93" i="6"/>
  <c r="P110" i="6"/>
  <c r="V110" i="6" s="1"/>
  <c r="U112" i="7" s="1"/>
  <c r="V112" i="7" s="1"/>
  <c r="X112" i="7" s="1"/>
  <c r="Y93" i="6"/>
  <c r="AA95" i="7" s="1"/>
  <c r="AB95" i="7" s="1"/>
  <c r="AD95" i="7" s="1"/>
  <c r="AE95" i="7" s="1"/>
  <c r="V79" i="6"/>
  <c r="U81" i="7" s="1"/>
  <c r="V81" i="7" s="1"/>
  <c r="X81" i="7" s="1"/>
  <c r="Y81" i="7" s="1"/>
  <c r="J19" i="13"/>
  <c r="P214" i="6"/>
  <c r="V214" i="6" s="1"/>
  <c r="N151" i="6"/>
  <c r="M15" i="6"/>
  <c r="I15" i="13" s="1"/>
  <c r="K15" i="6"/>
  <c r="M31" i="6"/>
  <c r="K31" i="6"/>
  <c r="K23" i="6"/>
  <c r="M23" i="6"/>
  <c r="I23" i="13" s="1"/>
  <c r="J23" i="13" s="1"/>
  <c r="W77" i="6"/>
  <c r="U79" i="7"/>
  <c r="V79" i="7" s="1"/>
  <c r="X79" i="7" s="1"/>
  <c r="Y95" i="7"/>
  <c r="Y131" i="7"/>
  <c r="V177" i="6"/>
  <c r="Q177" i="6"/>
  <c r="S177" i="6"/>
  <c r="N207" i="6"/>
  <c r="P207" i="6"/>
  <c r="V205" i="6"/>
  <c r="Q205" i="6"/>
  <c r="S205" i="6"/>
  <c r="N28" i="6"/>
  <c r="P28" i="6"/>
  <c r="V189" i="6"/>
  <c r="Q189" i="6"/>
  <c r="S189" i="6"/>
  <c r="N219" i="6"/>
  <c r="P219" i="6"/>
  <c r="V217" i="6"/>
  <c r="Q217" i="6"/>
  <c r="S217" i="6"/>
  <c r="P30" i="6"/>
  <c r="K30" i="13" s="1"/>
  <c r="N30" i="6"/>
  <c r="M18" i="6"/>
  <c r="K18" i="6"/>
  <c r="N188" i="6"/>
  <c r="P188" i="6"/>
  <c r="N216" i="6"/>
  <c r="P216" i="6"/>
  <c r="N187" i="6"/>
  <c r="P187" i="6"/>
  <c r="U190" i="7"/>
  <c r="V190" i="7" s="1"/>
  <c r="X190" i="7" s="1"/>
  <c r="W186" i="6"/>
  <c r="Y186" i="6"/>
  <c r="V181" i="6"/>
  <c r="Q181" i="6"/>
  <c r="S181" i="6"/>
  <c r="N29" i="6"/>
  <c r="P29" i="6"/>
  <c r="U182" i="7"/>
  <c r="V182" i="7" s="1"/>
  <c r="X182" i="7" s="1"/>
  <c r="W178" i="6"/>
  <c r="Y178" i="6"/>
  <c r="N176" i="6"/>
  <c r="P176" i="6"/>
  <c r="N204" i="6"/>
  <c r="P204" i="6"/>
  <c r="S202" i="6"/>
  <c r="V202" i="6"/>
  <c r="Q202" i="6"/>
  <c r="N175" i="6"/>
  <c r="P175" i="6"/>
  <c r="V185" i="6"/>
  <c r="Q185" i="6"/>
  <c r="S185" i="6"/>
  <c r="N215" i="6"/>
  <c r="P215" i="6"/>
  <c r="V213" i="6"/>
  <c r="Q213" i="6"/>
  <c r="S213" i="6"/>
  <c r="Q35" i="6"/>
  <c r="S35" i="6"/>
  <c r="N32" i="6"/>
  <c r="P32" i="6"/>
  <c r="P16" i="6"/>
  <c r="N16" i="6"/>
  <c r="U178" i="7"/>
  <c r="V178" i="7" s="1"/>
  <c r="X178" i="7" s="1"/>
  <c r="W174" i="6"/>
  <c r="Y174" i="6"/>
  <c r="N184" i="6"/>
  <c r="P184" i="6"/>
  <c r="P34" i="6"/>
  <c r="N34" i="6"/>
  <c r="Y115" i="7"/>
  <c r="Q27" i="6"/>
  <c r="S27" i="6"/>
  <c r="N36" i="6"/>
  <c r="P36" i="6"/>
  <c r="P20" i="6"/>
  <c r="N20" i="6"/>
  <c r="V173" i="6"/>
  <c r="Q173" i="6"/>
  <c r="S173" i="6"/>
  <c r="N203" i="6"/>
  <c r="P203" i="6"/>
  <c r="V201" i="6"/>
  <c r="Q201" i="6"/>
  <c r="S201" i="6"/>
  <c r="P22" i="6"/>
  <c r="N22" i="6"/>
  <c r="N172" i="6"/>
  <c r="P172" i="6"/>
  <c r="N200" i="6"/>
  <c r="P200" i="6"/>
  <c r="N171" i="6"/>
  <c r="P171" i="6"/>
  <c r="N17" i="6"/>
  <c r="P17" i="6"/>
  <c r="K17" i="13" s="1"/>
  <c r="N183" i="6"/>
  <c r="P183" i="6"/>
  <c r="W85" i="6"/>
  <c r="U87" i="7"/>
  <c r="V87" i="7" s="1"/>
  <c r="X87" i="7" s="1"/>
  <c r="N180" i="6"/>
  <c r="P180" i="6"/>
  <c r="N208" i="6"/>
  <c r="P208" i="6"/>
  <c r="S206" i="6"/>
  <c r="V206" i="6"/>
  <c r="Q206" i="6"/>
  <c r="N179" i="6"/>
  <c r="P179" i="6"/>
  <c r="N25" i="6"/>
  <c r="P25" i="6"/>
  <c r="N33" i="6"/>
  <c r="P33" i="6"/>
  <c r="U186" i="7"/>
  <c r="V186" i="7" s="1"/>
  <c r="X186" i="7" s="1"/>
  <c r="W182" i="6"/>
  <c r="Y182" i="6"/>
  <c r="S218" i="6"/>
  <c r="V218" i="6"/>
  <c r="Q218" i="6"/>
  <c r="V169" i="6"/>
  <c r="Q169" i="6"/>
  <c r="S169" i="6"/>
  <c r="N199" i="6"/>
  <c r="P199" i="6"/>
  <c r="P21" i="6"/>
  <c r="N21" i="6"/>
  <c r="Q19" i="6"/>
  <c r="S19" i="6"/>
  <c r="P24" i="6"/>
  <c r="N24" i="6"/>
  <c r="U174" i="7"/>
  <c r="V174" i="7" s="1"/>
  <c r="X174" i="7" s="1"/>
  <c r="W170" i="6"/>
  <c r="Y170" i="6"/>
  <c r="N168" i="6"/>
  <c r="P168" i="6"/>
  <c r="N212" i="6"/>
  <c r="P212" i="6"/>
  <c r="S210" i="6"/>
  <c r="V210" i="6"/>
  <c r="Q210" i="6"/>
  <c r="N211" i="6"/>
  <c r="P211" i="6"/>
  <c r="V209" i="6"/>
  <c r="Q209" i="6"/>
  <c r="S209" i="6"/>
  <c r="P26" i="6"/>
  <c r="K26" i="13" s="1"/>
  <c r="N26" i="6"/>
  <c r="H28" i="29"/>
  <c r="M28" i="29"/>
  <c r="P28" i="29" s="1"/>
  <c r="J27" i="29"/>
  <c r="K27" i="29" s="1"/>
  <c r="AT21" i="29"/>
  <c r="N211" i="29"/>
  <c r="M84" i="29"/>
  <c r="N84" i="29" s="1"/>
  <c r="J21" i="29"/>
  <c r="M21" i="29" s="1"/>
  <c r="K198" i="29"/>
  <c r="AT17" i="29"/>
  <c r="AT19" i="29"/>
  <c r="J32" i="29"/>
  <c r="K32" i="29" s="1"/>
  <c r="H18" i="29"/>
  <c r="K91" i="29"/>
  <c r="K48" i="29"/>
  <c r="AT32" i="29"/>
  <c r="J25" i="29"/>
  <c r="M25" i="29" s="1"/>
  <c r="H36" i="29"/>
  <c r="AT29" i="29"/>
  <c r="AT16" i="29"/>
  <c r="AT25" i="29"/>
  <c r="AT20" i="29"/>
  <c r="AT36" i="29"/>
  <c r="M122" i="29"/>
  <c r="AT27" i="29"/>
  <c r="J30" i="29"/>
  <c r="M30" i="29" s="1"/>
  <c r="AT31" i="29"/>
  <c r="M126" i="29"/>
  <c r="N126" i="29" s="1"/>
  <c r="AT15" i="29"/>
  <c r="K217" i="29"/>
  <c r="M217" i="29"/>
  <c r="J34" i="29"/>
  <c r="K34" i="29" s="1"/>
  <c r="AT24" i="29"/>
  <c r="M175" i="29"/>
  <c r="N175" i="29" s="1"/>
  <c r="M179" i="29"/>
  <c r="N179" i="29" s="1"/>
  <c r="M56" i="29"/>
  <c r="P56" i="29" s="1"/>
  <c r="AT33" i="29"/>
  <c r="AT22" i="29"/>
  <c r="K167" i="29"/>
  <c r="M85" i="29"/>
  <c r="P85" i="29" s="1"/>
  <c r="K60" i="29"/>
  <c r="M171" i="29"/>
  <c r="N171" i="29" s="1"/>
  <c r="M114" i="29"/>
  <c r="M76" i="29"/>
  <c r="N76" i="29" s="1"/>
  <c r="J16" i="29"/>
  <c r="K16" i="29" s="1"/>
  <c r="J22" i="29"/>
  <c r="K22" i="29" s="1"/>
  <c r="N183" i="29"/>
  <c r="S170" i="29"/>
  <c r="X170" i="29"/>
  <c r="Q170" i="29"/>
  <c r="S178" i="29"/>
  <c r="X178" i="29"/>
  <c r="Q178" i="29"/>
  <c r="S186" i="29"/>
  <c r="X186" i="29"/>
  <c r="Q186" i="29"/>
  <c r="N197" i="29"/>
  <c r="P197" i="29"/>
  <c r="N213" i="29"/>
  <c r="P213" i="29"/>
  <c r="S136" i="29"/>
  <c r="X136" i="29"/>
  <c r="Q136" i="29"/>
  <c r="S144" i="29"/>
  <c r="Q144" i="29"/>
  <c r="X144" i="29"/>
  <c r="S152" i="29"/>
  <c r="X152" i="29"/>
  <c r="Q152" i="29"/>
  <c r="M81" i="29"/>
  <c r="P81" i="29" s="1"/>
  <c r="K125" i="29"/>
  <c r="AD196" i="29"/>
  <c r="AH196" i="29"/>
  <c r="AD204" i="29"/>
  <c r="AH204" i="29"/>
  <c r="AD212" i="29"/>
  <c r="AH212" i="29"/>
  <c r="M206" i="29"/>
  <c r="K206" i="29"/>
  <c r="N209" i="29"/>
  <c r="P209" i="29"/>
  <c r="N199" i="29"/>
  <c r="P199" i="29"/>
  <c r="N215" i="29"/>
  <c r="P215" i="29"/>
  <c r="P198" i="29"/>
  <c r="N198" i="29"/>
  <c r="P168" i="29"/>
  <c r="N168" i="29"/>
  <c r="P176" i="29"/>
  <c r="N176" i="29"/>
  <c r="P184" i="29"/>
  <c r="N184" i="29"/>
  <c r="K169" i="29"/>
  <c r="M169" i="29"/>
  <c r="K177" i="29"/>
  <c r="M177" i="29"/>
  <c r="K185" i="29"/>
  <c r="M185" i="29"/>
  <c r="P138" i="29"/>
  <c r="N138" i="29"/>
  <c r="P146" i="29"/>
  <c r="N146" i="29"/>
  <c r="P154" i="29"/>
  <c r="N154" i="29"/>
  <c r="K157" i="29"/>
  <c r="M157" i="29"/>
  <c r="K139" i="29"/>
  <c r="M139" i="29"/>
  <c r="K147" i="29"/>
  <c r="M147" i="29"/>
  <c r="K155" i="29"/>
  <c r="M155" i="29"/>
  <c r="N113" i="29"/>
  <c r="P113" i="29"/>
  <c r="J26" i="29"/>
  <c r="M26" i="29" s="1"/>
  <c r="N203" i="29"/>
  <c r="P203" i="29"/>
  <c r="N167" i="29"/>
  <c r="P167" i="29"/>
  <c r="S166" i="29"/>
  <c r="X166" i="29"/>
  <c r="Q166" i="29"/>
  <c r="S174" i="29"/>
  <c r="X174" i="29"/>
  <c r="Q174" i="29"/>
  <c r="S182" i="29"/>
  <c r="X182" i="29"/>
  <c r="Q182" i="29"/>
  <c r="P214" i="29"/>
  <c r="N214" i="29"/>
  <c r="N205" i="29"/>
  <c r="P205" i="29"/>
  <c r="K137" i="29"/>
  <c r="M137" i="29"/>
  <c r="S140" i="29"/>
  <c r="Q140" i="29"/>
  <c r="X140" i="29"/>
  <c r="S148" i="29"/>
  <c r="X148" i="29"/>
  <c r="Q148" i="29"/>
  <c r="S156" i="29"/>
  <c r="Q156" i="29"/>
  <c r="X156" i="29"/>
  <c r="N121" i="29"/>
  <c r="P121" i="29"/>
  <c r="M210" i="29"/>
  <c r="K210" i="29"/>
  <c r="AD200" i="29"/>
  <c r="AH200" i="29"/>
  <c r="AD208" i="29"/>
  <c r="AH208" i="29"/>
  <c r="P216" i="29"/>
  <c r="N216" i="29"/>
  <c r="M202" i="29"/>
  <c r="K202" i="29"/>
  <c r="X211" i="29"/>
  <c r="Q211" i="29"/>
  <c r="S211" i="29"/>
  <c r="N207" i="29"/>
  <c r="P207" i="29"/>
  <c r="P172" i="29"/>
  <c r="N172" i="29"/>
  <c r="P180" i="29"/>
  <c r="N180" i="29"/>
  <c r="K173" i="29"/>
  <c r="M173" i="29"/>
  <c r="K181" i="29"/>
  <c r="M181" i="29"/>
  <c r="S201" i="29"/>
  <c r="X201" i="29"/>
  <c r="Q201" i="29"/>
  <c r="K145" i="29"/>
  <c r="M145" i="29"/>
  <c r="P142" i="29"/>
  <c r="N142" i="29"/>
  <c r="P150" i="29"/>
  <c r="N150" i="29"/>
  <c r="K149" i="29"/>
  <c r="M149" i="29"/>
  <c r="K143" i="29"/>
  <c r="M143" i="29"/>
  <c r="K151" i="29"/>
  <c r="M151" i="29"/>
  <c r="K153" i="29"/>
  <c r="M153" i="29"/>
  <c r="K141" i="29"/>
  <c r="M141" i="29"/>
  <c r="X209" i="5"/>
  <c r="Y209" i="5" s="1"/>
  <c r="AC136" i="5"/>
  <c r="AD136" i="5" s="1"/>
  <c r="J26" i="5"/>
  <c r="G117" i="13" s="1"/>
  <c r="H117" i="13" s="1"/>
  <c r="E207" i="13"/>
  <c r="F207" i="13" s="1"/>
  <c r="H32" i="5"/>
  <c r="H26" i="5"/>
  <c r="J18" i="5"/>
  <c r="G109" i="13" s="1"/>
  <c r="H109" i="13" s="1"/>
  <c r="J15" i="5"/>
  <c r="G106" i="13" s="1"/>
  <c r="E215" i="13"/>
  <c r="F215" i="13" s="1"/>
  <c r="I84" i="18"/>
  <c r="S209" i="5"/>
  <c r="P166" i="5"/>
  <c r="N170" i="5"/>
  <c r="H18" i="5"/>
  <c r="H34" i="5"/>
  <c r="E199" i="13"/>
  <c r="F199" i="13" s="1"/>
  <c r="H31" i="5"/>
  <c r="P121" i="5"/>
  <c r="S121" i="5" s="1"/>
  <c r="J29" i="5"/>
  <c r="G120" i="13" s="1"/>
  <c r="J33" i="5"/>
  <c r="G124" i="13" s="1"/>
  <c r="H27" i="5"/>
  <c r="F121" i="13"/>
  <c r="F113" i="13"/>
  <c r="H17" i="5"/>
  <c r="P182" i="5"/>
  <c r="Q182" i="5" s="1"/>
  <c r="F125" i="13"/>
  <c r="F117" i="13"/>
  <c r="F109" i="13"/>
  <c r="H25" i="5"/>
  <c r="N58" i="5"/>
  <c r="P58" i="5"/>
  <c r="N49" i="5"/>
  <c r="P49" i="5"/>
  <c r="S85" i="5"/>
  <c r="Q85" i="5"/>
  <c r="X85" i="5"/>
  <c r="N95" i="5"/>
  <c r="P95" i="5"/>
  <c r="Y126" i="5"/>
  <c r="AC126" i="5"/>
  <c r="AC110" i="5"/>
  <c r="X108" i="5"/>
  <c r="Q108" i="5"/>
  <c r="S108" i="5"/>
  <c r="S89" i="5"/>
  <c r="X89" i="5"/>
  <c r="Q89" i="5"/>
  <c r="N91" i="5"/>
  <c r="P91" i="5"/>
  <c r="N87" i="5"/>
  <c r="P87" i="5"/>
  <c r="N119" i="5"/>
  <c r="P119" i="5"/>
  <c r="S109" i="5"/>
  <c r="Q109" i="5"/>
  <c r="X109" i="5"/>
  <c r="N62" i="5"/>
  <c r="P62" i="5"/>
  <c r="N46" i="5"/>
  <c r="P46" i="5"/>
  <c r="N51" i="5"/>
  <c r="P51" i="5"/>
  <c r="N63" i="5"/>
  <c r="P63" i="5"/>
  <c r="X177" i="5"/>
  <c r="S177" i="5"/>
  <c r="Q177" i="5"/>
  <c r="N84" i="5"/>
  <c r="P84" i="5"/>
  <c r="N82" i="5"/>
  <c r="P82" i="5"/>
  <c r="P124" i="5"/>
  <c r="N124" i="5"/>
  <c r="Q65" i="5"/>
  <c r="X65" i="5"/>
  <c r="S65" i="5"/>
  <c r="S169" i="5"/>
  <c r="X169" i="5"/>
  <c r="Q169" i="5"/>
  <c r="N80" i="5"/>
  <c r="P80" i="5"/>
  <c r="N78" i="5"/>
  <c r="P78" i="5"/>
  <c r="N115" i="5"/>
  <c r="P115" i="5"/>
  <c r="Y106" i="5"/>
  <c r="AC106" i="5"/>
  <c r="S117" i="5"/>
  <c r="Q117" i="5"/>
  <c r="X117" i="5"/>
  <c r="N76" i="5"/>
  <c r="P76" i="5"/>
  <c r="P120" i="5"/>
  <c r="N120" i="5"/>
  <c r="X113" i="5"/>
  <c r="S113" i="5"/>
  <c r="Q113" i="5"/>
  <c r="Q53" i="5"/>
  <c r="S53" i="5"/>
  <c r="X53" i="5"/>
  <c r="S52" i="5"/>
  <c r="X52" i="5"/>
  <c r="Q52" i="5"/>
  <c r="Y114" i="5"/>
  <c r="AC114" i="5"/>
  <c r="N55" i="5"/>
  <c r="P55" i="5"/>
  <c r="N66" i="5"/>
  <c r="P66" i="5"/>
  <c r="N50" i="5"/>
  <c r="P50" i="5"/>
  <c r="S93" i="5"/>
  <c r="Q93" i="5"/>
  <c r="X93" i="5"/>
  <c r="S77" i="5"/>
  <c r="X77" i="5"/>
  <c r="Q77" i="5"/>
  <c r="N83" i="5"/>
  <c r="P83" i="5"/>
  <c r="N79" i="5"/>
  <c r="P79" i="5"/>
  <c r="Q116" i="5"/>
  <c r="X116" i="5"/>
  <c r="S116" i="5"/>
  <c r="Y122" i="5"/>
  <c r="AC122" i="5"/>
  <c r="X97" i="5"/>
  <c r="Q97" i="5"/>
  <c r="S97" i="5"/>
  <c r="S81" i="5"/>
  <c r="X81" i="5"/>
  <c r="Q81" i="5"/>
  <c r="N127" i="5"/>
  <c r="P127" i="5"/>
  <c r="N111" i="5"/>
  <c r="P111" i="5"/>
  <c r="S125" i="5"/>
  <c r="X125" i="5"/>
  <c r="Q125" i="5"/>
  <c r="X64" i="5"/>
  <c r="H195" i="5"/>
  <c r="G218" i="5"/>
  <c r="H218" i="5" s="1"/>
  <c r="N54" i="5"/>
  <c r="P54" i="5"/>
  <c r="N67" i="5"/>
  <c r="P67" i="5"/>
  <c r="N47" i="5"/>
  <c r="P47" i="5"/>
  <c r="N59" i="5"/>
  <c r="P59" i="5"/>
  <c r="Q57" i="5"/>
  <c r="X57" i="5"/>
  <c r="S57" i="5"/>
  <c r="N96" i="5"/>
  <c r="P96" i="5"/>
  <c r="N94" i="5"/>
  <c r="N123" i="5"/>
  <c r="P123" i="5"/>
  <c r="N107" i="5"/>
  <c r="P107" i="5"/>
  <c r="X48" i="5"/>
  <c r="S48" i="5"/>
  <c r="Q48" i="5"/>
  <c r="N92" i="5"/>
  <c r="N90" i="5"/>
  <c r="P90" i="5"/>
  <c r="X60" i="5"/>
  <c r="S60" i="5"/>
  <c r="Q60" i="5"/>
  <c r="Q61" i="5"/>
  <c r="X61" i="5"/>
  <c r="S61" i="5"/>
  <c r="X56" i="5"/>
  <c r="S56" i="5"/>
  <c r="Q56" i="5"/>
  <c r="X185" i="5"/>
  <c r="S185" i="5"/>
  <c r="Q185" i="5"/>
  <c r="N88" i="5"/>
  <c r="P88" i="5"/>
  <c r="N86" i="5"/>
  <c r="P86" i="5"/>
  <c r="Q112" i="5"/>
  <c r="X112" i="5"/>
  <c r="S112" i="5"/>
  <c r="I170" i="13"/>
  <c r="J170" i="13" s="1"/>
  <c r="N123" i="4"/>
  <c r="P156" i="4"/>
  <c r="V156" i="4" s="1"/>
  <c r="V217" i="4"/>
  <c r="W217" i="4" s="1"/>
  <c r="I25" i="18"/>
  <c r="Q122" i="4"/>
  <c r="I34" i="18"/>
  <c r="I19" i="18"/>
  <c r="H88" i="13"/>
  <c r="S178" i="4"/>
  <c r="H84" i="13"/>
  <c r="H58" i="13"/>
  <c r="H172" i="13"/>
  <c r="I84" i="13"/>
  <c r="J84" i="13" s="1"/>
  <c r="K52" i="4"/>
  <c r="P54" i="4"/>
  <c r="K174" i="13" s="1"/>
  <c r="I174" i="13"/>
  <c r="J174" i="13" s="1"/>
  <c r="N81" i="4"/>
  <c r="H174" i="13"/>
  <c r="I31" i="18"/>
  <c r="I88" i="13"/>
  <c r="J88" i="13" s="1"/>
  <c r="V201" i="4"/>
  <c r="W201" i="4" s="1"/>
  <c r="P58" i="4"/>
  <c r="S58" i="4" s="1"/>
  <c r="I178" i="13"/>
  <c r="J178" i="13" s="1"/>
  <c r="P89" i="4"/>
  <c r="Q89" i="4" s="1"/>
  <c r="I144" i="18"/>
  <c r="G52" i="13"/>
  <c r="H52" i="13" s="1"/>
  <c r="N50" i="4"/>
  <c r="G82" i="13"/>
  <c r="H82" i="13" s="1"/>
  <c r="I50" i="13"/>
  <c r="J50" i="13" s="1"/>
  <c r="M52" i="4"/>
  <c r="I82" i="13" s="1"/>
  <c r="I32" i="18"/>
  <c r="Q201" i="4"/>
  <c r="H170" i="13"/>
  <c r="I85" i="18"/>
  <c r="N29" i="4"/>
  <c r="P29" i="4"/>
  <c r="I29" i="18"/>
  <c r="I16" i="18"/>
  <c r="S33" i="4"/>
  <c r="Q33" i="4"/>
  <c r="V33" i="4"/>
  <c r="I69" i="18"/>
  <c r="I130" i="18"/>
  <c r="S17" i="4"/>
  <c r="Q17" i="4"/>
  <c r="V17" i="4"/>
  <c r="S25" i="4"/>
  <c r="Q25" i="4"/>
  <c r="V25" i="4"/>
  <c r="N21" i="4"/>
  <c r="P21" i="4"/>
  <c r="I131" i="18"/>
  <c r="I134" i="18"/>
  <c r="I77" i="18"/>
  <c r="I72" i="18"/>
  <c r="I76" i="18"/>
  <c r="AH118" i="5"/>
  <c r="AD118" i="5"/>
  <c r="I78" i="18"/>
  <c r="I81" i="18"/>
  <c r="I79" i="18"/>
  <c r="I71" i="18"/>
  <c r="I74" i="18"/>
  <c r="V23" i="4"/>
  <c r="Q23" i="4"/>
  <c r="S23" i="4"/>
  <c r="N24" i="4"/>
  <c r="P24" i="4"/>
  <c r="N32" i="4"/>
  <c r="P32" i="4"/>
  <c r="V34" i="4"/>
  <c r="Q34" i="4"/>
  <c r="S34" i="4"/>
  <c r="N20" i="4"/>
  <c r="P20" i="4"/>
  <c r="N36" i="4"/>
  <c r="P36" i="4"/>
  <c r="P80" i="4"/>
  <c r="N80" i="4"/>
  <c r="V15" i="4"/>
  <c r="Q15" i="4"/>
  <c r="S15" i="4"/>
  <c r="P197" i="4"/>
  <c r="N197" i="4"/>
  <c r="V31" i="4"/>
  <c r="Q31" i="4"/>
  <c r="S31" i="4"/>
  <c r="V35" i="4"/>
  <c r="Q35" i="4"/>
  <c r="S35" i="4"/>
  <c r="N28" i="4"/>
  <c r="P28" i="4"/>
  <c r="V22" i="4"/>
  <c r="Q22" i="4"/>
  <c r="S22" i="4"/>
  <c r="V18" i="4"/>
  <c r="Q18" i="4"/>
  <c r="S18" i="4"/>
  <c r="N16" i="4"/>
  <c r="P16" i="4"/>
  <c r="V27" i="4"/>
  <c r="Q27" i="4"/>
  <c r="S27" i="4"/>
  <c r="V30" i="4"/>
  <c r="Q30" i="4"/>
  <c r="S30" i="4"/>
  <c r="I26" i="18"/>
  <c r="V26" i="4"/>
  <c r="Q26" i="4"/>
  <c r="S26" i="4"/>
  <c r="V19" i="4"/>
  <c r="Q19" i="4"/>
  <c r="S19" i="4"/>
  <c r="I28" i="18"/>
  <c r="I24" i="18"/>
  <c r="I18" i="18"/>
  <c r="I88" i="18"/>
  <c r="I34" i="13"/>
  <c r="J34" i="13" s="1"/>
  <c r="I29" i="13"/>
  <c r="J29" i="13" s="1"/>
  <c r="I36" i="13"/>
  <c r="G36" i="13"/>
  <c r="H36" i="13" s="1"/>
  <c r="I30" i="13"/>
  <c r="G30" i="13"/>
  <c r="H30" i="13" s="1"/>
  <c r="I26" i="13"/>
  <c r="G26" i="13"/>
  <c r="H26" i="13" s="1"/>
  <c r="I17" i="13"/>
  <c r="G17" i="13"/>
  <c r="H17" i="13" s="1"/>
  <c r="G21" i="13"/>
  <c r="H21" i="13" s="1"/>
  <c r="H19" i="13"/>
  <c r="G24" i="13"/>
  <c r="H24" i="13" s="1"/>
  <c r="G18" i="13"/>
  <c r="H18" i="13" s="1"/>
  <c r="I25" i="13"/>
  <c r="G25" i="13"/>
  <c r="H25" i="13" s="1"/>
  <c r="G15" i="13"/>
  <c r="H15" i="13" s="1"/>
  <c r="G16" i="13"/>
  <c r="H16" i="13" s="1"/>
  <c r="I33" i="13"/>
  <c r="G33" i="13"/>
  <c r="H33" i="13" s="1"/>
  <c r="I32" i="13"/>
  <c r="G32" i="13"/>
  <c r="H32" i="13" s="1"/>
  <c r="I20" i="13"/>
  <c r="G20" i="13"/>
  <c r="H20" i="13" s="1"/>
  <c r="H34" i="13"/>
  <c r="H29" i="13"/>
  <c r="I73" i="18"/>
  <c r="I89" i="18"/>
  <c r="I140" i="18"/>
  <c r="I80" i="18"/>
  <c r="G114" i="13"/>
  <c r="G204" i="13"/>
  <c r="S208" i="5"/>
  <c r="Q208" i="5"/>
  <c r="X208" i="5"/>
  <c r="H30" i="5"/>
  <c r="H22" i="5"/>
  <c r="G213" i="13"/>
  <c r="G198" i="13"/>
  <c r="G205" i="13"/>
  <c r="E211" i="13"/>
  <c r="F211" i="13" s="1"/>
  <c r="Y148" i="5"/>
  <c r="AC148" i="5"/>
  <c r="S216" i="5"/>
  <c r="Q216" i="5"/>
  <c r="X216" i="5"/>
  <c r="S196" i="5"/>
  <c r="Q196" i="5"/>
  <c r="X196" i="5"/>
  <c r="I128" i="18"/>
  <c r="I136" i="18"/>
  <c r="X154" i="5"/>
  <c r="Q154" i="5"/>
  <c r="S154" i="5"/>
  <c r="X142" i="5"/>
  <c r="Q142" i="5"/>
  <c r="S142" i="5"/>
  <c r="X181" i="5"/>
  <c r="S181" i="5"/>
  <c r="Q181" i="5"/>
  <c r="P202" i="5"/>
  <c r="N202" i="5"/>
  <c r="Q178" i="5"/>
  <c r="X178" i="5"/>
  <c r="S178" i="5"/>
  <c r="N172" i="5"/>
  <c r="P172" i="5"/>
  <c r="X197" i="5"/>
  <c r="Q197" i="5"/>
  <c r="S197" i="5"/>
  <c r="I129" i="18"/>
  <c r="I145" i="18"/>
  <c r="E119" i="13"/>
  <c r="F119" i="13" s="1"/>
  <c r="E209" i="13"/>
  <c r="F209" i="13" s="1"/>
  <c r="E126" i="13"/>
  <c r="E216" i="13"/>
  <c r="F216" i="13" s="1"/>
  <c r="Y171" i="5"/>
  <c r="AC171" i="5"/>
  <c r="S203" i="5"/>
  <c r="X203" i="5"/>
  <c r="Q203" i="5"/>
  <c r="E124" i="13"/>
  <c r="E214" i="13"/>
  <c r="F214" i="13" s="1"/>
  <c r="E108" i="13"/>
  <c r="H108" i="13" s="1"/>
  <c r="E198" i="13"/>
  <c r="F198" i="13" s="1"/>
  <c r="E107" i="13"/>
  <c r="F107" i="13" s="1"/>
  <c r="E197" i="13"/>
  <c r="F197" i="13" s="1"/>
  <c r="E106" i="13"/>
  <c r="E196" i="13"/>
  <c r="F196" i="13" s="1"/>
  <c r="S166" i="5"/>
  <c r="X166" i="5"/>
  <c r="Q166" i="5"/>
  <c r="N184" i="5"/>
  <c r="P184" i="5"/>
  <c r="N168" i="5"/>
  <c r="P168" i="5"/>
  <c r="X205" i="5"/>
  <c r="Q205" i="5"/>
  <c r="S205" i="5"/>
  <c r="E118" i="13"/>
  <c r="E208" i="13"/>
  <c r="F208" i="13" s="1"/>
  <c r="G118" i="13"/>
  <c r="G208" i="13"/>
  <c r="G202" i="13"/>
  <c r="E203" i="13"/>
  <c r="F203" i="13" s="1"/>
  <c r="G206" i="13"/>
  <c r="X138" i="5"/>
  <c r="Q138" i="5"/>
  <c r="S138" i="5"/>
  <c r="AD152" i="5"/>
  <c r="AH152" i="5"/>
  <c r="S207" i="5"/>
  <c r="X207" i="5"/>
  <c r="Q207" i="5"/>
  <c r="AD144" i="5"/>
  <c r="AH144" i="5"/>
  <c r="X217" i="5"/>
  <c r="Q217" i="5"/>
  <c r="S217" i="5"/>
  <c r="X137" i="5"/>
  <c r="Q137" i="5"/>
  <c r="S137" i="5"/>
  <c r="N155" i="5"/>
  <c r="P155" i="5"/>
  <c r="N139" i="5"/>
  <c r="P139" i="5"/>
  <c r="X141" i="5"/>
  <c r="Q141" i="5"/>
  <c r="S141" i="5"/>
  <c r="S175" i="5"/>
  <c r="X175" i="5"/>
  <c r="Q175" i="5"/>
  <c r="S212" i="5"/>
  <c r="X212" i="5"/>
  <c r="Q212" i="5"/>
  <c r="E112" i="13"/>
  <c r="F112" i="13" s="1"/>
  <c r="E202" i="13"/>
  <c r="F202" i="13" s="1"/>
  <c r="E115" i="13"/>
  <c r="F115" i="13" s="1"/>
  <c r="E205" i="13"/>
  <c r="F205" i="13" s="1"/>
  <c r="E122" i="13"/>
  <c r="E212" i="13"/>
  <c r="F212" i="13" s="1"/>
  <c r="Y179" i="5"/>
  <c r="AC179" i="5"/>
  <c r="X173" i="5"/>
  <c r="S173" i="5"/>
  <c r="Q173" i="5"/>
  <c r="P214" i="5"/>
  <c r="N214" i="5"/>
  <c r="P198" i="5"/>
  <c r="N198" i="5"/>
  <c r="Q170" i="5"/>
  <c r="S170" i="5"/>
  <c r="X170" i="5"/>
  <c r="S204" i="5"/>
  <c r="X204" i="5"/>
  <c r="Q204" i="5"/>
  <c r="G122" i="13"/>
  <c r="G212" i="13"/>
  <c r="G126" i="13"/>
  <c r="G216" i="13"/>
  <c r="X145" i="5"/>
  <c r="Q145" i="5"/>
  <c r="S145" i="5"/>
  <c r="N151" i="5"/>
  <c r="P151" i="5"/>
  <c r="I132" i="18"/>
  <c r="X153" i="5"/>
  <c r="Q153" i="5"/>
  <c r="S153" i="5"/>
  <c r="Y140" i="5"/>
  <c r="AC140" i="5"/>
  <c r="P210" i="5"/>
  <c r="N210" i="5"/>
  <c r="N180" i="5"/>
  <c r="P180" i="5"/>
  <c r="S183" i="5"/>
  <c r="X183" i="5"/>
  <c r="Q183" i="5"/>
  <c r="X213" i="5"/>
  <c r="Q213" i="5"/>
  <c r="S213" i="5"/>
  <c r="I125" i="18"/>
  <c r="I133" i="18"/>
  <c r="I141" i="18"/>
  <c r="X201" i="5"/>
  <c r="Q201" i="5"/>
  <c r="S201" i="5"/>
  <c r="S211" i="5"/>
  <c r="X211" i="5"/>
  <c r="Q211" i="5"/>
  <c r="E116" i="13"/>
  <c r="H116" i="13" s="1"/>
  <c r="E206" i="13"/>
  <c r="F206" i="13" s="1"/>
  <c r="E213" i="13"/>
  <c r="F213" i="13" s="1"/>
  <c r="E123" i="13"/>
  <c r="F123" i="13" s="1"/>
  <c r="N176" i="5"/>
  <c r="P176" i="5"/>
  <c r="X150" i="5"/>
  <c r="Q150" i="5"/>
  <c r="S150" i="5"/>
  <c r="N143" i="5"/>
  <c r="P143" i="5"/>
  <c r="X149" i="5"/>
  <c r="Q149" i="5"/>
  <c r="S149" i="5"/>
  <c r="S215" i="5"/>
  <c r="X215" i="5"/>
  <c r="Q215" i="5"/>
  <c r="S199" i="5"/>
  <c r="X199" i="5"/>
  <c r="Q199" i="5"/>
  <c r="S174" i="5"/>
  <c r="Q174" i="5"/>
  <c r="X174" i="5"/>
  <c r="E111" i="13"/>
  <c r="F111" i="13" s="1"/>
  <c r="E201" i="13"/>
  <c r="F201" i="13" s="1"/>
  <c r="E110" i="13"/>
  <c r="E200" i="13"/>
  <c r="F200" i="13" s="1"/>
  <c r="N147" i="5"/>
  <c r="P147" i="5"/>
  <c r="X157" i="5"/>
  <c r="Q157" i="5"/>
  <c r="S157" i="5"/>
  <c r="S200" i="5"/>
  <c r="Q200" i="5"/>
  <c r="X200" i="5"/>
  <c r="E120" i="13"/>
  <c r="E210" i="13"/>
  <c r="F210" i="13" s="1"/>
  <c r="E127" i="13"/>
  <c r="F127" i="13" s="1"/>
  <c r="E217" i="13"/>
  <c r="F217" i="13" s="1"/>
  <c r="X146" i="5"/>
  <c r="Q146" i="5"/>
  <c r="S146" i="5"/>
  <c r="P206" i="5"/>
  <c r="N206" i="5"/>
  <c r="Q186" i="5"/>
  <c r="X186" i="5"/>
  <c r="S186" i="5"/>
  <c r="S167" i="5"/>
  <c r="X167" i="5"/>
  <c r="Q167" i="5"/>
  <c r="E114" i="13"/>
  <c r="E204" i="13"/>
  <c r="F204" i="13" s="1"/>
  <c r="V247" i="4"/>
  <c r="Q247" i="4"/>
  <c r="S247" i="4"/>
  <c r="Q246" i="4"/>
  <c r="V246" i="4"/>
  <c r="S246" i="4"/>
  <c r="W244" i="4"/>
  <c r="Y244" i="4"/>
  <c r="N233" i="4"/>
  <c r="P233" i="4"/>
  <c r="V235" i="4"/>
  <c r="Q235" i="4"/>
  <c r="S235" i="4"/>
  <c r="V243" i="4"/>
  <c r="Q243" i="4"/>
  <c r="S243" i="4"/>
  <c r="V240" i="4"/>
  <c r="S240" i="4"/>
  <c r="Q240" i="4"/>
  <c r="N242" i="4"/>
  <c r="P242" i="4"/>
  <c r="N229" i="4"/>
  <c r="P229" i="4"/>
  <c r="N236" i="4"/>
  <c r="P236" i="4"/>
  <c r="V239" i="4"/>
  <c r="Q239" i="4"/>
  <c r="S239" i="4"/>
  <c r="Q238" i="4"/>
  <c r="V238" i="4"/>
  <c r="S238" i="4"/>
  <c r="N237" i="4"/>
  <c r="P237" i="4"/>
  <c r="N228" i="4"/>
  <c r="P228" i="4"/>
  <c r="V231" i="4"/>
  <c r="Q231" i="4"/>
  <c r="S231" i="4"/>
  <c r="N226" i="4"/>
  <c r="P226" i="4"/>
  <c r="Q230" i="4"/>
  <c r="V230" i="4"/>
  <c r="S230" i="4"/>
  <c r="N234" i="4"/>
  <c r="P234" i="4"/>
  <c r="N232" i="4"/>
  <c r="P232" i="4"/>
  <c r="N245" i="4"/>
  <c r="P245" i="4"/>
  <c r="N241" i="4"/>
  <c r="P241" i="4"/>
  <c r="V227" i="4"/>
  <c r="Q227" i="4"/>
  <c r="S227" i="4"/>
  <c r="P207" i="4"/>
  <c r="N207" i="4"/>
  <c r="N214" i="4"/>
  <c r="P214" i="4"/>
  <c r="N198" i="4"/>
  <c r="P198" i="4"/>
  <c r="Y217" i="4"/>
  <c r="N206" i="4"/>
  <c r="P206" i="4"/>
  <c r="N208" i="4"/>
  <c r="P208" i="4"/>
  <c r="N213" i="4"/>
  <c r="P213" i="4"/>
  <c r="N216" i="4"/>
  <c r="P216" i="4"/>
  <c r="N205" i="4"/>
  <c r="P205" i="4"/>
  <c r="N204" i="4"/>
  <c r="P204" i="4"/>
  <c r="P211" i="4"/>
  <c r="N211" i="4"/>
  <c r="V210" i="4"/>
  <c r="Q210" i="4"/>
  <c r="S210" i="4"/>
  <c r="N212" i="4"/>
  <c r="P212" i="4"/>
  <c r="P203" i="4"/>
  <c r="N203" i="4"/>
  <c r="P199" i="4"/>
  <c r="N199" i="4"/>
  <c r="P215" i="4"/>
  <c r="N215" i="4"/>
  <c r="V202" i="4"/>
  <c r="Q202" i="4"/>
  <c r="S202" i="4"/>
  <c r="N196" i="4"/>
  <c r="P196" i="4"/>
  <c r="W209" i="4"/>
  <c r="Y209" i="4"/>
  <c r="N200" i="4"/>
  <c r="P200" i="4"/>
  <c r="V182" i="4"/>
  <c r="S182" i="4"/>
  <c r="Q182" i="4"/>
  <c r="W170" i="4"/>
  <c r="Y170" i="4"/>
  <c r="V183" i="4"/>
  <c r="Q183" i="4"/>
  <c r="S183" i="4"/>
  <c r="Q184" i="4"/>
  <c r="V184" i="4"/>
  <c r="S184" i="4"/>
  <c r="V172" i="4"/>
  <c r="Q172" i="4"/>
  <c r="S172" i="4"/>
  <c r="V171" i="4"/>
  <c r="Q171" i="4"/>
  <c r="S171" i="4"/>
  <c r="V179" i="4"/>
  <c r="Q179" i="4"/>
  <c r="S179" i="4"/>
  <c r="N174" i="4"/>
  <c r="P174" i="4"/>
  <c r="W186" i="4"/>
  <c r="Y186" i="4"/>
  <c r="V168" i="4"/>
  <c r="Q168" i="4"/>
  <c r="S168" i="4"/>
  <c r="V176" i="4"/>
  <c r="Q176" i="4"/>
  <c r="S176" i="4"/>
  <c r="N169" i="4"/>
  <c r="P169" i="4"/>
  <c r="N177" i="4"/>
  <c r="P177" i="4"/>
  <c r="V187" i="4"/>
  <c r="Q187" i="4"/>
  <c r="S187" i="4"/>
  <c r="P167" i="4"/>
  <c r="N167" i="4"/>
  <c r="N181" i="4"/>
  <c r="P181" i="4"/>
  <c r="Q180" i="4"/>
  <c r="S180" i="4"/>
  <c r="V180" i="4"/>
  <c r="N173" i="4"/>
  <c r="P173" i="4"/>
  <c r="N185" i="4"/>
  <c r="P185" i="4"/>
  <c r="N166" i="4"/>
  <c r="P166" i="4"/>
  <c r="Y178" i="4"/>
  <c r="P175" i="4"/>
  <c r="N175" i="4"/>
  <c r="W148" i="4"/>
  <c r="Y148" i="4"/>
  <c r="V149" i="4"/>
  <c r="Q149" i="4"/>
  <c r="S149" i="4"/>
  <c r="S156" i="4"/>
  <c r="N138" i="4"/>
  <c r="P138" i="4"/>
  <c r="V145" i="4"/>
  <c r="Q145" i="4"/>
  <c r="S145" i="4"/>
  <c r="N150" i="4"/>
  <c r="P150" i="4"/>
  <c r="N151" i="4"/>
  <c r="P151" i="4"/>
  <c r="V144" i="4"/>
  <c r="Q144" i="4"/>
  <c r="S144" i="4"/>
  <c r="V140" i="4"/>
  <c r="Q140" i="4"/>
  <c r="S140" i="4"/>
  <c r="Z137" i="4"/>
  <c r="AB137" i="4"/>
  <c r="Z141" i="4"/>
  <c r="AB141" i="4"/>
  <c r="N154" i="4"/>
  <c r="P154" i="4"/>
  <c r="N147" i="4"/>
  <c r="P147" i="4"/>
  <c r="N152" i="4"/>
  <c r="P152" i="4"/>
  <c r="N142" i="4"/>
  <c r="P142" i="4"/>
  <c r="N139" i="4"/>
  <c r="P139" i="4"/>
  <c r="N143" i="4"/>
  <c r="P143" i="4"/>
  <c r="N155" i="4"/>
  <c r="P155" i="4"/>
  <c r="W136" i="4"/>
  <c r="Y136" i="4"/>
  <c r="Z157" i="4"/>
  <c r="AB157" i="4"/>
  <c r="Z153" i="4"/>
  <c r="AB153" i="4"/>
  <c r="N146" i="4"/>
  <c r="P146" i="4"/>
  <c r="W106" i="4"/>
  <c r="N109" i="4"/>
  <c r="V123" i="4"/>
  <c r="Q123" i="4"/>
  <c r="S123" i="4"/>
  <c r="V127" i="4"/>
  <c r="Q127" i="4"/>
  <c r="S127" i="4"/>
  <c r="N110" i="4"/>
  <c r="P110" i="4"/>
  <c r="W114" i="4"/>
  <c r="Y114" i="4"/>
  <c r="N117" i="4"/>
  <c r="P117" i="4"/>
  <c r="N121" i="4"/>
  <c r="P121" i="4"/>
  <c r="N126" i="4"/>
  <c r="P126" i="4"/>
  <c r="V116" i="4"/>
  <c r="Q116" i="4"/>
  <c r="S116" i="4"/>
  <c r="N113" i="4"/>
  <c r="P113" i="4"/>
  <c r="V107" i="4"/>
  <c r="Q107" i="4"/>
  <c r="S107" i="4"/>
  <c r="N118" i="4"/>
  <c r="P118" i="4"/>
  <c r="N125" i="4"/>
  <c r="P125" i="4"/>
  <c r="Q112" i="4"/>
  <c r="V112" i="4"/>
  <c r="S112" i="4"/>
  <c r="V108" i="4"/>
  <c r="Q108" i="4"/>
  <c r="S108" i="4"/>
  <c r="V119" i="4"/>
  <c r="Q119" i="4"/>
  <c r="S119" i="4"/>
  <c r="V115" i="4"/>
  <c r="Q115" i="4"/>
  <c r="S115" i="4"/>
  <c r="V124" i="4"/>
  <c r="Q124" i="4"/>
  <c r="S124" i="4"/>
  <c r="Q120" i="4"/>
  <c r="V120" i="4"/>
  <c r="S120" i="4"/>
  <c r="V111" i="4"/>
  <c r="Q111" i="4"/>
  <c r="S111" i="4"/>
  <c r="S77" i="4"/>
  <c r="V77" i="4"/>
  <c r="Q77" i="4"/>
  <c r="V85" i="4"/>
  <c r="S85" i="4"/>
  <c r="Q85" i="4"/>
  <c r="P83" i="4"/>
  <c r="N83" i="4"/>
  <c r="Y76" i="4"/>
  <c r="W76" i="4"/>
  <c r="P79" i="4"/>
  <c r="N79" i="4"/>
  <c r="V78" i="4"/>
  <c r="Q78" i="4"/>
  <c r="S78" i="4"/>
  <c r="V82" i="4"/>
  <c r="Q82" i="4"/>
  <c r="S82" i="4"/>
  <c r="Y84" i="4"/>
  <c r="W84" i="4"/>
  <c r="V86" i="4"/>
  <c r="Q86" i="4"/>
  <c r="S86" i="4"/>
  <c r="P87" i="4"/>
  <c r="N87" i="4"/>
  <c r="V90" i="4"/>
  <c r="Q90" i="4"/>
  <c r="S90" i="4"/>
  <c r="Y88" i="4"/>
  <c r="W88" i="4"/>
  <c r="V81" i="4"/>
  <c r="S81" i="4"/>
  <c r="Q81" i="4"/>
  <c r="N52" i="4"/>
  <c r="I179" i="13"/>
  <c r="J179" i="13" s="1"/>
  <c r="I89" i="13"/>
  <c r="J89" i="13" s="1"/>
  <c r="I59" i="13"/>
  <c r="J59" i="13" s="1"/>
  <c r="P59" i="4"/>
  <c r="N59" i="4"/>
  <c r="G177" i="13"/>
  <c r="H177" i="13" s="1"/>
  <c r="G87" i="13"/>
  <c r="H87" i="13" s="1"/>
  <c r="G57" i="13"/>
  <c r="H57" i="13" s="1"/>
  <c r="M57" i="4"/>
  <c r="K57" i="4"/>
  <c r="I171" i="13"/>
  <c r="J171" i="13" s="1"/>
  <c r="I81" i="13"/>
  <c r="J81" i="13" s="1"/>
  <c r="I51" i="13"/>
  <c r="J51" i="13" s="1"/>
  <c r="P51" i="4"/>
  <c r="N51" i="4"/>
  <c r="I184" i="13"/>
  <c r="J184" i="13" s="1"/>
  <c r="I94" i="13"/>
  <c r="J94" i="13" s="1"/>
  <c r="P64" i="4"/>
  <c r="I64" i="13"/>
  <c r="J64" i="13" s="1"/>
  <c r="N64" i="4"/>
  <c r="G185" i="13"/>
  <c r="H185" i="13" s="1"/>
  <c r="G95" i="13"/>
  <c r="H95" i="13" s="1"/>
  <c r="G65" i="13"/>
  <c r="H65" i="13" s="1"/>
  <c r="M65" i="4"/>
  <c r="K65" i="4"/>
  <c r="K186" i="13"/>
  <c r="K96" i="13"/>
  <c r="K66" i="13"/>
  <c r="V66" i="4"/>
  <c r="S66" i="4"/>
  <c r="Q66" i="4"/>
  <c r="G173" i="13"/>
  <c r="H173" i="13" s="1"/>
  <c r="G83" i="13"/>
  <c r="H83" i="13" s="1"/>
  <c r="G53" i="13"/>
  <c r="H53" i="13" s="1"/>
  <c r="M53" i="4"/>
  <c r="K53" i="4"/>
  <c r="K182" i="13"/>
  <c r="V62" i="4"/>
  <c r="K62" i="13"/>
  <c r="S62" i="4"/>
  <c r="Q62" i="4"/>
  <c r="S50" i="4"/>
  <c r="I180" i="13"/>
  <c r="J180" i="13" s="1"/>
  <c r="I90" i="13"/>
  <c r="J90" i="13" s="1"/>
  <c r="I60" i="13"/>
  <c r="J60" i="13" s="1"/>
  <c r="P60" i="4"/>
  <c r="N60" i="4"/>
  <c r="I176" i="13"/>
  <c r="J176" i="13" s="1"/>
  <c r="I86" i="13"/>
  <c r="J86" i="13" s="1"/>
  <c r="I56" i="13"/>
  <c r="J56" i="13" s="1"/>
  <c r="P56" i="4"/>
  <c r="N56" i="4"/>
  <c r="I183" i="13"/>
  <c r="J183" i="13" s="1"/>
  <c r="I93" i="13"/>
  <c r="J93" i="13" s="1"/>
  <c r="I63" i="13"/>
  <c r="J63" i="13" s="1"/>
  <c r="P63" i="4"/>
  <c r="N63" i="4"/>
  <c r="I168" i="13"/>
  <c r="J168" i="13" s="1"/>
  <c r="I78" i="13"/>
  <c r="J78" i="13" s="1"/>
  <c r="P48" i="4"/>
  <c r="I48" i="13"/>
  <c r="J48" i="13" s="1"/>
  <c r="N48" i="4"/>
  <c r="G169" i="13"/>
  <c r="H169" i="13" s="1"/>
  <c r="G79" i="13"/>
  <c r="H79" i="13" s="1"/>
  <c r="G49" i="13"/>
  <c r="H49" i="13" s="1"/>
  <c r="M49" i="4"/>
  <c r="K49" i="4"/>
  <c r="I175" i="13"/>
  <c r="J175" i="13" s="1"/>
  <c r="I85" i="13"/>
  <c r="J85" i="13" s="1"/>
  <c r="I55" i="13"/>
  <c r="J55" i="13" s="1"/>
  <c r="N55" i="4"/>
  <c r="G181" i="13"/>
  <c r="H181" i="13" s="1"/>
  <c r="G91" i="13"/>
  <c r="H91" i="13" s="1"/>
  <c r="G61" i="13"/>
  <c r="H61" i="13" s="1"/>
  <c r="M61" i="4"/>
  <c r="K61" i="4"/>
  <c r="I187" i="13"/>
  <c r="J187" i="13" s="1"/>
  <c r="I97" i="13"/>
  <c r="J97" i="13" s="1"/>
  <c r="I67" i="13"/>
  <c r="J67" i="13" s="1"/>
  <c r="P67" i="4"/>
  <c r="N67" i="4"/>
  <c r="N47" i="4"/>
  <c r="I167" i="13"/>
  <c r="J167" i="13" s="1"/>
  <c r="I47" i="13"/>
  <c r="J47" i="13" s="1"/>
  <c r="I77" i="13"/>
  <c r="J77" i="13" s="1"/>
  <c r="P47" i="4"/>
  <c r="K76" i="13"/>
  <c r="V46" i="4"/>
  <c r="Q46" i="4"/>
  <c r="K166" i="13"/>
  <c r="K46" i="13"/>
  <c r="S46" i="4"/>
  <c r="S113" i="6"/>
  <c r="V87" i="6"/>
  <c r="W87" i="6" s="1"/>
  <c r="V121" i="6"/>
  <c r="Y85" i="6"/>
  <c r="N84" i="6"/>
  <c r="P143" i="6"/>
  <c r="Q143" i="6" s="1"/>
  <c r="Q121" i="6"/>
  <c r="V95" i="6"/>
  <c r="W95" i="6" s="1"/>
  <c r="S129" i="6"/>
  <c r="N154" i="6"/>
  <c r="P154" i="6"/>
  <c r="Q152" i="6"/>
  <c r="S152" i="6"/>
  <c r="V152" i="6"/>
  <c r="U155" i="7" s="1"/>
  <c r="V155" i="7" s="1"/>
  <c r="X155" i="7" s="1"/>
  <c r="Q150" i="6"/>
  <c r="S150" i="6"/>
  <c r="V150" i="6"/>
  <c r="U153" i="7" s="1"/>
  <c r="V153" i="7" s="1"/>
  <c r="X153" i="7" s="1"/>
  <c r="S158" i="6"/>
  <c r="Q158" i="6"/>
  <c r="V158" i="6"/>
  <c r="U161" i="7" s="1"/>
  <c r="V161" i="7" s="1"/>
  <c r="X161" i="7" s="1"/>
  <c r="S79" i="6"/>
  <c r="N138" i="6"/>
  <c r="P138" i="6"/>
  <c r="N146" i="6"/>
  <c r="P146" i="6"/>
  <c r="Q142" i="6"/>
  <c r="V142" i="6"/>
  <c r="U145" i="7" s="1"/>
  <c r="V145" i="7" s="1"/>
  <c r="X145" i="7" s="1"/>
  <c r="S142" i="6"/>
  <c r="N157" i="6"/>
  <c r="P157" i="6"/>
  <c r="N141" i="6"/>
  <c r="P141" i="6"/>
  <c r="V140" i="6"/>
  <c r="U143" i="7" s="1"/>
  <c r="V143" i="7" s="1"/>
  <c r="X143" i="7" s="1"/>
  <c r="Q140" i="6"/>
  <c r="S140" i="6"/>
  <c r="N153" i="6"/>
  <c r="P153" i="6"/>
  <c r="V156" i="6"/>
  <c r="U159" i="7" s="1"/>
  <c r="V159" i="7" s="1"/>
  <c r="X159" i="7" s="1"/>
  <c r="Q156" i="6"/>
  <c r="S156" i="6"/>
  <c r="V147" i="6"/>
  <c r="U150" i="7" s="1"/>
  <c r="V150" i="7" s="1"/>
  <c r="X150" i="7" s="1"/>
  <c r="Q147" i="6"/>
  <c r="S147" i="6"/>
  <c r="V139" i="6"/>
  <c r="U142" i="7" s="1"/>
  <c r="V142" i="7" s="1"/>
  <c r="X142" i="7" s="1"/>
  <c r="Q139" i="6"/>
  <c r="S139" i="6"/>
  <c r="Z144" i="6"/>
  <c r="AB144" i="6"/>
  <c r="AG147" i="7" s="1"/>
  <c r="AH147" i="7" s="1"/>
  <c r="N149" i="6"/>
  <c r="P149" i="6"/>
  <c r="V159" i="6"/>
  <c r="U162" i="7" s="1"/>
  <c r="V162" i="7" s="1"/>
  <c r="X162" i="7" s="1"/>
  <c r="Q159" i="6"/>
  <c r="S159" i="6"/>
  <c r="N145" i="6"/>
  <c r="P145" i="6"/>
  <c r="V151" i="6"/>
  <c r="U154" i="7" s="1"/>
  <c r="V154" i="7" s="1"/>
  <c r="X154" i="7" s="1"/>
  <c r="Q151" i="6"/>
  <c r="S151" i="6"/>
  <c r="Q148" i="6"/>
  <c r="V148" i="6"/>
  <c r="U151" i="7" s="1"/>
  <c r="V151" i="7" s="1"/>
  <c r="X151" i="7" s="1"/>
  <c r="S148" i="6"/>
  <c r="V155" i="6"/>
  <c r="U158" i="7" s="1"/>
  <c r="V158" i="7" s="1"/>
  <c r="X158" i="7" s="1"/>
  <c r="Q155" i="6"/>
  <c r="S155" i="6"/>
  <c r="N109" i="6"/>
  <c r="P109" i="6"/>
  <c r="Q95" i="6"/>
  <c r="N117" i="6"/>
  <c r="P117" i="6"/>
  <c r="N125" i="6"/>
  <c r="P125" i="6"/>
  <c r="V119" i="6"/>
  <c r="U121" i="7" s="1"/>
  <c r="V121" i="7" s="1"/>
  <c r="X121" i="7" s="1"/>
  <c r="Q119" i="6"/>
  <c r="S119" i="6"/>
  <c r="Y77" i="6"/>
  <c r="N116" i="6"/>
  <c r="P116" i="6"/>
  <c r="Y113" i="6"/>
  <c r="AA115" i="7" s="1"/>
  <c r="AB115" i="7" s="1"/>
  <c r="AD115" i="7" s="1"/>
  <c r="AE115" i="7" s="1"/>
  <c r="W113" i="6"/>
  <c r="N128" i="6"/>
  <c r="P128" i="6"/>
  <c r="N112" i="6"/>
  <c r="P112" i="6"/>
  <c r="Q122" i="6"/>
  <c r="S122" i="6"/>
  <c r="V122" i="6"/>
  <c r="U124" i="7" s="1"/>
  <c r="V124" i="7" s="1"/>
  <c r="X124" i="7" s="1"/>
  <c r="N124" i="6"/>
  <c r="P124" i="6"/>
  <c r="N120" i="6"/>
  <c r="P120" i="6"/>
  <c r="V126" i="6"/>
  <c r="U128" i="7" s="1"/>
  <c r="V128" i="7" s="1"/>
  <c r="X128" i="7" s="1"/>
  <c r="Q126" i="6"/>
  <c r="S126" i="6"/>
  <c r="V111" i="6"/>
  <c r="U113" i="7" s="1"/>
  <c r="V113" i="7" s="1"/>
  <c r="X113" i="7" s="1"/>
  <c r="Q111" i="6"/>
  <c r="S111" i="6"/>
  <c r="V127" i="6"/>
  <c r="U129" i="7" s="1"/>
  <c r="V129" i="7" s="1"/>
  <c r="X129" i="7" s="1"/>
  <c r="Q127" i="6"/>
  <c r="S127" i="6"/>
  <c r="V123" i="6"/>
  <c r="U125" i="7" s="1"/>
  <c r="V125" i="7" s="1"/>
  <c r="X125" i="7" s="1"/>
  <c r="Q123" i="6"/>
  <c r="S123" i="6"/>
  <c r="V115" i="6"/>
  <c r="U117" i="7" s="1"/>
  <c r="V117" i="7" s="1"/>
  <c r="X117" i="7" s="1"/>
  <c r="Q115" i="6"/>
  <c r="S115" i="6"/>
  <c r="Y129" i="6"/>
  <c r="AA131" i="7" s="1"/>
  <c r="AB131" i="7" s="1"/>
  <c r="AD131" i="7" s="1"/>
  <c r="AE131" i="7" s="1"/>
  <c r="W129" i="6"/>
  <c r="N108" i="6"/>
  <c r="P108" i="6"/>
  <c r="Q114" i="6"/>
  <c r="V114" i="6"/>
  <c r="U116" i="7" s="1"/>
  <c r="V116" i="7" s="1"/>
  <c r="X116" i="7" s="1"/>
  <c r="S114" i="6"/>
  <c r="N91" i="6"/>
  <c r="P91" i="6"/>
  <c r="N83" i="6"/>
  <c r="P83" i="6"/>
  <c r="N86" i="6"/>
  <c r="P86" i="6"/>
  <c r="V88" i="6"/>
  <c r="U90" i="7" s="1"/>
  <c r="V90" i="7" s="1"/>
  <c r="X90" i="7" s="1"/>
  <c r="Q88" i="6"/>
  <c r="S88" i="6"/>
  <c r="V84" i="6"/>
  <c r="U86" i="7" s="1"/>
  <c r="V86" i="7" s="1"/>
  <c r="X86" i="7" s="1"/>
  <c r="Q84" i="6"/>
  <c r="S84" i="6"/>
  <c r="N94" i="6"/>
  <c r="P94" i="6"/>
  <c r="V92" i="6"/>
  <c r="U94" i="7" s="1"/>
  <c r="V94" i="7" s="1"/>
  <c r="X94" i="7" s="1"/>
  <c r="Q92" i="6"/>
  <c r="S92" i="6"/>
  <c r="V97" i="6"/>
  <c r="U99" i="7" s="1"/>
  <c r="V99" i="7" s="1"/>
  <c r="X99" i="7" s="1"/>
  <c r="Q97" i="6"/>
  <c r="S97" i="6"/>
  <c r="V96" i="6"/>
  <c r="U98" i="7" s="1"/>
  <c r="V98" i="7" s="1"/>
  <c r="X98" i="7" s="1"/>
  <c r="Q96" i="6"/>
  <c r="S96" i="6"/>
  <c r="V81" i="6"/>
  <c r="U83" i="7" s="1"/>
  <c r="V83" i="7" s="1"/>
  <c r="X83" i="7" s="1"/>
  <c r="Q81" i="6"/>
  <c r="S81" i="6"/>
  <c r="V80" i="6"/>
  <c r="U82" i="7" s="1"/>
  <c r="V82" i="7" s="1"/>
  <c r="X82" i="7" s="1"/>
  <c r="Q80" i="6"/>
  <c r="S80" i="6"/>
  <c r="N98" i="6"/>
  <c r="P98" i="6"/>
  <c r="N90" i="6"/>
  <c r="P90" i="6"/>
  <c r="V89" i="6"/>
  <c r="U91" i="7" s="1"/>
  <c r="V91" i="7" s="1"/>
  <c r="X91" i="7" s="1"/>
  <c r="Q89" i="6"/>
  <c r="S89" i="6"/>
  <c r="N82" i="6"/>
  <c r="P82" i="6"/>
  <c r="N78" i="6"/>
  <c r="P78" i="6"/>
  <c r="Q62" i="6"/>
  <c r="V62" i="6"/>
  <c r="S62" i="6"/>
  <c r="N66" i="6"/>
  <c r="P66" i="6"/>
  <c r="N58" i="6"/>
  <c r="P58" i="6"/>
  <c r="Q46" i="6"/>
  <c r="S46" i="6"/>
  <c r="V46" i="6"/>
  <c r="N50" i="6"/>
  <c r="P50" i="6"/>
  <c r="Q54" i="6"/>
  <c r="V54" i="6"/>
  <c r="S54" i="6"/>
  <c r="V48" i="6"/>
  <c r="Q48" i="6"/>
  <c r="S48" i="6"/>
  <c r="N57" i="6"/>
  <c r="P57" i="6"/>
  <c r="V59" i="6"/>
  <c r="Q59" i="6"/>
  <c r="S59" i="6"/>
  <c r="V64" i="6"/>
  <c r="Q64" i="6"/>
  <c r="S64" i="6"/>
  <c r="Q56" i="6"/>
  <c r="V56" i="6"/>
  <c r="S56" i="6"/>
  <c r="N65" i="6"/>
  <c r="P65" i="6"/>
  <c r="V63" i="6"/>
  <c r="Q63" i="6"/>
  <c r="S63" i="6"/>
  <c r="V52" i="6"/>
  <c r="Q52" i="6"/>
  <c r="S52" i="6"/>
  <c r="N49" i="6"/>
  <c r="P49" i="6"/>
  <c r="N61" i="6"/>
  <c r="P61" i="6"/>
  <c r="V51" i="6"/>
  <c r="Q51" i="6"/>
  <c r="S51" i="6"/>
  <c r="Q60" i="6"/>
  <c r="V60" i="6"/>
  <c r="S60" i="6"/>
  <c r="V55" i="6"/>
  <c r="Q55" i="6"/>
  <c r="S55" i="6"/>
  <c r="V47" i="6"/>
  <c r="Q47" i="6"/>
  <c r="S47" i="6"/>
  <c r="V67" i="6"/>
  <c r="Q67" i="6"/>
  <c r="S67" i="6"/>
  <c r="N53" i="6"/>
  <c r="P53" i="6"/>
  <c r="I35" i="13"/>
  <c r="J35" i="13" s="1"/>
  <c r="K19" i="13"/>
  <c r="AT26" i="29"/>
  <c r="X78" i="29"/>
  <c r="Q78" i="29"/>
  <c r="S78" i="29"/>
  <c r="M116" i="29"/>
  <c r="K116" i="29"/>
  <c r="AT30" i="29"/>
  <c r="P107" i="29"/>
  <c r="N107" i="29"/>
  <c r="P111" i="29"/>
  <c r="N111" i="29"/>
  <c r="N109" i="29"/>
  <c r="P109" i="29"/>
  <c r="N125" i="29"/>
  <c r="P125" i="29"/>
  <c r="X94" i="29"/>
  <c r="Q94" i="29"/>
  <c r="S94" i="29"/>
  <c r="M108" i="29"/>
  <c r="K108" i="29"/>
  <c r="X82" i="29"/>
  <c r="Q82" i="29"/>
  <c r="S82" i="29"/>
  <c r="X90" i="29"/>
  <c r="Q90" i="29"/>
  <c r="S90" i="29"/>
  <c r="P115" i="29"/>
  <c r="N115" i="29"/>
  <c r="N118" i="29"/>
  <c r="P118" i="29"/>
  <c r="P119" i="29"/>
  <c r="N119" i="29"/>
  <c r="M112" i="29"/>
  <c r="K112" i="29"/>
  <c r="M120" i="29"/>
  <c r="K120" i="29"/>
  <c r="X86" i="29"/>
  <c r="Q86" i="29"/>
  <c r="S86" i="29"/>
  <c r="M124" i="29"/>
  <c r="K124" i="29"/>
  <c r="P123" i="29"/>
  <c r="N123" i="29"/>
  <c r="P127" i="29"/>
  <c r="N127" i="29"/>
  <c r="N117" i="29"/>
  <c r="P117" i="29"/>
  <c r="AT18" i="29"/>
  <c r="AT34" i="29"/>
  <c r="P88" i="29"/>
  <c r="N88" i="29"/>
  <c r="K95" i="29"/>
  <c r="M95" i="29"/>
  <c r="M57" i="29"/>
  <c r="K57" i="29"/>
  <c r="M17" i="29"/>
  <c r="K17" i="29"/>
  <c r="M33" i="29"/>
  <c r="K33" i="29"/>
  <c r="K35" i="29"/>
  <c r="M35" i="29"/>
  <c r="K79" i="29"/>
  <c r="M79" i="29"/>
  <c r="N91" i="29"/>
  <c r="P91" i="29"/>
  <c r="N97" i="29"/>
  <c r="P97" i="29"/>
  <c r="K51" i="29"/>
  <c r="M51" i="29"/>
  <c r="M59" i="29"/>
  <c r="K59" i="29"/>
  <c r="M67" i="29"/>
  <c r="K67" i="29"/>
  <c r="P50" i="29"/>
  <c r="N50" i="29"/>
  <c r="P66" i="29"/>
  <c r="N66" i="29"/>
  <c r="P62" i="29"/>
  <c r="N62" i="29"/>
  <c r="N52" i="29"/>
  <c r="P52" i="29"/>
  <c r="K18" i="29"/>
  <c r="M18" i="29"/>
  <c r="P96" i="29"/>
  <c r="N96" i="29"/>
  <c r="K87" i="29"/>
  <c r="M87" i="29"/>
  <c r="K77" i="29"/>
  <c r="M77" i="29"/>
  <c r="K93" i="29"/>
  <c r="M93" i="29"/>
  <c r="P84" i="29"/>
  <c r="M53" i="29"/>
  <c r="K53" i="29"/>
  <c r="M61" i="29"/>
  <c r="K61" i="29"/>
  <c r="M29" i="29"/>
  <c r="K29" i="29"/>
  <c r="K31" i="29"/>
  <c r="M31" i="29"/>
  <c r="M49" i="29"/>
  <c r="K49" i="29"/>
  <c r="M65" i="29"/>
  <c r="K65" i="29"/>
  <c r="P92" i="29"/>
  <c r="N92" i="29"/>
  <c r="K83" i="29"/>
  <c r="M83" i="29"/>
  <c r="P80" i="29"/>
  <c r="N80" i="29"/>
  <c r="N89" i="29"/>
  <c r="P89" i="29"/>
  <c r="N48" i="29"/>
  <c r="P48" i="29"/>
  <c r="N64" i="29"/>
  <c r="P64" i="29"/>
  <c r="M47" i="29"/>
  <c r="K47" i="29"/>
  <c r="K55" i="29"/>
  <c r="M55" i="29"/>
  <c r="M63" i="29"/>
  <c r="K63" i="29"/>
  <c r="P54" i="29"/>
  <c r="N54" i="29"/>
  <c r="P58" i="29"/>
  <c r="N58" i="29"/>
  <c r="N60" i="29"/>
  <c r="P60" i="29"/>
  <c r="P46" i="29"/>
  <c r="N46" i="29"/>
  <c r="K32" i="5"/>
  <c r="M32" i="5"/>
  <c r="P32" i="5" s="1"/>
  <c r="K24" i="5"/>
  <c r="M24" i="5"/>
  <c r="P24" i="5" s="1"/>
  <c r="K31" i="5"/>
  <c r="M31" i="5"/>
  <c r="P31" i="5" s="1"/>
  <c r="K21" i="5"/>
  <c r="M21" i="5"/>
  <c r="K35" i="5"/>
  <c r="M35" i="5"/>
  <c r="P35" i="5" s="1"/>
  <c r="K216" i="13" s="1"/>
  <c r="K23" i="5"/>
  <c r="M23" i="5"/>
  <c r="P23" i="5" s="1"/>
  <c r="K25" i="5"/>
  <c r="M25" i="5"/>
  <c r="P25" i="5" s="1"/>
  <c r="K17" i="5"/>
  <c r="M17" i="5"/>
  <c r="K27" i="5"/>
  <c r="M27" i="5"/>
  <c r="P27" i="5" s="1"/>
  <c r="J195" i="5"/>
  <c r="J218" i="5" s="1"/>
  <c r="AT195" i="5"/>
  <c r="AT218" i="5" s="1"/>
  <c r="D14" i="29"/>
  <c r="D37" i="29" s="1"/>
  <c r="S110" i="6" l="1"/>
  <c r="S214" i="6"/>
  <c r="N187" i="29"/>
  <c r="AC156" i="5"/>
  <c r="K170" i="13"/>
  <c r="K80" i="13"/>
  <c r="Q50" i="4"/>
  <c r="M19" i="29"/>
  <c r="P110" i="29"/>
  <c r="G200" i="13"/>
  <c r="M16" i="5"/>
  <c r="P16" i="5" s="1"/>
  <c r="S16" i="5" s="1"/>
  <c r="K16" i="5"/>
  <c r="M19" i="5"/>
  <c r="P19" i="5" s="1"/>
  <c r="K110" i="13" s="1"/>
  <c r="M110" i="13" s="1"/>
  <c r="K19" i="5"/>
  <c r="G210" i="13"/>
  <c r="H210" i="13" s="1"/>
  <c r="M15" i="5"/>
  <c r="P15" i="5" s="1"/>
  <c r="K106" i="13" s="1"/>
  <c r="M106" i="13" s="1"/>
  <c r="G197" i="13"/>
  <c r="H197" i="13" s="1"/>
  <c r="G211" i="13"/>
  <c r="H211" i="13" s="1"/>
  <c r="M30" i="5"/>
  <c r="P30" i="5" s="1"/>
  <c r="K121" i="13" s="1"/>
  <c r="M121" i="13" s="1"/>
  <c r="K30" i="5"/>
  <c r="M34" i="5"/>
  <c r="P34" i="5" s="1"/>
  <c r="S34" i="5" s="1"/>
  <c r="M28" i="5"/>
  <c r="I209" i="13" s="1"/>
  <c r="G217" i="13"/>
  <c r="H217" i="13" s="1"/>
  <c r="G209" i="13"/>
  <c r="H209" i="13" s="1"/>
  <c r="K28" i="5"/>
  <c r="M22" i="5"/>
  <c r="P22" i="5" s="1"/>
  <c r="K113" i="13" s="1"/>
  <c r="M113" i="13" s="1"/>
  <c r="F108" i="13"/>
  <c r="K20" i="5"/>
  <c r="O92" i="13"/>
  <c r="V50" i="4"/>
  <c r="P52" i="4"/>
  <c r="K52" i="13" s="1"/>
  <c r="I172" i="13"/>
  <c r="J172" i="13" s="1"/>
  <c r="Q110" i="6"/>
  <c r="K24" i="29"/>
  <c r="N20" i="29"/>
  <c r="N36" i="29"/>
  <c r="K30" i="29"/>
  <c r="N56" i="29"/>
  <c r="H120" i="13"/>
  <c r="K36" i="5"/>
  <c r="V89" i="4"/>
  <c r="W89" i="4" s="1"/>
  <c r="E113" i="22"/>
  <c r="F79" i="22"/>
  <c r="G79" i="22" s="1"/>
  <c r="S89" i="4"/>
  <c r="AC187" i="5"/>
  <c r="AD187" i="5" s="1"/>
  <c r="Q156" i="4"/>
  <c r="M23" i="29"/>
  <c r="P23" i="29" s="1"/>
  <c r="M15" i="29"/>
  <c r="N15" i="29" s="1"/>
  <c r="K22" i="5"/>
  <c r="M26" i="5"/>
  <c r="P26" i="5" s="1"/>
  <c r="K117" i="13" s="1"/>
  <c r="M117" i="13" s="1"/>
  <c r="G203" i="13"/>
  <c r="H203" i="13" s="1"/>
  <c r="M20" i="5"/>
  <c r="I111" i="13" s="1"/>
  <c r="G201" i="13"/>
  <c r="H201" i="13" s="1"/>
  <c r="K34" i="5"/>
  <c r="G215" i="13"/>
  <c r="H215" i="13" s="1"/>
  <c r="M36" i="5"/>
  <c r="I127" i="13" s="1"/>
  <c r="V198" i="6"/>
  <c r="Q214" i="6"/>
  <c r="S198" i="6"/>
  <c r="AB93" i="6"/>
  <c r="AG95" i="7" s="1"/>
  <c r="AH95" i="7" s="1"/>
  <c r="AJ95" i="7" s="1"/>
  <c r="AK95" i="7" s="1"/>
  <c r="P106" i="29"/>
  <c r="N106" i="29"/>
  <c r="S182" i="5"/>
  <c r="AC209" i="5"/>
  <c r="K26" i="5"/>
  <c r="Q64" i="5"/>
  <c r="M29" i="5"/>
  <c r="P29" i="5" s="1"/>
  <c r="S29" i="5" s="1"/>
  <c r="K29" i="5"/>
  <c r="G207" i="13"/>
  <c r="H207" i="13" s="1"/>
  <c r="Y122" i="4"/>
  <c r="Z122" i="4" s="1"/>
  <c r="I52" i="13"/>
  <c r="J52" i="13" s="1"/>
  <c r="D178" i="22"/>
  <c r="E147" i="22"/>
  <c r="V118" i="6"/>
  <c r="U120" i="7" s="1"/>
  <c r="V120" i="7" s="1"/>
  <c r="X120" i="7" s="1"/>
  <c r="S118" i="6"/>
  <c r="N28" i="29"/>
  <c r="N85" i="29"/>
  <c r="M32" i="29"/>
  <c r="P32" i="29" s="1"/>
  <c r="K21" i="29"/>
  <c r="M27" i="29"/>
  <c r="P27" i="29" s="1"/>
  <c r="P76" i="29"/>
  <c r="X76" i="29" s="1"/>
  <c r="AH136" i="5"/>
  <c r="AI136" i="5" s="1"/>
  <c r="M18" i="5"/>
  <c r="P18" i="5" s="1"/>
  <c r="K109" i="13" s="1"/>
  <c r="M109" i="13" s="1"/>
  <c r="G199" i="13"/>
  <c r="H199" i="13" s="1"/>
  <c r="K18" i="5"/>
  <c r="J82" i="13"/>
  <c r="H208" i="13"/>
  <c r="V143" i="6"/>
  <c r="U146" i="7" s="1"/>
  <c r="V146" i="7" s="1"/>
  <c r="X146" i="7" s="1"/>
  <c r="Y146" i="7" s="1"/>
  <c r="Z93" i="6"/>
  <c r="Y79" i="6"/>
  <c r="AA81" i="7" s="1"/>
  <c r="AB81" i="7" s="1"/>
  <c r="AD81" i="7" s="1"/>
  <c r="AE81" i="7" s="1"/>
  <c r="W79" i="6"/>
  <c r="P31" i="6"/>
  <c r="K31" i="13" s="1"/>
  <c r="N31" i="6"/>
  <c r="I31" i="13"/>
  <c r="J31" i="13" s="1"/>
  <c r="J32" i="13"/>
  <c r="J25" i="13"/>
  <c r="N23" i="6"/>
  <c r="P23" i="6"/>
  <c r="K23" i="13" s="1"/>
  <c r="N15" i="6"/>
  <c r="P15" i="6"/>
  <c r="K15" i="13" s="1"/>
  <c r="U66" i="7"/>
  <c r="V66" i="7" s="1"/>
  <c r="U50" i="7"/>
  <c r="Y83" i="7"/>
  <c r="Y94" i="7"/>
  <c r="Y129" i="7"/>
  <c r="Y113" i="7"/>
  <c r="Z77" i="6"/>
  <c r="AA79" i="7"/>
  <c r="AB79" i="7" s="1"/>
  <c r="AD79" i="7" s="1"/>
  <c r="AE79" i="7" s="1"/>
  <c r="Y159" i="7"/>
  <c r="Y143" i="7"/>
  <c r="Y155" i="7"/>
  <c r="Y121" i="6"/>
  <c r="AA123" i="7" s="1"/>
  <c r="AB123" i="7" s="1"/>
  <c r="AD123" i="7" s="1"/>
  <c r="U123" i="7"/>
  <c r="V123" i="7" s="1"/>
  <c r="X123" i="7" s="1"/>
  <c r="Q212" i="6"/>
  <c r="S212" i="6"/>
  <c r="V212" i="6"/>
  <c r="AA174" i="7"/>
  <c r="AB174" i="7" s="1"/>
  <c r="AD174" i="7" s="1"/>
  <c r="AE174" i="7" s="1"/>
  <c r="Z170" i="6"/>
  <c r="AB170" i="6"/>
  <c r="S24" i="6"/>
  <c r="Q24" i="6"/>
  <c r="S21" i="6"/>
  <c r="Q21" i="6"/>
  <c r="Q25" i="6"/>
  <c r="S25" i="6"/>
  <c r="S183" i="6"/>
  <c r="V183" i="6"/>
  <c r="Q183" i="6"/>
  <c r="Q17" i="6"/>
  <c r="S17" i="6"/>
  <c r="S22" i="6"/>
  <c r="Q22" i="6"/>
  <c r="S203" i="6"/>
  <c r="V203" i="6"/>
  <c r="Q203" i="6"/>
  <c r="U177" i="7"/>
  <c r="V177" i="7" s="1"/>
  <c r="X177" i="7" s="1"/>
  <c r="W173" i="6"/>
  <c r="Y173" i="6"/>
  <c r="S32" i="6"/>
  <c r="Q32" i="6"/>
  <c r="S175" i="6"/>
  <c r="V175" i="6"/>
  <c r="Q175" i="6"/>
  <c r="S29" i="6"/>
  <c r="Q29" i="6"/>
  <c r="P18" i="6"/>
  <c r="N18" i="6"/>
  <c r="U210" i="7"/>
  <c r="V210" i="7" s="1"/>
  <c r="X210" i="7" s="1"/>
  <c r="W205" i="6"/>
  <c r="Y205" i="6"/>
  <c r="U65" i="7"/>
  <c r="U58" i="7"/>
  <c r="U48" i="7"/>
  <c r="Y91" i="7"/>
  <c r="Y82" i="7"/>
  <c r="Y99" i="7"/>
  <c r="Y86" i="7"/>
  <c r="Y116" i="7"/>
  <c r="Y125" i="7"/>
  <c r="Y150" i="7"/>
  <c r="Y87" i="6"/>
  <c r="AA89" i="7" s="1"/>
  <c r="AB89" i="7" s="1"/>
  <c r="AD89" i="7" s="1"/>
  <c r="U89" i="7"/>
  <c r="V89" i="7" s="1"/>
  <c r="X89" i="7" s="1"/>
  <c r="S199" i="6"/>
  <c r="V199" i="6"/>
  <c r="Q199" i="6"/>
  <c r="U173" i="7"/>
  <c r="V173" i="7" s="1"/>
  <c r="X173" i="7" s="1"/>
  <c r="W169" i="6"/>
  <c r="Y169" i="6"/>
  <c r="U223" i="7"/>
  <c r="V223" i="7" s="1"/>
  <c r="X223" i="7" s="1"/>
  <c r="W218" i="6"/>
  <c r="Y218" i="6"/>
  <c r="Y186" i="7"/>
  <c r="U211" i="7"/>
  <c r="V211" i="7" s="1"/>
  <c r="X211" i="7" s="1"/>
  <c r="W206" i="6"/>
  <c r="Y206" i="6"/>
  <c r="Q180" i="6"/>
  <c r="S180" i="6"/>
  <c r="V180" i="6"/>
  <c r="U203" i="7"/>
  <c r="V203" i="7" s="1"/>
  <c r="X203" i="7" s="1"/>
  <c r="W198" i="6"/>
  <c r="Y198" i="6"/>
  <c r="Q172" i="6"/>
  <c r="S172" i="6"/>
  <c r="V172" i="6"/>
  <c r="S20" i="6"/>
  <c r="Q20" i="6"/>
  <c r="Q184" i="6"/>
  <c r="S184" i="6"/>
  <c r="V184" i="6"/>
  <c r="Y178" i="7"/>
  <c r="Q204" i="6"/>
  <c r="S204" i="6"/>
  <c r="V204" i="6"/>
  <c r="AA182" i="7"/>
  <c r="AB182" i="7" s="1"/>
  <c r="AD182" i="7" s="1"/>
  <c r="AE182" i="7" s="1"/>
  <c r="Z178" i="6"/>
  <c r="AB178" i="6"/>
  <c r="Y190" i="7"/>
  <c r="U219" i="7"/>
  <c r="V219" i="7" s="1"/>
  <c r="X219" i="7" s="1"/>
  <c r="W214" i="6"/>
  <c r="Y214" i="6"/>
  <c r="Q188" i="6"/>
  <c r="S188" i="6"/>
  <c r="V188" i="6"/>
  <c r="U222" i="7"/>
  <c r="V222" i="7" s="1"/>
  <c r="X222" i="7" s="1"/>
  <c r="W217" i="6"/>
  <c r="Y217" i="6"/>
  <c r="S207" i="6"/>
  <c r="V207" i="6"/>
  <c r="Q207" i="6"/>
  <c r="U181" i="7"/>
  <c r="V181" i="7" s="1"/>
  <c r="X181" i="7" s="1"/>
  <c r="W177" i="6"/>
  <c r="Y177" i="6"/>
  <c r="U69" i="7"/>
  <c r="U57" i="7"/>
  <c r="U54" i="7"/>
  <c r="U61" i="7"/>
  <c r="U56" i="7"/>
  <c r="Y90" i="7"/>
  <c r="Y117" i="7"/>
  <c r="Y124" i="7"/>
  <c r="Y121" i="7"/>
  <c r="Y158" i="7"/>
  <c r="Y162" i="7"/>
  <c r="Y153" i="7"/>
  <c r="U214" i="7"/>
  <c r="V214" i="7" s="1"/>
  <c r="X214" i="7" s="1"/>
  <c r="W209" i="6"/>
  <c r="Y209" i="6"/>
  <c r="U215" i="7"/>
  <c r="V215" i="7" s="1"/>
  <c r="X215" i="7" s="1"/>
  <c r="W210" i="6"/>
  <c r="Y210" i="6"/>
  <c r="Q168" i="6"/>
  <c r="S168" i="6"/>
  <c r="V168" i="6"/>
  <c r="Y174" i="7"/>
  <c r="Q33" i="6"/>
  <c r="S33" i="6"/>
  <c r="S179" i="6"/>
  <c r="V179" i="6"/>
  <c r="Q179" i="6"/>
  <c r="S171" i="6"/>
  <c r="V171" i="6"/>
  <c r="Q171" i="6"/>
  <c r="S36" i="6"/>
  <c r="Q36" i="6"/>
  <c r="S34" i="6"/>
  <c r="Q34" i="6"/>
  <c r="U218" i="7"/>
  <c r="V218" i="7" s="1"/>
  <c r="X218" i="7" s="1"/>
  <c r="W213" i="6"/>
  <c r="Y213" i="6"/>
  <c r="U185" i="7"/>
  <c r="V185" i="7" s="1"/>
  <c r="X185" i="7" s="1"/>
  <c r="W181" i="6"/>
  <c r="Y181" i="6"/>
  <c r="S187" i="6"/>
  <c r="V187" i="6"/>
  <c r="Q187" i="6"/>
  <c r="S30" i="6"/>
  <c r="Q30" i="6"/>
  <c r="S219" i="6"/>
  <c r="V219" i="6"/>
  <c r="Q219" i="6"/>
  <c r="U193" i="7"/>
  <c r="V193" i="7" s="1"/>
  <c r="X193" i="7" s="1"/>
  <c r="W189" i="6"/>
  <c r="Y189" i="6"/>
  <c r="S28" i="6"/>
  <c r="Q28" i="6"/>
  <c r="Y79" i="7"/>
  <c r="U49" i="7"/>
  <c r="U62" i="7"/>
  <c r="U53" i="7"/>
  <c r="U64" i="7"/>
  <c r="Y98" i="7"/>
  <c r="Y112" i="7"/>
  <c r="Y128" i="7"/>
  <c r="Y120" i="7"/>
  <c r="Y151" i="7"/>
  <c r="Y154" i="7"/>
  <c r="AJ147" i="7"/>
  <c r="Y142" i="7"/>
  <c r="Y145" i="7"/>
  <c r="Y161" i="7"/>
  <c r="Y95" i="6"/>
  <c r="AA97" i="7" s="1"/>
  <c r="AB97" i="7" s="1"/>
  <c r="AD97" i="7" s="1"/>
  <c r="U97" i="7"/>
  <c r="V97" i="7" s="1"/>
  <c r="X97" i="7" s="1"/>
  <c r="Z85" i="6"/>
  <c r="AA87" i="7"/>
  <c r="AB87" i="7" s="1"/>
  <c r="AD87" i="7" s="1"/>
  <c r="AE87" i="7" s="1"/>
  <c r="S26" i="6"/>
  <c r="Q26" i="6"/>
  <c r="S211" i="6"/>
  <c r="V211" i="6"/>
  <c r="Q211" i="6"/>
  <c r="AA186" i="7"/>
  <c r="AB186" i="7" s="1"/>
  <c r="AD186" i="7" s="1"/>
  <c r="AE186" i="7" s="1"/>
  <c r="Z182" i="6"/>
  <c r="AB182" i="6"/>
  <c r="Q208" i="6"/>
  <c r="S208" i="6"/>
  <c r="V208" i="6"/>
  <c r="Y87" i="7"/>
  <c r="Q200" i="6"/>
  <c r="S200" i="6"/>
  <c r="V200" i="6"/>
  <c r="U206" i="7"/>
  <c r="V206" i="7" s="1"/>
  <c r="X206" i="7" s="1"/>
  <c r="W201" i="6"/>
  <c r="Y201" i="6"/>
  <c r="AA178" i="7"/>
  <c r="AB178" i="7" s="1"/>
  <c r="AD178" i="7" s="1"/>
  <c r="AE178" i="7" s="1"/>
  <c r="Z174" i="6"/>
  <c r="AB174" i="6"/>
  <c r="S16" i="6"/>
  <c r="Q16" i="6"/>
  <c r="S215" i="6"/>
  <c r="V215" i="6"/>
  <c r="Q215" i="6"/>
  <c r="U189" i="7"/>
  <c r="V189" i="7" s="1"/>
  <c r="X189" i="7" s="1"/>
  <c r="W185" i="6"/>
  <c r="Y185" i="6"/>
  <c r="U207" i="7"/>
  <c r="V207" i="7" s="1"/>
  <c r="X207" i="7" s="1"/>
  <c r="W202" i="6"/>
  <c r="Y202" i="6"/>
  <c r="Q176" i="6"/>
  <c r="S176" i="6"/>
  <c r="V176" i="6"/>
  <c r="Y182" i="7"/>
  <c r="AA190" i="7"/>
  <c r="AB190" i="7" s="1"/>
  <c r="AD190" i="7" s="1"/>
  <c r="AE190" i="7" s="1"/>
  <c r="Z186" i="6"/>
  <c r="AB186" i="6"/>
  <c r="Q216" i="6"/>
  <c r="S216" i="6"/>
  <c r="V216" i="6"/>
  <c r="K25" i="29"/>
  <c r="M22" i="29"/>
  <c r="N22" i="29" s="1"/>
  <c r="P171" i="29"/>
  <c r="X171" i="29" s="1"/>
  <c r="P126" i="29"/>
  <c r="X126" i="29" s="1"/>
  <c r="M34" i="29"/>
  <c r="P34" i="29" s="1"/>
  <c r="K26" i="29"/>
  <c r="N81" i="29"/>
  <c r="P122" i="29"/>
  <c r="N122" i="29"/>
  <c r="N217" i="29"/>
  <c r="P217" i="29"/>
  <c r="M16" i="29"/>
  <c r="N16" i="29" s="1"/>
  <c r="P179" i="29"/>
  <c r="Q179" i="29" s="1"/>
  <c r="P175" i="29"/>
  <c r="S175" i="29" s="1"/>
  <c r="P114" i="29"/>
  <c r="N114" i="29"/>
  <c r="N143" i="29"/>
  <c r="P143" i="29"/>
  <c r="N145" i="29"/>
  <c r="P145" i="29"/>
  <c r="S172" i="29"/>
  <c r="Q172" i="29"/>
  <c r="X172" i="29"/>
  <c r="AI200" i="29"/>
  <c r="AM200" i="29"/>
  <c r="X121" i="29"/>
  <c r="S121" i="29"/>
  <c r="Q121" i="29"/>
  <c r="S205" i="29"/>
  <c r="X205" i="29"/>
  <c r="Q205" i="29"/>
  <c r="AC182" i="29"/>
  <c r="Y182" i="29"/>
  <c r="S167" i="29"/>
  <c r="X167" i="29"/>
  <c r="Q167" i="29"/>
  <c r="X154" i="29"/>
  <c r="Q154" i="29"/>
  <c r="S154" i="29"/>
  <c r="X138" i="29"/>
  <c r="Q138" i="29"/>
  <c r="S138" i="29"/>
  <c r="X176" i="29"/>
  <c r="Q176" i="29"/>
  <c r="S176" i="29"/>
  <c r="Y152" i="29"/>
  <c r="AC152" i="29"/>
  <c r="S213" i="29"/>
  <c r="X213" i="29"/>
  <c r="Q213" i="29"/>
  <c r="AC186" i="29"/>
  <c r="Y186" i="29"/>
  <c r="S183" i="29"/>
  <c r="X183" i="29"/>
  <c r="Q183" i="29"/>
  <c r="X150" i="29"/>
  <c r="Q150" i="29"/>
  <c r="S150" i="29"/>
  <c r="N173" i="29"/>
  <c r="P173" i="29"/>
  <c r="X207" i="29"/>
  <c r="Q207" i="29"/>
  <c r="S207" i="29"/>
  <c r="X216" i="29"/>
  <c r="S216" i="29"/>
  <c r="Q216" i="29"/>
  <c r="Y156" i="29"/>
  <c r="AC156" i="29"/>
  <c r="Y148" i="29"/>
  <c r="AC148" i="29"/>
  <c r="X203" i="29"/>
  <c r="Q203" i="29"/>
  <c r="S203" i="29"/>
  <c r="Q113" i="29"/>
  <c r="X113" i="29"/>
  <c r="S113" i="29"/>
  <c r="N155" i="29"/>
  <c r="P155" i="29"/>
  <c r="N139" i="29"/>
  <c r="P139" i="29"/>
  <c r="N177" i="29"/>
  <c r="P177" i="29"/>
  <c r="X199" i="29"/>
  <c r="Q199" i="29"/>
  <c r="S199" i="29"/>
  <c r="AI204" i="29"/>
  <c r="AM204" i="29"/>
  <c r="N141" i="29"/>
  <c r="P141" i="29"/>
  <c r="N153" i="29"/>
  <c r="P153" i="29"/>
  <c r="N151" i="29"/>
  <c r="P151" i="29"/>
  <c r="N149" i="29"/>
  <c r="P149" i="29"/>
  <c r="S187" i="29"/>
  <c r="X187" i="29"/>
  <c r="Q187" i="29"/>
  <c r="S180" i="29"/>
  <c r="Q180" i="29"/>
  <c r="X180" i="29"/>
  <c r="AI208" i="29"/>
  <c r="AM208" i="29"/>
  <c r="N137" i="29"/>
  <c r="P137" i="29"/>
  <c r="AC166" i="29"/>
  <c r="Y166" i="29"/>
  <c r="X146" i="29"/>
  <c r="Q146" i="29"/>
  <c r="S146" i="29"/>
  <c r="X184" i="29"/>
  <c r="Q184" i="29"/>
  <c r="S184" i="29"/>
  <c r="X168" i="29"/>
  <c r="Q168" i="29"/>
  <c r="S168" i="29"/>
  <c r="Q198" i="29"/>
  <c r="X198" i="29"/>
  <c r="S198" i="29"/>
  <c r="P206" i="29"/>
  <c r="N206" i="29"/>
  <c r="Y144" i="29"/>
  <c r="AC144" i="29"/>
  <c r="Y136" i="29"/>
  <c r="AC136" i="29"/>
  <c r="S197" i="29"/>
  <c r="X197" i="29"/>
  <c r="Q197" i="29"/>
  <c r="AC170" i="29"/>
  <c r="Y170" i="29"/>
  <c r="X142" i="29"/>
  <c r="Q142" i="29"/>
  <c r="S142" i="29"/>
  <c r="AC201" i="29"/>
  <c r="Y201" i="29"/>
  <c r="N181" i="29"/>
  <c r="P181" i="29"/>
  <c r="Y211" i="29"/>
  <c r="AC211" i="29"/>
  <c r="P202" i="29"/>
  <c r="N202" i="29"/>
  <c r="P210" i="29"/>
  <c r="N210" i="29"/>
  <c r="Y140" i="29"/>
  <c r="AC140" i="29"/>
  <c r="Q214" i="29"/>
  <c r="X214" i="29"/>
  <c r="S214" i="29"/>
  <c r="AC174" i="29"/>
  <c r="Y174" i="29"/>
  <c r="N147" i="29"/>
  <c r="P147" i="29"/>
  <c r="N157" i="29"/>
  <c r="P157" i="29"/>
  <c r="N185" i="29"/>
  <c r="P185" i="29"/>
  <c r="N169" i="29"/>
  <c r="P169" i="29"/>
  <c r="X215" i="29"/>
  <c r="Q215" i="29"/>
  <c r="S215" i="29"/>
  <c r="S209" i="29"/>
  <c r="X209" i="29"/>
  <c r="Q209" i="29"/>
  <c r="AI212" i="29"/>
  <c r="AM212" i="29"/>
  <c r="AI196" i="29"/>
  <c r="AM196" i="29"/>
  <c r="AC178" i="29"/>
  <c r="Y178" i="29"/>
  <c r="Q121" i="5"/>
  <c r="K15" i="5"/>
  <c r="X121" i="5"/>
  <c r="Y121" i="5" s="1"/>
  <c r="G196" i="13"/>
  <c r="H196" i="13" s="1"/>
  <c r="H119" i="13"/>
  <c r="H124" i="13"/>
  <c r="M33" i="5"/>
  <c r="P33" i="5" s="1"/>
  <c r="S33" i="5" s="1"/>
  <c r="K33" i="5"/>
  <c r="G214" i="13"/>
  <c r="H214" i="13" s="1"/>
  <c r="H216" i="13"/>
  <c r="X182" i="5"/>
  <c r="AC182" i="5" s="1"/>
  <c r="F124" i="13"/>
  <c r="H107" i="13"/>
  <c r="I198" i="13"/>
  <c r="J198" i="13" s="1"/>
  <c r="P17" i="5"/>
  <c r="Q17" i="5" s="1"/>
  <c r="S31" i="5"/>
  <c r="K122" i="13"/>
  <c r="M122" i="13" s="1"/>
  <c r="S32" i="5"/>
  <c r="K123" i="13"/>
  <c r="M123" i="13" s="1"/>
  <c r="AC56" i="5"/>
  <c r="Y56" i="5"/>
  <c r="X90" i="5"/>
  <c r="S90" i="5"/>
  <c r="Q90" i="5"/>
  <c r="X123" i="5"/>
  <c r="Q123" i="5"/>
  <c r="S123" i="5"/>
  <c r="Q96" i="5"/>
  <c r="S96" i="5"/>
  <c r="X96" i="5"/>
  <c r="AC81" i="5"/>
  <c r="Y81" i="5"/>
  <c r="AC97" i="5"/>
  <c r="Y97" i="5"/>
  <c r="Y116" i="5"/>
  <c r="AC116" i="5"/>
  <c r="X83" i="5"/>
  <c r="S83" i="5"/>
  <c r="Q83" i="5"/>
  <c r="Q66" i="5"/>
  <c r="X66" i="5"/>
  <c r="S66" i="5"/>
  <c r="AC52" i="5"/>
  <c r="Y52" i="5"/>
  <c r="X120" i="5"/>
  <c r="Q120" i="5"/>
  <c r="S120" i="5"/>
  <c r="AC169" i="5"/>
  <c r="Y169" i="5"/>
  <c r="X124" i="5"/>
  <c r="Q124" i="5"/>
  <c r="S124" i="5"/>
  <c r="AC109" i="5"/>
  <c r="Y109" i="5"/>
  <c r="AC89" i="5"/>
  <c r="Y89" i="5"/>
  <c r="X95" i="5"/>
  <c r="S95" i="5"/>
  <c r="Q95" i="5"/>
  <c r="AC85" i="5"/>
  <c r="Y85" i="5"/>
  <c r="S24" i="5"/>
  <c r="K115" i="13"/>
  <c r="M115" i="13" s="1"/>
  <c r="K212" i="13"/>
  <c r="M212" i="13" s="1"/>
  <c r="S27" i="5"/>
  <c r="K118" i="13"/>
  <c r="M118" i="13" s="1"/>
  <c r="S25" i="5"/>
  <c r="K116" i="13"/>
  <c r="M116" i="13" s="1"/>
  <c r="S23" i="5"/>
  <c r="K114" i="13"/>
  <c r="M114" i="13" s="1"/>
  <c r="I202" i="13"/>
  <c r="J202" i="13" s="1"/>
  <c r="P21" i="5"/>
  <c r="Q21" i="5" s="1"/>
  <c r="I213" i="13"/>
  <c r="J213" i="13" s="1"/>
  <c r="F120" i="13"/>
  <c r="H115" i="13"/>
  <c r="Y112" i="5"/>
  <c r="AC112" i="5"/>
  <c r="S88" i="5"/>
  <c r="Q88" i="5"/>
  <c r="X88" i="5"/>
  <c r="AC185" i="5"/>
  <c r="Y185" i="5"/>
  <c r="S59" i="5"/>
  <c r="Q59" i="5"/>
  <c r="X59" i="5"/>
  <c r="S67" i="5"/>
  <c r="Q67" i="5"/>
  <c r="X67" i="5"/>
  <c r="Y125" i="5"/>
  <c r="AC125" i="5"/>
  <c r="X127" i="5"/>
  <c r="Q127" i="5"/>
  <c r="S127" i="5"/>
  <c r="AH122" i="5"/>
  <c r="AD122" i="5"/>
  <c r="AC93" i="5"/>
  <c r="Y93" i="5"/>
  <c r="S55" i="5"/>
  <c r="Q55" i="5"/>
  <c r="X55" i="5"/>
  <c r="X76" i="5"/>
  <c r="S76" i="5"/>
  <c r="Q76" i="5"/>
  <c r="AH106" i="5"/>
  <c r="AD106" i="5"/>
  <c r="S80" i="5"/>
  <c r="Q80" i="5"/>
  <c r="X80" i="5"/>
  <c r="X82" i="5"/>
  <c r="S82" i="5"/>
  <c r="Q82" i="5"/>
  <c r="S63" i="5"/>
  <c r="Q63" i="5"/>
  <c r="X63" i="5"/>
  <c r="S51" i="5"/>
  <c r="Q51" i="5"/>
  <c r="X51" i="5"/>
  <c r="Q62" i="5"/>
  <c r="X62" i="5"/>
  <c r="S62" i="5"/>
  <c r="X91" i="5"/>
  <c r="S91" i="5"/>
  <c r="Q91" i="5"/>
  <c r="AH110" i="5"/>
  <c r="AD110" i="5"/>
  <c r="Q58" i="5"/>
  <c r="X58" i="5"/>
  <c r="S58" i="5"/>
  <c r="AC61" i="5"/>
  <c r="Y61" i="5"/>
  <c r="AC60" i="5"/>
  <c r="Y60" i="5"/>
  <c r="S92" i="5"/>
  <c r="Q92" i="5"/>
  <c r="X92" i="5"/>
  <c r="AC48" i="5"/>
  <c r="Y48" i="5"/>
  <c r="Q107" i="5"/>
  <c r="S107" i="5"/>
  <c r="X107" i="5"/>
  <c r="X94" i="5"/>
  <c r="S94" i="5"/>
  <c r="Q94" i="5"/>
  <c r="AC57" i="5"/>
  <c r="Y57" i="5"/>
  <c r="X79" i="5"/>
  <c r="S79" i="5"/>
  <c r="Q79" i="5"/>
  <c r="Q50" i="5"/>
  <c r="S50" i="5"/>
  <c r="X50" i="5"/>
  <c r="AC53" i="5"/>
  <c r="Y53" i="5"/>
  <c r="AC113" i="5"/>
  <c r="Y113" i="5"/>
  <c r="Y117" i="5"/>
  <c r="AC117" i="5"/>
  <c r="AC65" i="5"/>
  <c r="Y65" i="5"/>
  <c r="AH126" i="5"/>
  <c r="AD126" i="5"/>
  <c r="Q49" i="5"/>
  <c r="S49" i="5"/>
  <c r="X49" i="5"/>
  <c r="S35" i="5"/>
  <c r="K126" i="13"/>
  <c r="M126" i="13" s="1"/>
  <c r="K208" i="13"/>
  <c r="M208" i="13" s="1"/>
  <c r="X86" i="5"/>
  <c r="S86" i="5"/>
  <c r="Q86" i="5"/>
  <c r="X47" i="5"/>
  <c r="S47" i="5"/>
  <c r="Q47" i="5"/>
  <c r="Q54" i="5"/>
  <c r="X54" i="5"/>
  <c r="S54" i="5"/>
  <c r="AC64" i="5"/>
  <c r="Y64" i="5"/>
  <c r="Q111" i="5"/>
  <c r="X111" i="5"/>
  <c r="S111" i="5"/>
  <c r="AC77" i="5"/>
  <c r="Y77" i="5"/>
  <c r="AH114" i="5"/>
  <c r="AD114" i="5"/>
  <c r="Q115" i="5"/>
  <c r="S115" i="5"/>
  <c r="X115" i="5"/>
  <c r="X78" i="5"/>
  <c r="S78" i="5"/>
  <c r="Q78" i="5"/>
  <c r="S84" i="5"/>
  <c r="Q84" i="5"/>
  <c r="X84" i="5"/>
  <c r="AC177" i="5"/>
  <c r="Y177" i="5"/>
  <c r="Q46" i="5"/>
  <c r="X46" i="5"/>
  <c r="S46" i="5"/>
  <c r="X119" i="5"/>
  <c r="Q119" i="5"/>
  <c r="S119" i="5"/>
  <c r="X87" i="5"/>
  <c r="S87" i="5"/>
  <c r="Q87" i="5"/>
  <c r="Y108" i="5"/>
  <c r="AC108" i="5"/>
  <c r="K54" i="13"/>
  <c r="M54" i="13" s="1"/>
  <c r="Y201" i="4"/>
  <c r="Z201" i="4" s="1"/>
  <c r="Q54" i="4"/>
  <c r="K204" i="13"/>
  <c r="M204" i="13" s="1"/>
  <c r="S54" i="4"/>
  <c r="K84" i="13"/>
  <c r="M84" i="13" s="1"/>
  <c r="V54" i="4"/>
  <c r="W54" i="4" s="1"/>
  <c r="K88" i="13"/>
  <c r="M88" i="13" s="1"/>
  <c r="K58" i="13"/>
  <c r="M58" i="13" s="1"/>
  <c r="K178" i="13"/>
  <c r="M178" i="13" s="1"/>
  <c r="V58" i="4"/>
  <c r="O58" i="13" s="1"/>
  <c r="Q58" i="4"/>
  <c r="V29" i="4"/>
  <c r="Q29" i="4"/>
  <c r="S29" i="4"/>
  <c r="W33" i="4"/>
  <c r="Y33" i="4"/>
  <c r="Y17" i="4"/>
  <c r="W17" i="4"/>
  <c r="W25" i="4"/>
  <c r="Y25" i="4"/>
  <c r="S21" i="4"/>
  <c r="V21" i="4"/>
  <c r="Q21" i="4"/>
  <c r="AM118" i="5"/>
  <c r="AI118" i="5"/>
  <c r="W19" i="4"/>
  <c r="Y19" i="4"/>
  <c r="S28" i="4"/>
  <c r="V28" i="4"/>
  <c r="Q28" i="4"/>
  <c r="W15" i="4"/>
  <c r="Y15" i="4"/>
  <c r="V80" i="4"/>
  <c r="S80" i="4"/>
  <c r="Q80" i="4"/>
  <c r="W34" i="4"/>
  <c r="Y34" i="4"/>
  <c r="W30" i="4"/>
  <c r="Y30" i="4"/>
  <c r="W27" i="4"/>
  <c r="Y27" i="4"/>
  <c r="W22" i="4"/>
  <c r="Y22" i="4"/>
  <c r="V197" i="4"/>
  <c r="S197" i="4"/>
  <c r="Q197" i="4"/>
  <c r="S36" i="4"/>
  <c r="V36" i="4"/>
  <c r="Q36" i="4"/>
  <c r="S32" i="4"/>
  <c r="V32" i="4"/>
  <c r="Q32" i="4"/>
  <c r="S16" i="4"/>
  <c r="V16" i="4"/>
  <c r="Q16" i="4"/>
  <c r="W18" i="4"/>
  <c r="Y18" i="4"/>
  <c r="W35" i="4"/>
  <c r="Y35" i="4"/>
  <c r="S20" i="4"/>
  <c r="V20" i="4"/>
  <c r="Q20" i="4"/>
  <c r="W26" i="4"/>
  <c r="Y26" i="4"/>
  <c r="W31" i="4"/>
  <c r="Y31" i="4"/>
  <c r="S24" i="4"/>
  <c r="V24" i="4"/>
  <c r="Q24" i="4"/>
  <c r="W23" i="4"/>
  <c r="Y23" i="4"/>
  <c r="H213" i="13"/>
  <c r="K20" i="13"/>
  <c r="M20" i="13" s="1"/>
  <c r="K36" i="13"/>
  <c r="L36" i="13" s="1"/>
  <c r="K33" i="13"/>
  <c r="L33" i="13" s="1"/>
  <c r="K34" i="13"/>
  <c r="M34" i="13" s="1"/>
  <c r="J20" i="13"/>
  <c r="J33" i="13"/>
  <c r="J15" i="13"/>
  <c r="K29" i="13"/>
  <c r="M19" i="13"/>
  <c r="L19" i="13"/>
  <c r="M17" i="13"/>
  <c r="L17" i="13"/>
  <c r="K32" i="13"/>
  <c r="I24" i="13"/>
  <c r="J24" i="13" s="1"/>
  <c r="I21" i="13"/>
  <c r="J21" i="13" s="1"/>
  <c r="K16" i="13"/>
  <c r="I16" i="13"/>
  <c r="J16" i="13" s="1"/>
  <c r="J17" i="13"/>
  <c r="J30" i="13"/>
  <c r="L30" i="13"/>
  <c r="M30" i="13"/>
  <c r="K25" i="13"/>
  <c r="M26" i="13"/>
  <c r="L26" i="13"/>
  <c r="I18" i="13"/>
  <c r="J18" i="13" s="1"/>
  <c r="J26" i="13"/>
  <c r="J36" i="13"/>
  <c r="H114" i="13"/>
  <c r="F114" i="13"/>
  <c r="S147" i="5"/>
  <c r="X147" i="5"/>
  <c r="Q147" i="5"/>
  <c r="H111" i="13"/>
  <c r="AC170" i="5"/>
  <c r="Y170" i="5"/>
  <c r="X198" i="5"/>
  <c r="Q198" i="5"/>
  <c r="S198" i="5"/>
  <c r="Y173" i="5"/>
  <c r="AC173" i="5"/>
  <c r="H122" i="13"/>
  <c r="F122" i="13"/>
  <c r="Y212" i="5"/>
  <c r="AC212" i="5"/>
  <c r="S139" i="5"/>
  <c r="X139" i="5"/>
  <c r="Q139" i="5"/>
  <c r="AD209" i="5"/>
  <c r="AH209" i="5"/>
  <c r="H118" i="13"/>
  <c r="F118" i="13"/>
  <c r="Q168" i="5"/>
  <c r="S168" i="5"/>
  <c r="X168" i="5"/>
  <c r="AD156" i="5"/>
  <c r="AH156" i="5"/>
  <c r="F116" i="13"/>
  <c r="AC142" i="5"/>
  <c r="Y142" i="5"/>
  <c r="H198" i="13"/>
  <c r="H112" i="13"/>
  <c r="AC186" i="5"/>
  <c r="Y186" i="5"/>
  <c r="N25" i="5"/>
  <c r="Q25" i="5"/>
  <c r="I116" i="13"/>
  <c r="N23" i="5"/>
  <c r="Q23" i="5"/>
  <c r="I114" i="13"/>
  <c r="I204" i="13"/>
  <c r="J204" i="13" s="1"/>
  <c r="N31" i="5"/>
  <c r="Q31" i="5"/>
  <c r="I122" i="13"/>
  <c r="I212" i="13"/>
  <c r="J212" i="13" s="1"/>
  <c r="N24" i="5"/>
  <c r="Q24" i="5"/>
  <c r="I115" i="13"/>
  <c r="N32" i="5"/>
  <c r="Q32" i="5"/>
  <c r="I123" i="13"/>
  <c r="I205" i="13"/>
  <c r="J205" i="13" s="1"/>
  <c r="I206" i="13"/>
  <c r="J206" i="13" s="1"/>
  <c r="AC167" i="5"/>
  <c r="Y167" i="5"/>
  <c r="AC174" i="5"/>
  <c r="Y174" i="5"/>
  <c r="AC150" i="5"/>
  <c r="Y150" i="5"/>
  <c r="S176" i="5"/>
  <c r="X176" i="5"/>
  <c r="Q176" i="5"/>
  <c r="Y213" i="5"/>
  <c r="AC213" i="5"/>
  <c r="X180" i="5"/>
  <c r="Q180" i="5"/>
  <c r="S180" i="5"/>
  <c r="X210" i="5"/>
  <c r="S210" i="5"/>
  <c r="Q210" i="5"/>
  <c r="AD140" i="5"/>
  <c r="AH140" i="5"/>
  <c r="Y153" i="5"/>
  <c r="AC153" i="5"/>
  <c r="AH179" i="5"/>
  <c r="AD179" i="5"/>
  <c r="Y217" i="5"/>
  <c r="AC217" i="5"/>
  <c r="AC207" i="5"/>
  <c r="Y207" i="5"/>
  <c r="H200" i="13"/>
  <c r="AC166" i="5"/>
  <c r="Y166" i="5"/>
  <c r="Y197" i="5"/>
  <c r="AC197" i="5"/>
  <c r="Y181" i="5"/>
  <c r="AC181" i="5"/>
  <c r="Y216" i="5"/>
  <c r="AC216" i="5"/>
  <c r="Y208" i="5"/>
  <c r="AC208" i="5"/>
  <c r="H110" i="13"/>
  <c r="F110" i="13"/>
  <c r="AC215" i="5"/>
  <c r="Y215" i="5"/>
  <c r="Y149" i="5"/>
  <c r="AC149" i="5"/>
  <c r="AC211" i="5"/>
  <c r="Y211" i="5"/>
  <c r="Y201" i="5"/>
  <c r="AC201" i="5"/>
  <c r="S151" i="5"/>
  <c r="X151" i="5"/>
  <c r="Q151" i="5"/>
  <c r="Y145" i="5"/>
  <c r="AC145" i="5"/>
  <c r="H212" i="13"/>
  <c r="H127" i="13"/>
  <c r="Y204" i="5"/>
  <c r="AC204" i="5"/>
  <c r="X214" i="5"/>
  <c r="S214" i="5"/>
  <c r="Q214" i="5"/>
  <c r="S155" i="5"/>
  <c r="X155" i="5"/>
  <c r="Q155" i="5"/>
  <c r="Y137" i="5"/>
  <c r="AC137" i="5"/>
  <c r="AI144" i="5"/>
  <c r="AM144" i="5"/>
  <c r="AC138" i="5"/>
  <c r="Y138" i="5"/>
  <c r="S184" i="5"/>
  <c r="X184" i="5"/>
  <c r="Q184" i="5"/>
  <c r="H126" i="13"/>
  <c r="F126" i="13"/>
  <c r="X172" i="5"/>
  <c r="Q172" i="5"/>
  <c r="S172" i="5"/>
  <c r="X202" i="5"/>
  <c r="Q202" i="5"/>
  <c r="S202" i="5"/>
  <c r="Y196" i="5"/>
  <c r="AC196" i="5"/>
  <c r="H204" i="13"/>
  <c r="H123" i="13"/>
  <c r="N27" i="5"/>
  <c r="Q27" i="5"/>
  <c r="I118" i="13"/>
  <c r="I208" i="13"/>
  <c r="J208" i="13" s="1"/>
  <c r="N17" i="5"/>
  <c r="I108" i="13"/>
  <c r="N35" i="5"/>
  <c r="Q35" i="5"/>
  <c r="I126" i="13"/>
  <c r="I216" i="13"/>
  <c r="J216" i="13" s="1"/>
  <c r="N21" i="5"/>
  <c r="I112" i="13"/>
  <c r="X206" i="5"/>
  <c r="S206" i="5"/>
  <c r="Q206" i="5"/>
  <c r="AC146" i="5"/>
  <c r="Y146" i="5"/>
  <c r="Y200" i="5"/>
  <c r="AC200" i="5"/>
  <c r="Y157" i="5"/>
  <c r="AC157" i="5"/>
  <c r="AC199" i="5"/>
  <c r="Y199" i="5"/>
  <c r="S143" i="5"/>
  <c r="X143" i="5"/>
  <c r="Q143" i="5"/>
  <c r="AC183" i="5"/>
  <c r="Y183" i="5"/>
  <c r="AC175" i="5"/>
  <c r="Y175" i="5"/>
  <c r="Y141" i="5"/>
  <c r="AC141" i="5"/>
  <c r="AI152" i="5"/>
  <c r="AM152" i="5"/>
  <c r="H206" i="13"/>
  <c r="H202" i="13"/>
  <c r="Y205" i="5"/>
  <c r="AC205" i="5"/>
  <c r="H106" i="13"/>
  <c r="F106" i="13"/>
  <c r="AC203" i="5"/>
  <c r="Y203" i="5"/>
  <c r="AH171" i="5"/>
  <c r="AD171" i="5"/>
  <c r="AC178" i="5"/>
  <c r="Y178" i="5"/>
  <c r="AC154" i="5"/>
  <c r="Y154" i="5"/>
  <c r="AD148" i="5"/>
  <c r="AH148" i="5"/>
  <c r="H205" i="13"/>
  <c r="W231" i="4"/>
  <c r="Y231" i="4"/>
  <c r="V229" i="4"/>
  <c r="S229" i="4"/>
  <c r="Q229" i="4"/>
  <c r="Y240" i="4"/>
  <c r="W240" i="4"/>
  <c r="W235" i="4"/>
  <c r="Y235" i="4"/>
  <c r="V245" i="4"/>
  <c r="S245" i="4"/>
  <c r="Q245" i="4"/>
  <c r="V234" i="4"/>
  <c r="Q234" i="4"/>
  <c r="S234" i="4"/>
  <c r="V228" i="4"/>
  <c r="S228" i="4"/>
  <c r="Q228" i="4"/>
  <c r="W246" i="4"/>
  <c r="Y246" i="4"/>
  <c r="W247" i="4"/>
  <c r="Y247" i="4"/>
  <c r="S233" i="4"/>
  <c r="V233" i="4"/>
  <c r="Q233" i="4"/>
  <c r="V226" i="4"/>
  <c r="Q226" i="4"/>
  <c r="S226" i="4"/>
  <c r="W239" i="4"/>
  <c r="Y239" i="4"/>
  <c r="V236" i="4"/>
  <c r="S236" i="4"/>
  <c r="Q236" i="4"/>
  <c r="V242" i="4"/>
  <c r="Q242" i="4"/>
  <c r="S242" i="4"/>
  <c r="Z244" i="4"/>
  <c r="AB244" i="4"/>
  <c r="W230" i="4"/>
  <c r="Y230" i="4"/>
  <c r="W238" i="4"/>
  <c r="Y238" i="4"/>
  <c r="W227" i="4"/>
  <c r="Y227" i="4"/>
  <c r="S241" i="4"/>
  <c r="V241" i="4"/>
  <c r="Q241" i="4"/>
  <c r="V232" i="4"/>
  <c r="S232" i="4"/>
  <c r="Q232" i="4"/>
  <c r="V237" i="4"/>
  <c r="S237" i="4"/>
  <c r="Q237" i="4"/>
  <c r="W243" i="4"/>
  <c r="Y243" i="4"/>
  <c r="Z209" i="4"/>
  <c r="AB209" i="4"/>
  <c r="V196" i="4"/>
  <c r="S196" i="4"/>
  <c r="Q196" i="4"/>
  <c r="W202" i="4"/>
  <c r="Y202" i="4"/>
  <c r="V212" i="4"/>
  <c r="S212" i="4"/>
  <c r="Q212" i="4"/>
  <c r="W210" i="4"/>
  <c r="Y210" i="4"/>
  <c r="V204" i="4"/>
  <c r="S204" i="4"/>
  <c r="Q204" i="4"/>
  <c r="S216" i="4"/>
  <c r="V216" i="4"/>
  <c r="Q216" i="4"/>
  <c r="V207" i="4"/>
  <c r="Q207" i="4"/>
  <c r="S207" i="4"/>
  <c r="V203" i="4"/>
  <c r="Q203" i="4"/>
  <c r="S203" i="4"/>
  <c r="V215" i="4"/>
  <c r="Q215" i="4"/>
  <c r="S215" i="4"/>
  <c r="Z217" i="4"/>
  <c r="AB217" i="4"/>
  <c r="AB201" i="4"/>
  <c r="V214" i="4"/>
  <c r="Q214" i="4"/>
  <c r="S214" i="4"/>
  <c r="V199" i="4"/>
  <c r="Q199" i="4"/>
  <c r="S199" i="4"/>
  <c r="V211" i="4"/>
  <c r="Q211" i="4"/>
  <c r="S211" i="4"/>
  <c r="V206" i="4"/>
  <c r="Q206" i="4"/>
  <c r="S206" i="4"/>
  <c r="V198" i="4"/>
  <c r="Q198" i="4"/>
  <c r="S198" i="4"/>
  <c r="S200" i="4"/>
  <c r="V200" i="4"/>
  <c r="Q200" i="4"/>
  <c r="V205" i="4"/>
  <c r="S205" i="4"/>
  <c r="Q205" i="4"/>
  <c r="V213" i="4"/>
  <c r="S213" i="4"/>
  <c r="Q213" i="4"/>
  <c r="S208" i="4"/>
  <c r="V208" i="4"/>
  <c r="Q208" i="4"/>
  <c r="Y172" i="4"/>
  <c r="W172" i="4"/>
  <c r="V181" i="4"/>
  <c r="S181" i="4"/>
  <c r="Q181" i="4"/>
  <c r="W187" i="4"/>
  <c r="Y187" i="4"/>
  <c r="S177" i="4"/>
  <c r="V177" i="4"/>
  <c r="Q177" i="4"/>
  <c r="W171" i="4"/>
  <c r="Y171" i="4"/>
  <c r="S173" i="4"/>
  <c r="Q173" i="4"/>
  <c r="V173" i="4"/>
  <c r="S166" i="4"/>
  <c r="Q166" i="4"/>
  <c r="V166" i="4"/>
  <c r="W180" i="4"/>
  <c r="Y180" i="4"/>
  <c r="V167" i="4"/>
  <c r="Q167" i="4"/>
  <c r="S167" i="4"/>
  <c r="Y168" i="4"/>
  <c r="W168" i="4"/>
  <c r="Z186" i="4"/>
  <c r="AB186" i="4"/>
  <c r="S174" i="4"/>
  <c r="V174" i="4"/>
  <c r="Q174" i="4"/>
  <c r="W179" i="4"/>
  <c r="Y179" i="4"/>
  <c r="Y184" i="4"/>
  <c r="W184" i="4"/>
  <c r="W183" i="4"/>
  <c r="Y183" i="4"/>
  <c r="S185" i="4"/>
  <c r="V185" i="4"/>
  <c r="Q185" i="4"/>
  <c r="V175" i="4"/>
  <c r="Q175" i="4"/>
  <c r="S175" i="4"/>
  <c r="Z178" i="4"/>
  <c r="AB178" i="4"/>
  <c r="S169" i="4"/>
  <c r="Q169" i="4"/>
  <c r="V169" i="4"/>
  <c r="Y176" i="4"/>
  <c r="W176" i="4"/>
  <c r="Z170" i="4"/>
  <c r="AB170" i="4"/>
  <c r="W182" i="4"/>
  <c r="Y182" i="4"/>
  <c r="S146" i="4"/>
  <c r="V146" i="4"/>
  <c r="Q146" i="4"/>
  <c r="AE153" i="4"/>
  <c r="AC153" i="4"/>
  <c r="Z136" i="4"/>
  <c r="AB136" i="4"/>
  <c r="V143" i="4"/>
  <c r="S143" i="4"/>
  <c r="Q143" i="4"/>
  <c r="S142" i="4"/>
  <c r="Q142" i="4"/>
  <c r="V142" i="4"/>
  <c r="S147" i="4"/>
  <c r="V147" i="4"/>
  <c r="Q147" i="4"/>
  <c r="S154" i="4"/>
  <c r="V154" i="4"/>
  <c r="Q154" i="4"/>
  <c r="AE137" i="4"/>
  <c r="AC137" i="4"/>
  <c r="W140" i="4"/>
  <c r="Y140" i="4"/>
  <c r="V151" i="4"/>
  <c r="S151" i="4"/>
  <c r="Q151" i="4"/>
  <c r="Y149" i="4"/>
  <c r="W149" i="4"/>
  <c r="W144" i="4"/>
  <c r="Y144" i="4"/>
  <c r="Y145" i="4"/>
  <c r="W145" i="4"/>
  <c r="Z148" i="4"/>
  <c r="AB148" i="4"/>
  <c r="AE157" i="4"/>
  <c r="AC157" i="4"/>
  <c r="S155" i="4"/>
  <c r="V155" i="4"/>
  <c r="Q155" i="4"/>
  <c r="S139" i="4"/>
  <c r="V139" i="4"/>
  <c r="Q139" i="4"/>
  <c r="V152" i="4"/>
  <c r="Q152" i="4"/>
  <c r="S152" i="4"/>
  <c r="AE141" i="4"/>
  <c r="AC141" i="4"/>
  <c r="S150" i="4"/>
  <c r="Q150" i="4"/>
  <c r="V150" i="4"/>
  <c r="S138" i="4"/>
  <c r="V138" i="4"/>
  <c r="Q138" i="4"/>
  <c r="W156" i="4"/>
  <c r="Y156" i="4"/>
  <c r="Y108" i="4"/>
  <c r="W108" i="4"/>
  <c r="Y123" i="4"/>
  <c r="W123" i="4"/>
  <c r="S125" i="4"/>
  <c r="V125" i="4"/>
  <c r="Q125" i="4"/>
  <c r="S121" i="4"/>
  <c r="Q121" i="4"/>
  <c r="V121" i="4"/>
  <c r="W119" i="4"/>
  <c r="Y119" i="4"/>
  <c r="Y112" i="4"/>
  <c r="W112" i="4"/>
  <c r="V118" i="4"/>
  <c r="S118" i="4"/>
  <c r="Q118" i="4"/>
  <c r="Y107" i="4"/>
  <c r="W107" i="4"/>
  <c r="V126" i="4"/>
  <c r="S126" i="4"/>
  <c r="Q126" i="4"/>
  <c r="S117" i="4"/>
  <c r="V117" i="4"/>
  <c r="Q117" i="4"/>
  <c r="V110" i="4"/>
  <c r="S110" i="4"/>
  <c r="Q110" i="4"/>
  <c r="S109" i="4"/>
  <c r="V109" i="4"/>
  <c r="Q109" i="4"/>
  <c r="AB106" i="4"/>
  <c r="Z106" i="4"/>
  <c r="Y120" i="4"/>
  <c r="W120" i="4"/>
  <c r="AB122" i="4"/>
  <c r="AB114" i="4"/>
  <c r="Z114" i="4"/>
  <c r="Y111" i="4"/>
  <c r="W111" i="4"/>
  <c r="Y124" i="4"/>
  <c r="W124" i="4"/>
  <c r="W115" i="4"/>
  <c r="Y115" i="4"/>
  <c r="S113" i="4"/>
  <c r="Q113" i="4"/>
  <c r="V113" i="4"/>
  <c r="Y116" i="4"/>
  <c r="W116" i="4"/>
  <c r="Y127" i="4"/>
  <c r="W127" i="4"/>
  <c r="W82" i="4"/>
  <c r="Y82" i="4"/>
  <c r="Q83" i="4"/>
  <c r="V83" i="4"/>
  <c r="S83" i="4"/>
  <c r="Z88" i="4"/>
  <c r="AB88" i="4"/>
  <c r="Z84" i="4"/>
  <c r="AB84" i="4"/>
  <c r="W85" i="4"/>
  <c r="Y85" i="4"/>
  <c r="W81" i="4"/>
  <c r="Y81" i="4"/>
  <c r="V87" i="4"/>
  <c r="Q87" i="4"/>
  <c r="S87" i="4"/>
  <c r="Y78" i="4"/>
  <c r="W78" i="4"/>
  <c r="AB76" i="4"/>
  <c r="Z76" i="4"/>
  <c r="W77" i="4"/>
  <c r="Y77" i="4"/>
  <c r="W90" i="4"/>
  <c r="Y90" i="4"/>
  <c r="Y89" i="4"/>
  <c r="W86" i="4"/>
  <c r="Y86" i="4"/>
  <c r="Q79" i="4"/>
  <c r="S79" i="4"/>
  <c r="V79" i="4"/>
  <c r="M170" i="13"/>
  <c r="L170" i="13"/>
  <c r="M92" i="13"/>
  <c r="L92" i="13"/>
  <c r="I173" i="13"/>
  <c r="J173" i="13" s="1"/>
  <c r="I83" i="13"/>
  <c r="J83" i="13" s="1"/>
  <c r="I53" i="13"/>
  <c r="J53" i="13" s="1"/>
  <c r="P53" i="4"/>
  <c r="N53" i="4"/>
  <c r="M96" i="13"/>
  <c r="L96" i="13"/>
  <c r="K180" i="13"/>
  <c r="K90" i="13"/>
  <c r="K60" i="13"/>
  <c r="S60" i="4"/>
  <c r="Q60" i="4"/>
  <c r="V60" i="4"/>
  <c r="M62" i="13"/>
  <c r="L62" i="13"/>
  <c r="M182" i="13"/>
  <c r="L182" i="13"/>
  <c r="O96" i="13"/>
  <c r="P96" i="13" s="1"/>
  <c r="O186" i="13"/>
  <c r="P186" i="13" s="1"/>
  <c r="O66" i="13"/>
  <c r="P66" i="13" s="1"/>
  <c r="W66" i="4"/>
  <c r="Y66" i="4"/>
  <c r="M186" i="13"/>
  <c r="L186" i="13"/>
  <c r="K171" i="13"/>
  <c r="K81" i="13"/>
  <c r="K51" i="13"/>
  <c r="V51" i="4"/>
  <c r="Q51" i="4"/>
  <c r="S51" i="4"/>
  <c r="I79" i="13"/>
  <c r="J79" i="13" s="1"/>
  <c r="I49" i="13"/>
  <c r="J49" i="13" s="1"/>
  <c r="I169" i="13"/>
  <c r="J169" i="13" s="1"/>
  <c r="P49" i="4"/>
  <c r="N49" i="4"/>
  <c r="K183" i="13"/>
  <c r="K93" i="13"/>
  <c r="K63" i="13"/>
  <c r="K213" i="13"/>
  <c r="V63" i="4"/>
  <c r="S63" i="4"/>
  <c r="Q63" i="4"/>
  <c r="O170" i="13"/>
  <c r="P170" i="13" s="1"/>
  <c r="O80" i="13"/>
  <c r="P80" i="13" s="1"/>
  <c r="O50" i="13"/>
  <c r="P50" i="13" s="1"/>
  <c r="W50" i="4"/>
  <c r="Y50" i="4"/>
  <c r="M174" i="13"/>
  <c r="L174" i="13"/>
  <c r="K97" i="13"/>
  <c r="K187" i="13"/>
  <c r="K67" i="13"/>
  <c r="V67" i="4"/>
  <c r="Q67" i="4"/>
  <c r="S67" i="4"/>
  <c r="K175" i="13"/>
  <c r="K85" i="13"/>
  <c r="K55" i="13"/>
  <c r="K205" i="13"/>
  <c r="V55" i="4"/>
  <c r="Q55" i="4"/>
  <c r="S55" i="4"/>
  <c r="K168" i="13"/>
  <c r="K78" i="13"/>
  <c r="K48" i="13"/>
  <c r="S48" i="4"/>
  <c r="Q48" i="4"/>
  <c r="V48" i="4"/>
  <c r="M50" i="13"/>
  <c r="L50" i="13"/>
  <c r="O182" i="13"/>
  <c r="P182" i="13" s="1"/>
  <c r="P92" i="13"/>
  <c r="O62" i="13"/>
  <c r="P62" i="13" s="1"/>
  <c r="W62" i="4"/>
  <c r="Y62" i="4"/>
  <c r="M216" i="13"/>
  <c r="I95" i="13"/>
  <c r="J95" i="13" s="1"/>
  <c r="I185" i="13"/>
  <c r="J185" i="13" s="1"/>
  <c r="I65" i="13"/>
  <c r="J65" i="13" s="1"/>
  <c r="P65" i="4"/>
  <c r="N65" i="4"/>
  <c r="K89" i="13"/>
  <c r="K179" i="13"/>
  <c r="K59" i="13"/>
  <c r="V59" i="4"/>
  <c r="S59" i="4"/>
  <c r="Q59" i="4"/>
  <c r="I181" i="13"/>
  <c r="J181" i="13" s="1"/>
  <c r="I91" i="13"/>
  <c r="J91" i="13" s="1"/>
  <c r="I61" i="13"/>
  <c r="J61" i="13" s="1"/>
  <c r="P61" i="4"/>
  <c r="N61" i="4"/>
  <c r="K176" i="13"/>
  <c r="K86" i="13"/>
  <c r="K56" i="13"/>
  <c r="S56" i="4"/>
  <c r="Q56" i="4"/>
  <c r="K206" i="13"/>
  <c r="V56" i="4"/>
  <c r="M80" i="13"/>
  <c r="L80" i="13"/>
  <c r="M66" i="13"/>
  <c r="L66" i="13"/>
  <c r="K184" i="13"/>
  <c r="K94" i="13"/>
  <c r="K64" i="13"/>
  <c r="S64" i="4"/>
  <c r="Q64" i="4"/>
  <c r="V64" i="4"/>
  <c r="I177" i="13"/>
  <c r="J177" i="13" s="1"/>
  <c r="I87" i="13"/>
  <c r="J87" i="13" s="1"/>
  <c r="I57" i="13"/>
  <c r="J57" i="13" s="1"/>
  <c r="P57" i="4"/>
  <c r="N57" i="4"/>
  <c r="K82" i="13"/>
  <c r="V52" i="4"/>
  <c r="S47" i="4"/>
  <c r="Q47" i="4"/>
  <c r="K167" i="13"/>
  <c r="K47" i="13"/>
  <c r="V47" i="4"/>
  <c r="K77" i="13"/>
  <c r="L46" i="13"/>
  <c r="M46" i="13"/>
  <c r="W46" i="4"/>
  <c r="O166" i="13"/>
  <c r="P166" i="13" s="1"/>
  <c r="O46" i="13"/>
  <c r="P46" i="13" s="1"/>
  <c r="Y46" i="4"/>
  <c r="O76" i="13"/>
  <c r="P76" i="13" s="1"/>
  <c r="L166" i="13"/>
  <c r="M166" i="13"/>
  <c r="L76" i="13"/>
  <c r="M76" i="13"/>
  <c r="S143" i="6"/>
  <c r="AB85" i="6"/>
  <c r="AG87" i="7" s="1"/>
  <c r="AH87" i="7" s="1"/>
  <c r="AJ87" i="7" s="1"/>
  <c r="W121" i="6"/>
  <c r="V146" i="6"/>
  <c r="U149" i="7" s="1"/>
  <c r="V149" i="7" s="1"/>
  <c r="X149" i="7" s="1"/>
  <c r="S146" i="6"/>
  <c r="Q146" i="6"/>
  <c r="W152" i="6"/>
  <c r="Y152" i="6"/>
  <c r="AA155" i="7" s="1"/>
  <c r="AB155" i="7" s="1"/>
  <c r="AD155" i="7" s="1"/>
  <c r="AE155" i="7" s="1"/>
  <c r="W150" i="6"/>
  <c r="Y150" i="6"/>
  <c r="AA153" i="7" s="1"/>
  <c r="AB153" i="7" s="1"/>
  <c r="AD153" i="7" s="1"/>
  <c r="AE153" i="7" s="1"/>
  <c r="W142" i="6"/>
  <c r="Y142" i="6"/>
  <c r="AA145" i="7" s="1"/>
  <c r="AB145" i="7" s="1"/>
  <c r="AD145" i="7" s="1"/>
  <c r="AE145" i="7" s="1"/>
  <c r="V138" i="6"/>
  <c r="U141" i="7" s="1"/>
  <c r="V141" i="7" s="1"/>
  <c r="X141" i="7" s="1"/>
  <c r="S138" i="6"/>
  <c r="Q138" i="6"/>
  <c r="W158" i="6"/>
  <c r="Y158" i="6"/>
  <c r="AA161" i="7" s="1"/>
  <c r="AB161" i="7" s="1"/>
  <c r="AD161" i="7" s="1"/>
  <c r="AE161" i="7" s="1"/>
  <c r="V154" i="6"/>
  <c r="U157" i="7" s="1"/>
  <c r="V157" i="7" s="1"/>
  <c r="X157" i="7" s="1"/>
  <c r="S154" i="6"/>
  <c r="Q154" i="6"/>
  <c r="V145" i="6"/>
  <c r="U148" i="7" s="1"/>
  <c r="V148" i="7" s="1"/>
  <c r="X148" i="7" s="1"/>
  <c r="S145" i="6"/>
  <c r="Q145" i="6"/>
  <c r="W156" i="6"/>
  <c r="Y156" i="6"/>
  <c r="AA159" i="7" s="1"/>
  <c r="AB159" i="7" s="1"/>
  <c r="AD159" i="7" s="1"/>
  <c r="AE159" i="7" s="1"/>
  <c r="V157" i="6"/>
  <c r="U160" i="7" s="1"/>
  <c r="V160" i="7" s="1"/>
  <c r="X160" i="7" s="1"/>
  <c r="S157" i="6"/>
  <c r="Q157" i="6"/>
  <c r="Y147" i="6"/>
  <c r="AA150" i="7" s="1"/>
  <c r="AB150" i="7" s="1"/>
  <c r="AD150" i="7" s="1"/>
  <c r="AE150" i="7" s="1"/>
  <c r="W147" i="6"/>
  <c r="Y155" i="6"/>
  <c r="AA158" i="7" s="1"/>
  <c r="AB158" i="7" s="1"/>
  <c r="AD158" i="7" s="1"/>
  <c r="AE158" i="7" s="1"/>
  <c r="W155" i="6"/>
  <c r="Y159" i="6"/>
  <c r="AA162" i="7" s="1"/>
  <c r="AB162" i="7" s="1"/>
  <c r="AD162" i="7" s="1"/>
  <c r="AE162" i="7" s="1"/>
  <c r="W159" i="6"/>
  <c r="V153" i="6"/>
  <c r="U156" i="7" s="1"/>
  <c r="V156" i="7" s="1"/>
  <c r="X156" i="7" s="1"/>
  <c r="S153" i="6"/>
  <c r="Q153" i="6"/>
  <c r="W140" i="6"/>
  <c r="Y140" i="6"/>
  <c r="AA143" i="7" s="1"/>
  <c r="AB143" i="7" s="1"/>
  <c r="AD143" i="7" s="1"/>
  <c r="AE143" i="7" s="1"/>
  <c r="V141" i="6"/>
  <c r="U144" i="7" s="1"/>
  <c r="V144" i="7" s="1"/>
  <c r="X144" i="7" s="1"/>
  <c r="S141" i="6"/>
  <c r="Q141" i="6"/>
  <c r="W148" i="6"/>
  <c r="Y148" i="6"/>
  <c r="AA151" i="7" s="1"/>
  <c r="AB151" i="7" s="1"/>
  <c r="AD151" i="7" s="1"/>
  <c r="AE151" i="7" s="1"/>
  <c r="Y151" i="6"/>
  <c r="AA154" i="7" s="1"/>
  <c r="AB154" i="7" s="1"/>
  <c r="AD154" i="7" s="1"/>
  <c r="AE154" i="7" s="1"/>
  <c r="W151" i="6"/>
  <c r="V149" i="6"/>
  <c r="U152" i="7" s="1"/>
  <c r="V152" i="7" s="1"/>
  <c r="X152" i="7" s="1"/>
  <c r="S149" i="6"/>
  <c r="Q149" i="6"/>
  <c r="AC144" i="6"/>
  <c r="AE144" i="6"/>
  <c r="AM147" i="7" s="1"/>
  <c r="AN147" i="7" s="1"/>
  <c r="AP147" i="7" s="1"/>
  <c r="Y139" i="6"/>
  <c r="AA142" i="7" s="1"/>
  <c r="AB142" i="7" s="1"/>
  <c r="AD142" i="7" s="1"/>
  <c r="AE142" i="7" s="1"/>
  <c r="W139" i="6"/>
  <c r="Q117" i="6"/>
  <c r="S117" i="6"/>
  <c r="V117" i="6"/>
  <c r="U119" i="7" s="1"/>
  <c r="V119" i="7" s="1"/>
  <c r="X119" i="7" s="1"/>
  <c r="Q109" i="6"/>
  <c r="V109" i="6"/>
  <c r="U111" i="7" s="1"/>
  <c r="V111" i="7" s="1"/>
  <c r="X111" i="7" s="1"/>
  <c r="S109" i="6"/>
  <c r="Q125" i="6"/>
  <c r="V125" i="6"/>
  <c r="U127" i="7" s="1"/>
  <c r="V127" i="7" s="1"/>
  <c r="X127" i="7" s="1"/>
  <c r="S125" i="6"/>
  <c r="W110" i="6"/>
  <c r="Y110" i="6"/>
  <c r="AA112" i="7" s="1"/>
  <c r="AB112" i="7" s="1"/>
  <c r="AD112" i="7" s="1"/>
  <c r="AE112" i="7" s="1"/>
  <c r="Z129" i="6"/>
  <c r="AB129" i="6"/>
  <c r="AG131" i="7" s="1"/>
  <c r="AH131" i="7" s="1"/>
  <c r="AJ131" i="7" s="1"/>
  <c r="AK131" i="7" s="1"/>
  <c r="V120" i="6"/>
  <c r="U122" i="7" s="1"/>
  <c r="V122" i="7" s="1"/>
  <c r="X122" i="7" s="1"/>
  <c r="S120" i="6"/>
  <c r="Q120" i="6"/>
  <c r="V124" i="6"/>
  <c r="U126" i="7" s="1"/>
  <c r="V126" i="7" s="1"/>
  <c r="X126" i="7" s="1"/>
  <c r="S124" i="6"/>
  <c r="Q124" i="6"/>
  <c r="Z113" i="6"/>
  <c r="AB113" i="6"/>
  <c r="AG115" i="7" s="1"/>
  <c r="AH115" i="7" s="1"/>
  <c r="AJ115" i="7" s="1"/>
  <c r="AK115" i="7" s="1"/>
  <c r="AB77" i="6"/>
  <c r="V108" i="6"/>
  <c r="U110" i="7" s="1"/>
  <c r="V110" i="7" s="1"/>
  <c r="X110" i="7" s="1"/>
  <c r="S108" i="6"/>
  <c r="Q108" i="6"/>
  <c r="W123" i="6"/>
  <c r="Y123" i="6"/>
  <c r="AA125" i="7" s="1"/>
  <c r="AB125" i="7" s="1"/>
  <c r="AD125" i="7" s="1"/>
  <c r="AE125" i="7" s="1"/>
  <c r="V112" i="6"/>
  <c r="U114" i="7" s="1"/>
  <c r="V114" i="7" s="1"/>
  <c r="X114" i="7" s="1"/>
  <c r="S112" i="6"/>
  <c r="Q112" i="6"/>
  <c r="W114" i="6"/>
  <c r="Y114" i="6"/>
  <c r="AA116" i="7" s="1"/>
  <c r="AB116" i="7" s="1"/>
  <c r="AD116" i="7" s="1"/>
  <c r="AE116" i="7" s="1"/>
  <c r="W126" i="6"/>
  <c r="Y126" i="6"/>
  <c r="AA128" i="7" s="1"/>
  <c r="AB128" i="7" s="1"/>
  <c r="AD128" i="7" s="1"/>
  <c r="AE128" i="7" s="1"/>
  <c r="V128" i="6"/>
  <c r="U130" i="7" s="1"/>
  <c r="V130" i="7" s="1"/>
  <c r="X130" i="7" s="1"/>
  <c r="S128" i="6"/>
  <c r="Q128" i="6"/>
  <c r="W127" i="6"/>
  <c r="Y127" i="6"/>
  <c r="AA129" i="7" s="1"/>
  <c r="AB129" i="7" s="1"/>
  <c r="AD129" i="7" s="1"/>
  <c r="AE129" i="7" s="1"/>
  <c r="W111" i="6"/>
  <c r="Y111" i="6"/>
  <c r="AA113" i="7" s="1"/>
  <c r="AB113" i="7" s="1"/>
  <c r="AD113" i="7" s="1"/>
  <c r="AE113" i="7" s="1"/>
  <c r="W119" i="6"/>
  <c r="Y119" i="6"/>
  <c r="AA121" i="7" s="1"/>
  <c r="AB121" i="7" s="1"/>
  <c r="AD121" i="7" s="1"/>
  <c r="AE121" i="7" s="1"/>
  <c r="W115" i="6"/>
  <c r="Y115" i="6"/>
  <c r="AA117" i="7" s="1"/>
  <c r="AB117" i="7" s="1"/>
  <c r="AD117" i="7" s="1"/>
  <c r="AE117" i="7" s="1"/>
  <c r="W122" i="6"/>
  <c r="Y122" i="6"/>
  <c r="AA124" i="7" s="1"/>
  <c r="AB124" i="7" s="1"/>
  <c r="AD124" i="7" s="1"/>
  <c r="AE124" i="7" s="1"/>
  <c r="V116" i="6"/>
  <c r="U118" i="7" s="1"/>
  <c r="V118" i="7" s="1"/>
  <c r="X118" i="7" s="1"/>
  <c r="S116" i="6"/>
  <c r="Q116" i="6"/>
  <c r="V91" i="6"/>
  <c r="U93" i="7" s="1"/>
  <c r="V93" i="7" s="1"/>
  <c r="X93" i="7" s="1"/>
  <c r="S91" i="6"/>
  <c r="Q91" i="6"/>
  <c r="S83" i="6"/>
  <c r="V83" i="6"/>
  <c r="U85" i="7" s="1"/>
  <c r="V85" i="7" s="1"/>
  <c r="X85" i="7" s="1"/>
  <c r="Q83" i="6"/>
  <c r="W81" i="6"/>
  <c r="Y81" i="6"/>
  <c r="AA83" i="7" s="1"/>
  <c r="AB83" i="7" s="1"/>
  <c r="AD83" i="7" s="1"/>
  <c r="AE83" i="7" s="1"/>
  <c r="W96" i="6"/>
  <c r="Y96" i="6"/>
  <c r="AA98" i="7" s="1"/>
  <c r="AB98" i="7" s="1"/>
  <c r="AD98" i="7" s="1"/>
  <c r="AE98" i="7" s="1"/>
  <c r="W97" i="6"/>
  <c r="Y97" i="6"/>
  <c r="AA99" i="7" s="1"/>
  <c r="AB99" i="7" s="1"/>
  <c r="AD99" i="7" s="1"/>
  <c r="AE99" i="7" s="1"/>
  <c r="W84" i="6"/>
  <c r="Y84" i="6"/>
  <c r="AA86" i="7" s="1"/>
  <c r="AB86" i="7" s="1"/>
  <c r="AD86" i="7" s="1"/>
  <c r="AE86" i="7" s="1"/>
  <c r="V82" i="6"/>
  <c r="U84" i="7" s="1"/>
  <c r="V84" i="7" s="1"/>
  <c r="X84" i="7" s="1"/>
  <c r="S82" i="6"/>
  <c r="Q82" i="6"/>
  <c r="V78" i="6"/>
  <c r="U80" i="7" s="1"/>
  <c r="V80" i="7" s="1"/>
  <c r="X80" i="7" s="1"/>
  <c r="S78" i="6"/>
  <c r="Q78" i="6"/>
  <c r="W89" i="6"/>
  <c r="Y89" i="6"/>
  <c r="AA91" i="7" s="1"/>
  <c r="AB91" i="7" s="1"/>
  <c r="AD91" i="7" s="1"/>
  <c r="AE91" i="7" s="1"/>
  <c r="W80" i="6"/>
  <c r="Y80" i="6"/>
  <c r="AA82" i="7" s="1"/>
  <c r="AB82" i="7" s="1"/>
  <c r="AD82" i="7" s="1"/>
  <c r="AE82" i="7" s="1"/>
  <c r="W92" i="6"/>
  <c r="Y92" i="6"/>
  <c r="AA94" i="7" s="1"/>
  <c r="AB94" i="7" s="1"/>
  <c r="AD94" i="7" s="1"/>
  <c r="AE94" i="7" s="1"/>
  <c r="W88" i="6"/>
  <c r="Y88" i="6"/>
  <c r="AA90" i="7" s="1"/>
  <c r="AB90" i="7" s="1"/>
  <c r="AD90" i="7" s="1"/>
  <c r="AE90" i="7" s="1"/>
  <c r="V90" i="6"/>
  <c r="U92" i="7" s="1"/>
  <c r="V92" i="7" s="1"/>
  <c r="X92" i="7" s="1"/>
  <c r="S90" i="6"/>
  <c r="Q90" i="6"/>
  <c r="V98" i="6"/>
  <c r="U100" i="7" s="1"/>
  <c r="V100" i="7" s="1"/>
  <c r="X100" i="7" s="1"/>
  <c r="S98" i="6"/>
  <c r="Q98" i="6"/>
  <c r="V94" i="6"/>
  <c r="U96" i="7" s="1"/>
  <c r="V96" i="7" s="1"/>
  <c r="X96" i="7" s="1"/>
  <c r="S94" i="6"/>
  <c r="Q94" i="6"/>
  <c r="V86" i="6"/>
  <c r="U88" i="7" s="1"/>
  <c r="V88" i="7" s="1"/>
  <c r="X88" i="7" s="1"/>
  <c r="S86" i="6"/>
  <c r="Q86" i="6"/>
  <c r="Y54" i="6"/>
  <c r="AA56" i="7" s="1"/>
  <c r="W54" i="6"/>
  <c r="Q50" i="6"/>
  <c r="V50" i="6"/>
  <c r="S50" i="6"/>
  <c r="S58" i="6"/>
  <c r="V58" i="6"/>
  <c r="Q58" i="6"/>
  <c r="S66" i="6"/>
  <c r="V66" i="6"/>
  <c r="Q66" i="6"/>
  <c r="W62" i="6"/>
  <c r="Y62" i="6"/>
  <c r="AA64" i="7" s="1"/>
  <c r="Y46" i="6"/>
  <c r="AA48" i="7" s="1"/>
  <c r="W46" i="6"/>
  <c r="Y47" i="6"/>
  <c r="AA49" i="7" s="1"/>
  <c r="W47" i="6"/>
  <c r="V61" i="6"/>
  <c r="S61" i="6"/>
  <c r="Q61" i="6"/>
  <c r="V65" i="6"/>
  <c r="S65" i="6"/>
  <c r="Q65" i="6"/>
  <c r="V57" i="6"/>
  <c r="S57" i="6"/>
  <c r="Q57" i="6"/>
  <c r="W60" i="6"/>
  <c r="Y60" i="6"/>
  <c r="AA62" i="7" s="1"/>
  <c r="Y63" i="6"/>
  <c r="AA65" i="7" s="1"/>
  <c r="W63" i="6"/>
  <c r="Y51" i="6"/>
  <c r="AA53" i="7" s="1"/>
  <c r="W51" i="6"/>
  <c r="W56" i="6"/>
  <c r="Y56" i="6"/>
  <c r="AA58" i="7" s="1"/>
  <c r="V53" i="6"/>
  <c r="S53" i="6"/>
  <c r="Q53" i="6"/>
  <c r="Y67" i="6"/>
  <c r="AA69" i="7" s="1"/>
  <c r="W67" i="6"/>
  <c r="Y55" i="6"/>
  <c r="AA57" i="7" s="1"/>
  <c r="W55" i="6"/>
  <c r="V49" i="6"/>
  <c r="S49" i="6"/>
  <c r="Q49" i="6"/>
  <c r="W52" i="6"/>
  <c r="Y52" i="6"/>
  <c r="AA54" i="7" s="1"/>
  <c r="W64" i="6"/>
  <c r="Y64" i="6"/>
  <c r="AA66" i="7" s="1"/>
  <c r="Y59" i="6"/>
  <c r="AA61" i="7" s="1"/>
  <c r="W59" i="6"/>
  <c r="W48" i="6"/>
  <c r="Y48" i="6"/>
  <c r="AA50" i="7" s="1"/>
  <c r="K35" i="13"/>
  <c r="S92" i="29"/>
  <c r="X92" i="29"/>
  <c r="Q92" i="29"/>
  <c r="X97" i="29"/>
  <c r="Q97" i="29"/>
  <c r="S97" i="29"/>
  <c r="X119" i="29"/>
  <c r="Q119" i="29"/>
  <c r="S119" i="29"/>
  <c r="AC82" i="29"/>
  <c r="Y82" i="29"/>
  <c r="X89" i="29"/>
  <c r="Q89" i="29"/>
  <c r="S89" i="29"/>
  <c r="S96" i="29"/>
  <c r="X96" i="29"/>
  <c r="Q96" i="29"/>
  <c r="S88" i="29"/>
  <c r="Q88" i="29"/>
  <c r="X88" i="29"/>
  <c r="X127" i="29"/>
  <c r="Q127" i="29"/>
  <c r="S127" i="29"/>
  <c r="X123" i="29"/>
  <c r="Q123" i="29"/>
  <c r="S123" i="29"/>
  <c r="X118" i="29"/>
  <c r="Q118" i="29"/>
  <c r="S118" i="29"/>
  <c r="AC90" i="29"/>
  <c r="Y90" i="29"/>
  <c r="X111" i="29"/>
  <c r="Q111" i="29"/>
  <c r="S111" i="29"/>
  <c r="X107" i="29"/>
  <c r="Q107" i="29"/>
  <c r="S107" i="29"/>
  <c r="N116" i="29"/>
  <c r="P116" i="29"/>
  <c r="S80" i="29"/>
  <c r="X80" i="29"/>
  <c r="Q80" i="29"/>
  <c r="S76" i="29"/>
  <c r="X85" i="29"/>
  <c r="Q85" i="29"/>
  <c r="S85" i="29"/>
  <c r="X81" i="29"/>
  <c r="Q81" i="29"/>
  <c r="S81" i="29"/>
  <c r="S117" i="29"/>
  <c r="X117" i="29"/>
  <c r="Q117" i="29"/>
  <c r="AC86" i="29"/>
  <c r="Y86" i="29"/>
  <c r="N112" i="29"/>
  <c r="P112" i="29"/>
  <c r="N108" i="29"/>
  <c r="P108" i="29"/>
  <c r="S109" i="29"/>
  <c r="X109" i="29"/>
  <c r="Q109" i="29"/>
  <c r="X110" i="29"/>
  <c r="Q110" i="29"/>
  <c r="S110" i="29"/>
  <c r="S91" i="29"/>
  <c r="X91" i="29"/>
  <c r="Q91" i="29"/>
  <c r="N120" i="29"/>
  <c r="P120" i="29"/>
  <c r="X115" i="29"/>
  <c r="Q115" i="29"/>
  <c r="S115" i="29"/>
  <c r="S125" i="29"/>
  <c r="X125" i="29"/>
  <c r="Q125" i="29"/>
  <c r="S84" i="29"/>
  <c r="Q84" i="29"/>
  <c r="X84" i="29"/>
  <c r="N124" i="29"/>
  <c r="P124" i="29"/>
  <c r="AC94" i="29"/>
  <c r="Y94" i="29"/>
  <c r="AC78" i="29"/>
  <c r="Y78" i="29"/>
  <c r="X54" i="29"/>
  <c r="Q54" i="29"/>
  <c r="S54" i="29"/>
  <c r="N19" i="29"/>
  <c r="P19" i="29"/>
  <c r="Q52" i="29"/>
  <c r="S52" i="29"/>
  <c r="X52" i="29"/>
  <c r="N51" i="29"/>
  <c r="P51" i="29"/>
  <c r="Q56" i="29"/>
  <c r="S56" i="29"/>
  <c r="X56" i="29"/>
  <c r="P26" i="29"/>
  <c r="N26" i="29"/>
  <c r="N95" i="29"/>
  <c r="P95" i="29"/>
  <c r="N24" i="29"/>
  <c r="P24" i="29"/>
  <c r="N55" i="29"/>
  <c r="P55" i="29"/>
  <c r="Q64" i="29"/>
  <c r="S64" i="29"/>
  <c r="X64" i="29"/>
  <c r="S20" i="29"/>
  <c r="Q20" i="29"/>
  <c r="X50" i="29"/>
  <c r="Q50" i="29"/>
  <c r="S50" i="29"/>
  <c r="N67" i="29"/>
  <c r="P67" i="29"/>
  <c r="N33" i="29"/>
  <c r="P33" i="29"/>
  <c r="N57" i="29"/>
  <c r="P57" i="29"/>
  <c r="N49" i="29"/>
  <c r="P49" i="29"/>
  <c r="N29" i="29"/>
  <c r="P29" i="29"/>
  <c r="X46" i="29"/>
  <c r="Q46" i="29"/>
  <c r="S46" i="29"/>
  <c r="N65" i="29"/>
  <c r="P65" i="29"/>
  <c r="S28" i="29"/>
  <c r="Q28" i="29"/>
  <c r="N21" i="29"/>
  <c r="P21" i="29"/>
  <c r="N61" i="29"/>
  <c r="P61" i="29"/>
  <c r="N93" i="29"/>
  <c r="P93" i="29"/>
  <c r="N87" i="29"/>
  <c r="P87" i="29"/>
  <c r="P18" i="29"/>
  <c r="N18" i="29"/>
  <c r="N79" i="29"/>
  <c r="P79" i="29"/>
  <c r="N35" i="29"/>
  <c r="P35" i="29"/>
  <c r="N63" i="29"/>
  <c r="P63" i="29"/>
  <c r="N47" i="29"/>
  <c r="P47" i="29"/>
  <c r="N25" i="29"/>
  <c r="P25" i="29"/>
  <c r="S36" i="29"/>
  <c r="Q36" i="29"/>
  <c r="N53" i="29"/>
  <c r="P53" i="29"/>
  <c r="N77" i="29"/>
  <c r="P77" i="29"/>
  <c r="X58" i="29"/>
  <c r="Q58" i="29"/>
  <c r="S58" i="29"/>
  <c r="Q60" i="29"/>
  <c r="S60" i="29"/>
  <c r="X60" i="29"/>
  <c r="Q48" i="29"/>
  <c r="S48" i="29"/>
  <c r="X48" i="29"/>
  <c r="N83" i="29"/>
  <c r="P83" i="29"/>
  <c r="N31" i="29"/>
  <c r="P31" i="29"/>
  <c r="N30" i="29"/>
  <c r="P30" i="29"/>
  <c r="X62" i="29"/>
  <c r="Q62" i="29"/>
  <c r="S62" i="29"/>
  <c r="X66" i="29"/>
  <c r="Q66" i="29"/>
  <c r="S66" i="29"/>
  <c r="N59" i="29"/>
  <c r="P59" i="29"/>
  <c r="N17" i="29"/>
  <c r="P17" i="29"/>
  <c r="M195" i="5"/>
  <c r="M218" i="5" s="1"/>
  <c r="K195" i="5"/>
  <c r="K218" i="5"/>
  <c r="D123" i="27"/>
  <c r="S126" i="29" l="1"/>
  <c r="N30" i="5"/>
  <c r="I197" i="13"/>
  <c r="X179" i="29"/>
  <c r="AC179" i="29" s="1"/>
  <c r="Q76" i="29"/>
  <c r="S19" i="5"/>
  <c r="I200" i="13"/>
  <c r="J200" i="13" s="1"/>
  <c r="AH187" i="5"/>
  <c r="AI187" i="5" s="1"/>
  <c r="Q19" i="5"/>
  <c r="K200" i="13"/>
  <c r="M200" i="13" s="1"/>
  <c r="I110" i="13"/>
  <c r="L110" i="13" s="1"/>
  <c r="N19" i="5"/>
  <c r="K120" i="13"/>
  <c r="M120" i="13" s="1"/>
  <c r="I106" i="13"/>
  <c r="K196" i="13"/>
  <c r="M196" i="13" s="1"/>
  <c r="I211" i="13"/>
  <c r="J211" i="13" s="1"/>
  <c r="Q15" i="5"/>
  <c r="I107" i="13"/>
  <c r="J107" i="13" s="1"/>
  <c r="S15" i="5"/>
  <c r="N15" i="5"/>
  <c r="N16" i="5"/>
  <c r="Q18" i="5"/>
  <c r="S18" i="5"/>
  <c r="I203" i="13"/>
  <c r="J203" i="13" s="1"/>
  <c r="J197" i="13"/>
  <c r="I119" i="13"/>
  <c r="J119" i="13" s="1"/>
  <c r="N18" i="5"/>
  <c r="I196" i="13"/>
  <c r="Q29" i="5"/>
  <c r="S22" i="5"/>
  <c r="I121" i="13"/>
  <c r="J121" i="13" s="1"/>
  <c r="S30" i="5"/>
  <c r="I113" i="13"/>
  <c r="J113" i="13" s="1"/>
  <c r="Q30" i="5"/>
  <c r="K125" i="13"/>
  <c r="M125" i="13" s="1"/>
  <c r="N34" i="5"/>
  <c r="I199" i="13"/>
  <c r="J199" i="13" s="1"/>
  <c r="I109" i="13"/>
  <c r="J109" i="13" s="1"/>
  <c r="I210" i="13"/>
  <c r="J210" i="13" s="1"/>
  <c r="J209" i="13"/>
  <c r="I125" i="13"/>
  <c r="I215" i="13"/>
  <c r="J215" i="13" s="1"/>
  <c r="N20" i="5"/>
  <c r="Q34" i="5"/>
  <c r="N28" i="5"/>
  <c r="Q22" i="5"/>
  <c r="P28" i="5"/>
  <c r="Q28" i="5" s="1"/>
  <c r="N22" i="5"/>
  <c r="P20" i="5"/>
  <c r="Q20" i="5" s="1"/>
  <c r="Y58" i="4"/>
  <c r="Q58" i="13" s="1"/>
  <c r="R58" i="13" s="1"/>
  <c r="K172" i="13"/>
  <c r="M172" i="13" s="1"/>
  <c r="S52" i="4"/>
  <c r="O84" i="13"/>
  <c r="P84" i="13" s="1"/>
  <c r="Q52" i="4"/>
  <c r="Q88" i="13"/>
  <c r="Q92" i="13"/>
  <c r="R92" i="13" s="1"/>
  <c r="P15" i="29"/>
  <c r="S15" i="29" s="1"/>
  <c r="Q175" i="29"/>
  <c r="Q171" i="29"/>
  <c r="S171" i="29"/>
  <c r="N23" i="29"/>
  <c r="I117" i="13"/>
  <c r="J117" i="13" s="1"/>
  <c r="I207" i="13"/>
  <c r="J207" i="13" s="1"/>
  <c r="Q26" i="5"/>
  <c r="S26" i="5"/>
  <c r="N26" i="5"/>
  <c r="Y54" i="4"/>
  <c r="Z54" i="4" s="1"/>
  <c r="O54" i="13"/>
  <c r="P54" i="13" s="1"/>
  <c r="F113" i="22"/>
  <c r="Y118" i="6"/>
  <c r="AA120" i="7" s="1"/>
  <c r="AB120" i="7" s="1"/>
  <c r="AD120" i="7" s="1"/>
  <c r="AE120" i="7" s="1"/>
  <c r="W118" i="6"/>
  <c r="AB79" i="6"/>
  <c r="AG81" i="7" s="1"/>
  <c r="AH81" i="7" s="1"/>
  <c r="AJ81" i="7" s="1"/>
  <c r="AK81" i="7" s="1"/>
  <c r="Z79" i="6"/>
  <c r="P22" i="29"/>
  <c r="Q22" i="29" s="1"/>
  <c r="N27" i="29"/>
  <c r="P36" i="5"/>
  <c r="Q36" i="5" s="1"/>
  <c r="N36" i="5"/>
  <c r="I217" i="13"/>
  <c r="J217" i="13" s="1"/>
  <c r="I201" i="13"/>
  <c r="J201" i="13" s="1"/>
  <c r="K210" i="13"/>
  <c r="M210" i="13" s="1"/>
  <c r="I120" i="13"/>
  <c r="L120" i="13" s="1"/>
  <c r="N29" i="5"/>
  <c r="Z87" i="6"/>
  <c r="AE93" i="6"/>
  <c r="AM95" i="7" s="1"/>
  <c r="AN95" i="7" s="1"/>
  <c r="AP95" i="7" s="1"/>
  <c r="AS95" i="7" s="1"/>
  <c r="AC93" i="6"/>
  <c r="W143" i="6"/>
  <c r="Y143" i="6"/>
  <c r="AA146" i="7" s="1"/>
  <c r="AB146" i="7" s="1"/>
  <c r="AD146" i="7" s="1"/>
  <c r="AE146" i="7" s="1"/>
  <c r="S179" i="29"/>
  <c r="Q106" i="29"/>
  <c r="S106" i="29"/>
  <c r="X106" i="29"/>
  <c r="X15" i="29" s="1"/>
  <c r="X31" i="5"/>
  <c r="Y31" i="5" s="1"/>
  <c r="K198" i="13"/>
  <c r="M198" i="13" s="1"/>
  <c r="AM136" i="5"/>
  <c r="AR136" i="5" s="1"/>
  <c r="E178" i="22"/>
  <c r="F147" i="22"/>
  <c r="D210" i="22"/>
  <c r="H79" i="22"/>
  <c r="I79" i="22" s="1"/>
  <c r="J79" i="22" s="1"/>
  <c r="K79" i="22" s="1"/>
  <c r="L79" i="22" s="1"/>
  <c r="M79" i="22" s="1"/>
  <c r="N79" i="22" s="1"/>
  <c r="O79" i="22" s="1"/>
  <c r="P79" i="22" s="1"/>
  <c r="Q79" i="22" s="1"/>
  <c r="R79" i="22" s="1"/>
  <c r="S79" i="22" s="1"/>
  <c r="T79" i="22" s="1"/>
  <c r="U79" i="22" s="1"/>
  <c r="V79" i="22" s="1"/>
  <c r="W79" i="22" s="1"/>
  <c r="X79" i="22" s="1"/>
  <c r="Y79" i="22" s="1"/>
  <c r="Z79" i="22" s="1"/>
  <c r="AA79" i="22" s="1"/>
  <c r="AB79" i="22" s="1"/>
  <c r="Z121" i="6"/>
  <c r="N32" i="29"/>
  <c r="P16" i="29"/>
  <c r="Q16" i="29" s="1"/>
  <c r="N34" i="29"/>
  <c r="AC121" i="5"/>
  <c r="AD121" i="5" s="1"/>
  <c r="X28" i="5"/>
  <c r="O119" i="13" s="1"/>
  <c r="I214" i="13"/>
  <c r="J214" i="13" s="1"/>
  <c r="I124" i="13"/>
  <c r="J124" i="13" s="1"/>
  <c r="L58" i="13"/>
  <c r="L54" i="13"/>
  <c r="L88" i="13"/>
  <c r="AK87" i="7"/>
  <c r="M36" i="13"/>
  <c r="AB121" i="6"/>
  <c r="AG123" i="7" s="1"/>
  <c r="AH123" i="7" s="1"/>
  <c r="AJ123" i="7" s="1"/>
  <c r="AK123" i="7" s="1"/>
  <c r="AE85" i="6"/>
  <c r="AM87" i="7" s="1"/>
  <c r="AN87" i="7" s="1"/>
  <c r="AP87" i="7" s="1"/>
  <c r="AR87" i="7" s="1"/>
  <c r="AC85" i="6"/>
  <c r="AB95" i="6"/>
  <c r="AG97" i="7" s="1"/>
  <c r="AH97" i="7" s="1"/>
  <c r="AJ97" i="7" s="1"/>
  <c r="AK97" i="7" s="1"/>
  <c r="Z95" i="6"/>
  <c r="Q23" i="6"/>
  <c r="S23" i="6"/>
  <c r="AB87" i="6"/>
  <c r="AG89" i="7" s="1"/>
  <c r="AH89" i="7" s="1"/>
  <c r="AJ89" i="7" s="1"/>
  <c r="AK89" i="7" s="1"/>
  <c r="AE123" i="7"/>
  <c r="S15" i="6"/>
  <c r="Q15" i="6"/>
  <c r="S31" i="6"/>
  <c r="Q31" i="6"/>
  <c r="AB61" i="7"/>
  <c r="V30" i="6"/>
  <c r="U63" i="7"/>
  <c r="Y88" i="7"/>
  <c r="Y100" i="7"/>
  <c r="AE77" i="6"/>
  <c r="AM79" i="7" s="1"/>
  <c r="AN79" i="7" s="1"/>
  <c r="AP79" i="7" s="1"/>
  <c r="AG79" i="7"/>
  <c r="AH79" i="7" s="1"/>
  <c r="AJ79" i="7" s="1"/>
  <c r="Y122" i="7"/>
  <c r="Y111" i="7"/>
  <c r="Y144" i="7"/>
  <c r="Y160" i="7"/>
  <c r="Y207" i="7"/>
  <c r="Y206" i="7"/>
  <c r="U213" i="7"/>
  <c r="V213" i="7" s="1"/>
  <c r="X213" i="7" s="1"/>
  <c r="W208" i="6"/>
  <c r="Y208" i="6"/>
  <c r="Y97" i="7"/>
  <c r="AK147" i="7"/>
  <c r="AR147" i="7"/>
  <c r="V53" i="7"/>
  <c r="U191" i="7"/>
  <c r="V191" i="7" s="1"/>
  <c r="X191" i="7" s="1"/>
  <c r="Y187" i="6"/>
  <c r="W187" i="6"/>
  <c r="Y185" i="7"/>
  <c r="AA218" i="7"/>
  <c r="AB218" i="7" s="1"/>
  <c r="AD218" i="7" s="1"/>
  <c r="AE218" i="7" s="1"/>
  <c r="AB213" i="6"/>
  <c r="Z213" i="6"/>
  <c r="Y215" i="7"/>
  <c r="V28" i="6"/>
  <c r="V24" i="6"/>
  <c r="AG182" i="7"/>
  <c r="AH182" i="7" s="1"/>
  <c r="AJ182" i="7" s="1"/>
  <c r="AC178" i="6"/>
  <c r="AE178" i="6"/>
  <c r="U188" i="7"/>
  <c r="V188" i="7" s="1"/>
  <c r="X188" i="7" s="1"/>
  <c r="W184" i="6"/>
  <c r="Y184" i="6"/>
  <c r="AA203" i="7"/>
  <c r="AB203" i="7" s="1"/>
  <c r="AD203" i="7" s="1"/>
  <c r="AE203" i="7" s="1"/>
  <c r="Z198" i="6"/>
  <c r="AB198" i="6"/>
  <c r="Y211" i="7"/>
  <c r="Y223" i="7"/>
  <c r="AE89" i="7"/>
  <c r="V15" i="6"/>
  <c r="V32" i="6"/>
  <c r="Y177" i="7"/>
  <c r="U187" i="7"/>
  <c r="V187" i="7" s="1"/>
  <c r="X187" i="7" s="1"/>
  <c r="Y183" i="6"/>
  <c r="W183" i="6"/>
  <c r="AG174" i="7"/>
  <c r="AH174" i="7" s="1"/>
  <c r="AJ174" i="7" s="1"/>
  <c r="AC170" i="6"/>
  <c r="AE170" i="6"/>
  <c r="V50" i="7"/>
  <c r="AB66" i="7"/>
  <c r="AB57" i="7"/>
  <c r="AB65" i="7"/>
  <c r="V34" i="6"/>
  <c r="U67" i="7"/>
  <c r="AB49" i="7"/>
  <c r="V35" i="6"/>
  <c r="U68" i="7"/>
  <c r="AB56" i="7"/>
  <c r="Y96" i="7"/>
  <c r="Y84" i="7"/>
  <c r="Y118" i="7"/>
  <c r="Y126" i="7"/>
  <c r="AQ147" i="7"/>
  <c r="AS147" i="7"/>
  <c r="Y152" i="7"/>
  <c r="Y156" i="7"/>
  <c r="Y149" i="7"/>
  <c r="AA189" i="7"/>
  <c r="AB189" i="7" s="1"/>
  <c r="AD189" i="7" s="1"/>
  <c r="AE189" i="7" s="1"/>
  <c r="AB185" i="6"/>
  <c r="Z185" i="6"/>
  <c r="U220" i="7"/>
  <c r="V220" i="7" s="1"/>
  <c r="X220" i="7" s="1"/>
  <c r="Y215" i="6"/>
  <c r="W215" i="6"/>
  <c r="AG178" i="7"/>
  <c r="AH178" i="7" s="1"/>
  <c r="AJ178" i="7" s="1"/>
  <c r="AK178" i="7" s="1"/>
  <c r="AC174" i="6"/>
  <c r="AE174" i="6"/>
  <c r="U205" i="7"/>
  <c r="V205" i="7" s="1"/>
  <c r="X205" i="7" s="1"/>
  <c r="W200" i="6"/>
  <c r="Y200" i="6"/>
  <c r="AE97" i="7"/>
  <c r="V20" i="6"/>
  <c r="Y193" i="7"/>
  <c r="AA214" i="7"/>
  <c r="AB214" i="7" s="1"/>
  <c r="AD214" i="7" s="1"/>
  <c r="AE214" i="7" s="1"/>
  <c r="AB209" i="6"/>
  <c r="Z209" i="6"/>
  <c r="V56" i="7"/>
  <c r="V54" i="7"/>
  <c r="V69" i="7"/>
  <c r="Y181" i="7"/>
  <c r="Y222" i="7"/>
  <c r="AA219" i="7"/>
  <c r="AB219" i="7" s="1"/>
  <c r="AD219" i="7" s="1"/>
  <c r="AE219" i="7" s="1"/>
  <c r="Z214" i="6"/>
  <c r="AB214" i="6"/>
  <c r="U176" i="7"/>
  <c r="V176" i="7" s="1"/>
  <c r="X176" i="7" s="1"/>
  <c r="W172" i="6"/>
  <c r="Y172" i="6"/>
  <c r="AA173" i="7"/>
  <c r="AB173" i="7" s="1"/>
  <c r="AD173" i="7" s="1"/>
  <c r="AE173" i="7" s="1"/>
  <c r="AB169" i="6"/>
  <c r="Z169" i="6"/>
  <c r="U204" i="7"/>
  <c r="V204" i="7" s="1"/>
  <c r="X204" i="7" s="1"/>
  <c r="Y199" i="6"/>
  <c r="W199" i="6"/>
  <c r="V58" i="7"/>
  <c r="Y210" i="7"/>
  <c r="V17" i="6"/>
  <c r="AB54" i="7"/>
  <c r="AB50" i="7"/>
  <c r="V22" i="6"/>
  <c r="U55" i="7"/>
  <c r="AB53" i="7"/>
  <c r="AB62" i="7"/>
  <c r="V26" i="6"/>
  <c r="U59" i="7"/>
  <c r="AB64" i="7"/>
  <c r="V19" i="6"/>
  <c r="U52" i="7"/>
  <c r="Y114" i="7"/>
  <c r="Y119" i="7"/>
  <c r="Y157" i="7"/>
  <c r="AG190" i="7"/>
  <c r="AH190" i="7" s="1"/>
  <c r="AJ190" i="7" s="1"/>
  <c r="AK190" i="7" s="1"/>
  <c r="AC186" i="6"/>
  <c r="AE186" i="6"/>
  <c r="AA207" i="7"/>
  <c r="AB207" i="7" s="1"/>
  <c r="AD207" i="7" s="1"/>
  <c r="AE207" i="7" s="1"/>
  <c r="Z202" i="6"/>
  <c r="AB202" i="6"/>
  <c r="AA206" i="7"/>
  <c r="AB206" i="7" s="1"/>
  <c r="AD206" i="7" s="1"/>
  <c r="AE206" i="7" s="1"/>
  <c r="AB201" i="6"/>
  <c r="Z201" i="6"/>
  <c r="U216" i="7"/>
  <c r="V216" i="7" s="1"/>
  <c r="X216" i="7" s="1"/>
  <c r="Y211" i="6"/>
  <c r="W211" i="6"/>
  <c r="V64" i="7"/>
  <c r="V62" i="7"/>
  <c r="V49" i="7"/>
  <c r="AA185" i="7"/>
  <c r="AB185" i="7" s="1"/>
  <c r="AD185" i="7" s="1"/>
  <c r="AE185" i="7" s="1"/>
  <c r="AB181" i="6"/>
  <c r="Z181" i="6"/>
  <c r="Y218" i="7"/>
  <c r="U183" i="7"/>
  <c r="V183" i="7" s="1"/>
  <c r="X183" i="7" s="1"/>
  <c r="Y179" i="6"/>
  <c r="W179" i="6"/>
  <c r="AA215" i="7"/>
  <c r="AB215" i="7" s="1"/>
  <c r="AD215" i="7" s="1"/>
  <c r="AE215" i="7" s="1"/>
  <c r="Z210" i="6"/>
  <c r="AB210" i="6"/>
  <c r="V23" i="6"/>
  <c r="V21" i="6"/>
  <c r="V36" i="6"/>
  <c r="U192" i="7"/>
  <c r="V192" i="7" s="1"/>
  <c r="X192" i="7" s="1"/>
  <c r="W188" i="6"/>
  <c r="Y188" i="6"/>
  <c r="Y203" i="7"/>
  <c r="AA211" i="7"/>
  <c r="AB211" i="7" s="1"/>
  <c r="AD211" i="7" s="1"/>
  <c r="AE211" i="7" s="1"/>
  <c r="Z206" i="6"/>
  <c r="AB206" i="6"/>
  <c r="AA223" i="7"/>
  <c r="AB223" i="7" s="1"/>
  <c r="AD223" i="7" s="1"/>
  <c r="AE223" i="7" s="1"/>
  <c r="Z218" i="6"/>
  <c r="AB218" i="6"/>
  <c r="V25" i="6"/>
  <c r="AA177" i="7"/>
  <c r="AB177" i="7" s="1"/>
  <c r="AD177" i="7" s="1"/>
  <c r="AE177" i="7" s="1"/>
  <c r="AB173" i="6"/>
  <c r="Z173" i="6"/>
  <c r="U208" i="7"/>
  <c r="V208" i="7" s="1"/>
  <c r="X208" i="7" s="1"/>
  <c r="Y203" i="6"/>
  <c r="W203" i="6"/>
  <c r="Y123" i="7"/>
  <c r="V18" i="6"/>
  <c r="U51" i="7"/>
  <c r="AB69" i="7"/>
  <c r="AB58" i="7"/>
  <c r="AB48" i="7"/>
  <c r="V27" i="6"/>
  <c r="U60" i="7"/>
  <c r="Y92" i="7"/>
  <c r="Y80" i="7"/>
  <c r="Y85" i="7"/>
  <c r="Y93" i="7"/>
  <c r="Y130" i="7"/>
  <c r="Y110" i="7"/>
  <c r="Y127" i="7"/>
  <c r="Y148" i="7"/>
  <c r="Y141" i="7"/>
  <c r="U221" i="7"/>
  <c r="V221" i="7" s="1"/>
  <c r="X221" i="7" s="1"/>
  <c r="W216" i="6"/>
  <c r="Y216" i="6"/>
  <c r="U180" i="7"/>
  <c r="V180" i="7" s="1"/>
  <c r="X180" i="7" s="1"/>
  <c r="W176" i="6"/>
  <c r="Y176" i="6"/>
  <c r="Y189" i="7"/>
  <c r="AG186" i="7"/>
  <c r="AH186" i="7" s="1"/>
  <c r="AJ186" i="7" s="1"/>
  <c r="AK186" i="7" s="1"/>
  <c r="AC182" i="6"/>
  <c r="AE182" i="6"/>
  <c r="V31" i="6"/>
  <c r="V29" i="6"/>
  <c r="V16" i="6"/>
  <c r="AA193" i="7"/>
  <c r="AB193" i="7" s="1"/>
  <c r="AD193" i="7" s="1"/>
  <c r="AE193" i="7" s="1"/>
  <c r="AB189" i="6"/>
  <c r="Z189" i="6"/>
  <c r="U224" i="7"/>
  <c r="V224" i="7" s="1"/>
  <c r="X224" i="7" s="1"/>
  <c r="Y219" i="6"/>
  <c r="W219" i="6"/>
  <c r="U175" i="7"/>
  <c r="V175" i="7" s="1"/>
  <c r="X175" i="7" s="1"/>
  <c r="Y171" i="6"/>
  <c r="W171" i="6"/>
  <c r="U172" i="7"/>
  <c r="V172" i="7" s="1"/>
  <c r="X172" i="7" s="1"/>
  <c r="W168" i="6"/>
  <c r="Y168" i="6"/>
  <c r="Y214" i="7"/>
  <c r="V61" i="7"/>
  <c r="V57" i="7"/>
  <c r="AA181" i="7"/>
  <c r="AB181" i="7" s="1"/>
  <c r="AD181" i="7" s="1"/>
  <c r="AE181" i="7" s="1"/>
  <c r="AB177" i="6"/>
  <c r="Z177" i="6"/>
  <c r="U212" i="7"/>
  <c r="V212" i="7" s="1"/>
  <c r="X212" i="7" s="1"/>
  <c r="Y207" i="6"/>
  <c r="W207" i="6"/>
  <c r="AA222" i="7"/>
  <c r="AB222" i="7" s="1"/>
  <c r="AD222" i="7" s="1"/>
  <c r="AE222" i="7" s="1"/>
  <c r="AB217" i="6"/>
  <c r="Z217" i="6"/>
  <c r="Y219" i="7"/>
  <c r="U209" i="7"/>
  <c r="V209" i="7" s="1"/>
  <c r="X209" i="7" s="1"/>
  <c r="W204" i="6"/>
  <c r="Y204" i="6"/>
  <c r="U184" i="7"/>
  <c r="V184" i="7" s="1"/>
  <c r="X184" i="7" s="1"/>
  <c r="W180" i="6"/>
  <c r="Y180" i="6"/>
  <c r="Y173" i="7"/>
  <c r="Y89" i="7"/>
  <c r="V48" i="7"/>
  <c r="V65" i="7"/>
  <c r="AA210" i="7"/>
  <c r="AB210" i="7" s="1"/>
  <c r="AD210" i="7" s="1"/>
  <c r="AE210" i="7" s="1"/>
  <c r="AB205" i="6"/>
  <c r="Z205" i="6"/>
  <c r="S18" i="6"/>
  <c r="Q18" i="6"/>
  <c r="K18" i="13"/>
  <c r="M18" i="13" s="1"/>
  <c r="U179" i="7"/>
  <c r="V179" i="7" s="1"/>
  <c r="X179" i="7" s="1"/>
  <c r="Y175" i="6"/>
  <c r="W175" i="6"/>
  <c r="U217" i="7"/>
  <c r="V217" i="7" s="1"/>
  <c r="X217" i="7" s="1"/>
  <c r="W212" i="6"/>
  <c r="Y212" i="6"/>
  <c r="V33" i="6"/>
  <c r="Q126" i="29"/>
  <c r="X175" i="29"/>
  <c r="Y175" i="29" s="1"/>
  <c r="S217" i="29"/>
  <c r="X217" i="29"/>
  <c r="Q217" i="29"/>
  <c r="S122" i="29"/>
  <c r="X122" i="29"/>
  <c r="X31" i="29" s="1"/>
  <c r="Q122" i="29"/>
  <c r="Q114" i="29"/>
  <c r="X114" i="29"/>
  <c r="X23" i="29" s="1"/>
  <c r="S114" i="29"/>
  <c r="Y127" i="29"/>
  <c r="AC127" i="29"/>
  <c r="AR212" i="29"/>
  <c r="AN212" i="29"/>
  <c r="S147" i="29"/>
  <c r="X147" i="29"/>
  <c r="Q147" i="29"/>
  <c r="X202" i="29"/>
  <c r="Q202" i="29"/>
  <c r="S202" i="29"/>
  <c r="AD170" i="29"/>
  <c r="AH170" i="29"/>
  <c r="AC197" i="29"/>
  <c r="Y197" i="29"/>
  <c r="AD136" i="29"/>
  <c r="AH136" i="29"/>
  <c r="X149" i="29"/>
  <c r="Q149" i="29"/>
  <c r="S149" i="29"/>
  <c r="X153" i="29"/>
  <c r="Q153" i="29"/>
  <c r="S153" i="29"/>
  <c r="Y179" i="29"/>
  <c r="X173" i="29"/>
  <c r="S173" i="29"/>
  <c r="Q173" i="29"/>
  <c r="AC213" i="29"/>
  <c r="Y213" i="29"/>
  <c r="AH152" i="29"/>
  <c r="AD152" i="29"/>
  <c r="Y138" i="29"/>
  <c r="AC138" i="29"/>
  <c r="Y167" i="29"/>
  <c r="AC167" i="29"/>
  <c r="AR200" i="29"/>
  <c r="AN200" i="29"/>
  <c r="AC125" i="29"/>
  <c r="Y125" i="29"/>
  <c r="Y115" i="29"/>
  <c r="AC115" i="29"/>
  <c r="AC109" i="29"/>
  <c r="Y109" i="29"/>
  <c r="AC117" i="29"/>
  <c r="Y117" i="29"/>
  <c r="Y111" i="29"/>
  <c r="AC111" i="29"/>
  <c r="Y123" i="29"/>
  <c r="AC123" i="29"/>
  <c r="X185" i="29"/>
  <c r="S185" i="29"/>
  <c r="Q185" i="29"/>
  <c r="AD174" i="29"/>
  <c r="AH174" i="29"/>
  <c r="AD140" i="29"/>
  <c r="AH140" i="29"/>
  <c r="AD211" i="29"/>
  <c r="AH211" i="29"/>
  <c r="Y142" i="29"/>
  <c r="AC142" i="29"/>
  <c r="Y146" i="29"/>
  <c r="AC146" i="29"/>
  <c r="AR208" i="29"/>
  <c r="AN208" i="29"/>
  <c r="S139" i="29"/>
  <c r="X139" i="29"/>
  <c r="Q139" i="29"/>
  <c r="AH156" i="29"/>
  <c r="AD156" i="29"/>
  <c r="AC216" i="29"/>
  <c r="Y216" i="29"/>
  <c r="S143" i="29"/>
  <c r="X143" i="29"/>
  <c r="Q143" i="29"/>
  <c r="Y107" i="29"/>
  <c r="AC107" i="29"/>
  <c r="Y118" i="29"/>
  <c r="AC118" i="29"/>
  <c r="AR196" i="29"/>
  <c r="AN196" i="29"/>
  <c r="X157" i="29"/>
  <c r="Q157" i="29"/>
  <c r="S157" i="29"/>
  <c r="Q210" i="29"/>
  <c r="S210" i="29"/>
  <c r="X210" i="29"/>
  <c r="AH201" i="29"/>
  <c r="AD201" i="29"/>
  <c r="AD144" i="29"/>
  <c r="AH144" i="29"/>
  <c r="Y184" i="29"/>
  <c r="AC184" i="29"/>
  <c r="AD166" i="29"/>
  <c r="AH166" i="29"/>
  <c r="AC187" i="29"/>
  <c r="Y187" i="29"/>
  <c r="S151" i="29"/>
  <c r="X151" i="29"/>
  <c r="Q151" i="29"/>
  <c r="X141" i="29"/>
  <c r="Q141" i="29"/>
  <c r="S141" i="29"/>
  <c r="AR204" i="29"/>
  <c r="AN204" i="29"/>
  <c r="AC199" i="29"/>
  <c r="Y199" i="29"/>
  <c r="X177" i="29"/>
  <c r="S177" i="29"/>
  <c r="Q177" i="29"/>
  <c r="AC113" i="29"/>
  <c r="Y113" i="29"/>
  <c r="AC203" i="29"/>
  <c r="Y203" i="29"/>
  <c r="Y207" i="29"/>
  <c r="AC207" i="29"/>
  <c r="Y150" i="29"/>
  <c r="AC150" i="29"/>
  <c r="AD186" i="29"/>
  <c r="AH186" i="29"/>
  <c r="Y176" i="29"/>
  <c r="AC176" i="29"/>
  <c r="Y172" i="29"/>
  <c r="AC172" i="29"/>
  <c r="Y110" i="29"/>
  <c r="AC110" i="29"/>
  <c r="AC126" i="29"/>
  <c r="Y126" i="29"/>
  <c r="Y119" i="29"/>
  <c r="AC119" i="29"/>
  <c r="AD178" i="29"/>
  <c r="AH178" i="29"/>
  <c r="AC209" i="29"/>
  <c r="Y209" i="29"/>
  <c r="AC215" i="29"/>
  <c r="Y215" i="29"/>
  <c r="X169" i="29"/>
  <c r="S169" i="29"/>
  <c r="Q169" i="29"/>
  <c r="AC214" i="29"/>
  <c r="Y214" i="29"/>
  <c r="X181" i="29"/>
  <c r="S181" i="29"/>
  <c r="Q181" i="29"/>
  <c r="X206" i="29"/>
  <c r="Q206" i="29"/>
  <c r="S206" i="29"/>
  <c r="Y198" i="29"/>
  <c r="AC198" i="29"/>
  <c r="Y168" i="29"/>
  <c r="AC168" i="29"/>
  <c r="X137" i="29"/>
  <c r="Q137" i="29"/>
  <c r="S137" i="29"/>
  <c r="Y180" i="29"/>
  <c r="AC180" i="29"/>
  <c r="AC171" i="29"/>
  <c r="Y171" i="29"/>
  <c r="S155" i="29"/>
  <c r="X155" i="29"/>
  <c r="Q155" i="29"/>
  <c r="AH148" i="29"/>
  <c r="AD148" i="29"/>
  <c r="Y183" i="29"/>
  <c r="AC183" i="29"/>
  <c r="Y154" i="29"/>
  <c r="AC154" i="29"/>
  <c r="AD182" i="29"/>
  <c r="AH182" i="29"/>
  <c r="AC205" i="29"/>
  <c r="Y205" i="29"/>
  <c r="AC121" i="29"/>
  <c r="Y121" i="29"/>
  <c r="X145" i="29"/>
  <c r="Q145" i="29"/>
  <c r="S145" i="29"/>
  <c r="K214" i="13"/>
  <c r="Y182" i="5"/>
  <c r="Q33" i="5"/>
  <c r="X16" i="5"/>
  <c r="Y16" i="5" s="1"/>
  <c r="K124" i="13"/>
  <c r="M124" i="13" s="1"/>
  <c r="X35" i="5"/>
  <c r="O216" i="13" s="1"/>
  <c r="P216" i="13" s="1"/>
  <c r="N33" i="5"/>
  <c r="X15" i="5"/>
  <c r="O196" i="13" s="1"/>
  <c r="X23" i="5"/>
  <c r="O114" i="13" s="1"/>
  <c r="P114" i="13" s="1"/>
  <c r="X24" i="5"/>
  <c r="O115" i="13" s="1"/>
  <c r="P115" i="13" s="1"/>
  <c r="X36" i="5"/>
  <c r="O127" i="13" s="1"/>
  <c r="X32" i="5"/>
  <c r="O123" i="13" s="1"/>
  <c r="P123" i="13" s="1"/>
  <c r="X27" i="5"/>
  <c r="O118" i="13" s="1"/>
  <c r="P118" i="13" s="1"/>
  <c r="X25" i="5"/>
  <c r="O116" i="13" s="1"/>
  <c r="P116" i="13" s="1"/>
  <c r="X33" i="5"/>
  <c r="O214" i="13" s="1"/>
  <c r="X20" i="5"/>
  <c r="O201" i="13" s="1"/>
  <c r="X17" i="5"/>
  <c r="O198" i="13" s="1"/>
  <c r="K202" i="13"/>
  <c r="L202" i="13" s="1"/>
  <c r="AC46" i="5"/>
  <c r="Y46" i="5"/>
  <c r="AC84" i="5"/>
  <c r="Y84" i="5"/>
  <c r="AM114" i="5"/>
  <c r="AI114" i="5"/>
  <c r="Y86" i="5"/>
  <c r="AC86" i="5"/>
  <c r="AC49" i="5"/>
  <c r="Y49" i="5"/>
  <c r="AH113" i="5"/>
  <c r="AD113" i="5"/>
  <c r="AH53" i="5"/>
  <c r="AD53" i="5"/>
  <c r="AC92" i="5"/>
  <c r="Y92" i="5"/>
  <c r="AH60" i="5"/>
  <c r="AD60" i="5"/>
  <c r="AC58" i="5"/>
  <c r="Y58" i="5"/>
  <c r="AC63" i="5"/>
  <c r="Y63" i="5"/>
  <c r="Y82" i="5"/>
  <c r="AC82" i="5"/>
  <c r="AD185" i="5"/>
  <c r="AH185" i="5"/>
  <c r="AH112" i="5"/>
  <c r="AD112" i="5"/>
  <c r="AH109" i="5"/>
  <c r="AD109" i="5"/>
  <c r="AH52" i="5"/>
  <c r="AD52" i="5"/>
  <c r="AH81" i="5"/>
  <c r="AD81" i="5"/>
  <c r="AC96" i="5"/>
  <c r="Y96" i="5"/>
  <c r="Y78" i="5"/>
  <c r="AC78" i="5"/>
  <c r="AH64" i="5"/>
  <c r="AD64" i="5"/>
  <c r="AH65" i="5"/>
  <c r="AD65" i="5"/>
  <c r="AC50" i="5"/>
  <c r="Y50" i="5"/>
  <c r="X19" i="5"/>
  <c r="Y51" i="5"/>
  <c r="AC51" i="5"/>
  <c r="Y55" i="5"/>
  <c r="AC55" i="5"/>
  <c r="AH93" i="5"/>
  <c r="AD93" i="5"/>
  <c r="Y127" i="5"/>
  <c r="AC127" i="5"/>
  <c r="AC88" i="5"/>
  <c r="Y88" i="5"/>
  <c r="Y123" i="5"/>
  <c r="AC123" i="5"/>
  <c r="X29" i="5"/>
  <c r="Y29" i="5" s="1"/>
  <c r="Y119" i="5"/>
  <c r="AC119" i="5"/>
  <c r="Y115" i="5"/>
  <c r="AC115" i="5"/>
  <c r="AH77" i="5"/>
  <c r="AD77" i="5"/>
  <c r="Y111" i="5"/>
  <c r="AC111" i="5"/>
  <c r="AH117" i="5"/>
  <c r="AD117" i="5"/>
  <c r="Y79" i="5"/>
  <c r="AC79" i="5"/>
  <c r="Y94" i="5"/>
  <c r="AC94" i="5"/>
  <c r="AH61" i="5"/>
  <c r="AD61" i="5"/>
  <c r="Y91" i="5"/>
  <c r="AC91" i="5"/>
  <c r="AI106" i="5"/>
  <c r="AM106" i="5"/>
  <c r="AH125" i="5"/>
  <c r="AD125" i="5"/>
  <c r="AC59" i="5"/>
  <c r="Y59" i="5"/>
  <c r="Y95" i="5"/>
  <c r="AC95" i="5"/>
  <c r="AH89" i="5"/>
  <c r="AD89" i="5"/>
  <c r="Y120" i="5"/>
  <c r="AC120" i="5"/>
  <c r="AC66" i="5"/>
  <c r="Y66" i="5"/>
  <c r="Y83" i="5"/>
  <c r="AC83" i="5"/>
  <c r="AH97" i="5"/>
  <c r="AD97" i="5"/>
  <c r="Y90" i="5"/>
  <c r="AC90" i="5"/>
  <c r="AH56" i="5"/>
  <c r="AD56" i="5"/>
  <c r="S17" i="5"/>
  <c r="K108" i="13"/>
  <c r="M108" i="13" s="1"/>
  <c r="AH108" i="5"/>
  <c r="AD108" i="5"/>
  <c r="Y87" i="5"/>
  <c r="AC87" i="5"/>
  <c r="AD177" i="5"/>
  <c r="AH177" i="5"/>
  <c r="AC54" i="5"/>
  <c r="Y54" i="5"/>
  <c r="AC47" i="5"/>
  <c r="Y47" i="5"/>
  <c r="AM126" i="5"/>
  <c r="AI126" i="5"/>
  <c r="AH57" i="5"/>
  <c r="AD57" i="5"/>
  <c r="Y107" i="5"/>
  <c r="AC107" i="5"/>
  <c r="AH48" i="5"/>
  <c r="AD48" i="5"/>
  <c r="AI110" i="5"/>
  <c r="AM110" i="5"/>
  <c r="AC62" i="5"/>
  <c r="Y62" i="5"/>
  <c r="AC80" i="5"/>
  <c r="Y80" i="5"/>
  <c r="AC76" i="5"/>
  <c r="Y76" i="5"/>
  <c r="AM122" i="5"/>
  <c r="AI122" i="5"/>
  <c r="AC67" i="5"/>
  <c r="Y67" i="5"/>
  <c r="S21" i="5"/>
  <c r="K112" i="13"/>
  <c r="M112" i="13" s="1"/>
  <c r="AH85" i="5"/>
  <c r="AD85" i="5"/>
  <c r="Y124" i="5"/>
  <c r="AC124" i="5"/>
  <c r="AH169" i="5"/>
  <c r="AD169" i="5"/>
  <c r="AH116" i="5"/>
  <c r="AD116" i="5"/>
  <c r="O174" i="13"/>
  <c r="P174" i="13" s="1"/>
  <c r="O88" i="13"/>
  <c r="P88" i="13" s="1"/>
  <c r="L84" i="13"/>
  <c r="L178" i="13"/>
  <c r="P58" i="13"/>
  <c r="L212" i="13"/>
  <c r="O178" i="13"/>
  <c r="P178" i="13" s="1"/>
  <c r="W58" i="4"/>
  <c r="Z33" i="4"/>
  <c r="AB33" i="4"/>
  <c r="Y29" i="4"/>
  <c r="W29" i="4"/>
  <c r="W21" i="4"/>
  <c r="Y21" i="4"/>
  <c r="AB25" i="4"/>
  <c r="Z25" i="4"/>
  <c r="AB17" i="4"/>
  <c r="Z17" i="4"/>
  <c r="AR118" i="5"/>
  <c r="AN118" i="5"/>
  <c r="Y24" i="4"/>
  <c r="W24" i="4"/>
  <c r="AB26" i="4"/>
  <c r="Z26" i="4"/>
  <c r="Y16" i="4"/>
  <c r="W16" i="4"/>
  <c r="Y36" i="4"/>
  <c r="W36" i="4"/>
  <c r="AB22" i="4"/>
  <c r="Z22" i="4"/>
  <c r="AB30" i="4"/>
  <c r="Z30" i="4"/>
  <c r="AB34" i="4"/>
  <c r="Z34" i="4"/>
  <c r="Y80" i="4"/>
  <c r="W80" i="4"/>
  <c r="Y28" i="4"/>
  <c r="W28" i="4"/>
  <c r="Z19" i="4"/>
  <c r="AB19" i="4"/>
  <c r="Z23" i="4"/>
  <c r="AB23" i="4"/>
  <c r="Y20" i="4"/>
  <c r="W20" i="4"/>
  <c r="AB18" i="4"/>
  <c r="Z18" i="4"/>
  <c r="Y32" i="4"/>
  <c r="W32" i="4"/>
  <c r="Z15" i="4"/>
  <c r="AB15" i="4"/>
  <c r="Z31" i="4"/>
  <c r="AB31" i="4"/>
  <c r="Z27" i="4"/>
  <c r="AB27" i="4"/>
  <c r="Z35" i="4"/>
  <c r="AB35" i="4"/>
  <c r="W197" i="4"/>
  <c r="Y197" i="4"/>
  <c r="L204" i="13"/>
  <c r="L34" i="13"/>
  <c r="L20" i="13"/>
  <c r="L29" i="13"/>
  <c r="M33" i="13"/>
  <c r="M29" i="13"/>
  <c r="M31" i="13"/>
  <c r="L31" i="13"/>
  <c r="M25" i="13"/>
  <c r="L25" i="13"/>
  <c r="K24" i="13"/>
  <c r="M15" i="13"/>
  <c r="L15" i="13"/>
  <c r="M35" i="13"/>
  <c r="L35" i="13"/>
  <c r="M23" i="13"/>
  <c r="L23" i="13"/>
  <c r="K21" i="13"/>
  <c r="M16" i="13"/>
  <c r="L16" i="13"/>
  <c r="M32" i="13"/>
  <c r="L32" i="13"/>
  <c r="AI148" i="5"/>
  <c r="AM148" i="5"/>
  <c r="AI171" i="5"/>
  <c r="AM171" i="5"/>
  <c r="AD205" i="5"/>
  <c r="AH205" i="5"/>
  <c r="AH157" i="5"/>
  <c r="AD157" i="5"/>
  <c r="J127" i="13"/>
  <c r="AH149" i="5"/>
  <c r="AD149" i="5"/>
  <c r="Y176" i="5"/>
  <c r="AC176" i="5"/>
  <c r="AH150" i="5"/>
  <c r="AD150" i="5"/>
  <c r="Y168" i="5"/>
  <c r="AC168" i="5"/>
  <c r="AH170" i="5"/>
  <c r="AD170" i="5"/>
  <c r="N218" i="5"/>
  <c r="AH175" i="5"/>
  <c r="AD175" i="5"/>
  <c r="AC206" i="5"/>
  <c r="Y206" i="5"/>
  <c r="J112" i="13"/>
  <c r="L126" i="13"/>
  <c r="J126" i="13"/>
  <c r="J106" i="13"/>
  <c r="L106" i="13"/>
  <c r="J108" i="13"/>
  <c r="J118" i="13"/>
  <c r="L118" i="13"/>
  <c r="AH196" i="5"/>
  <c r="AD196" i="5"/>
  <c r="AC202" i="5"/>
  <c r="Y202" i="5"/>
  <c r="AC155" i="5"/>
  <c r="Y155" i="5"/>
  <c r="X34" i="5"/>
  <c r="AC214" i="5"/>
  <c r="Y214" i="5"/>
  <c r="AD181" i="5"/>
  <c r="AH181" i="5"/>
  <c r="AD197" i="5"/>
  <c r="AH197" i="5"/>
  <c r="AH166" i="5"/>
  <c r="AD166" i="5"/>
  <c r="AI179" i="5"/>
  <c r="AM179" i="5"/>
  <c r="AH153" i="5"/>
  <c r="AD153" i="5"/>
  <c r="L115" i="13"/>
  <c r="J115" i="13"/>
  <c r="L122" i="13"/>
  <c r="J122" i="13"/>
  <c r="L116" i="13"/>
  <c r="J116" i="13"/>
  <c r="AH186" i="5"/>
  <c r="AD186" i="5"/>
  <c r="AH142" i="5"/>
  <c r="AD142" i="5"/>
  <c r="AC139" i="5"/>
  <c r="Y139" i="5"/>
  <c r="X18" i="5"/>
  <c r="AH154" i="5"/>
  <c r="AD154" i="5"/>
  <c r="Y172" i="5"/>
  <c r="AC172" i="5"/>
  <c r="AR144" i="5"/>
  <c r="AN144" i="5"/>
  <c r="AH208" i="5"/>
  <c r="AD208" i="5"/>
  <c r="AD217" i="5"/>
  <c r="AH217" i="5"/>
  <c r="AI140" i="5"/>
  <c r="AM140" i="5"/>
  <c r="AC210" i="5"/>
  <c r="Y210" i="5"/>
  <c r="AD213" i="5"/>
  <c r="AH213" i="5"/>
  <c r="AC147" i="5"/>
  <c r="Y147" i="5"/>
  <c r="X26" i="5"/>
  <c r="L208" i="13"/>
  <c r="L216" i="13"/>
  <c r="AD178" i="5"/>
  <c r="AH178" i="5"/>
  <c r="AH203" i="5"/>
  <c r="AD203" i="5"/>
  <c r="AH141" i="5"/>
  <c r="AD141" i="5"/>
  <c r="AH183" i="5"/>
  <c r="AD183" i="5"/>
  <c r="AH199" i="5"/>
  <c r="AD199" i="5"/>
  <c r="AH200" i="5"/>
  <c r="AD200" i="5"/>
  <c r="AH146" i="5"/>
  <c r="AD146" i="5"/>
  <c r="Y184" i="5"/>
  <c r="AC184" i="5"/>
  <c r="AH138" i="5"/>
  <c r="AD138" i="5"/>
  <c r="AH137" i="5"/>
  <c r="AD137" i="5"/>
  <c r="AH204" i="5"/>
  <c r="AD204" i="5"/>
  <c r="AC151" i="5"/>
  <c r="Y151" i="5"/>
  <c r="X30" i="5"/>
  <c r="AH211" i="5"/>
  <c r="AD211" i="5"/>
  <c r="AH182" i="5"/>
  <c r="AD182" i="5"/>
  <c r="AD174" i="5"/>
  <c r="AH174" i="5"/>
  <c r="L123" i="13"/>
  <c r="J123" i="13"/>
  <c r="AI156" i="5"/>
  <c r="AM156" i="5"/>
  <c r="AM209" i="5"/>
  <c r="AI209" i="5"/>
  <c r="AC198" i="5"/>
  <c r="Y198" i="5"/>
  <c r="AM187" i="5"/>
  <c r="AR152" i="5"/>
  <c r="AN152" i="5"/>
  <c r="AC143" i="5"/>
  <c r="Y143" i="5"/>
  <c r="X22" i="5"/>
  <c r="J111" i="13"/>
  <c r="AH145" i="5"/>
  <c r="AD145" i="5"/>
  <c r="AD201" i="5"/>
  <c r="AH201" i="5"/>
  <c r="AH215" i="5"/>
  <c r="AD215" i="5"/>
  <c r="AH216" i="5"/>
  <c r="AD216" i="5"/>
  <c r="AH207" i="5"/>
  <c r="AD207" i="5"/>
  <c r="Y180" i="5"/>
  <c r="AC180" i="5"/>
  <c r="AH167" i="5"/>
  <c r="AD167" i="5"/>
  <c r="L114" i="13"/>
  <c r="J114" i="13"/>
  <c r="X21" i="5"/>
  <c r="O202" i="13" s="1"/>
  <c r="AH212" i="5"/>
  <c r="AD212" i="5"/>
  <c r="AD173" i="5"/>
  <c r="AH173" i="5"/>
  <c r="Y232" i="4"/>
  <c r="W232" i="4"/>
  <c r="Z227" i="4"/>
  <c r="AB227" i="4"/>
  <c r="AB238" i="4"/>
  <c r="Z238" i="4"/>
  <c r="AE244" i="4"/>
  <c r="AC244" i="4"/>
  <c r="W226" i="4"/>
  <c r="Y226" i="4"/>
  <c r="Y233" i="4"/>
  <c r="W233" i="4"/>
  <c r="AB246" i="4"/>
  <c r="Z246" i="4"/>
  <c r="W234" i="4"/>
  <c r="Y234" i="4"/>
  <c r="Z235" i="4"/>
  <c r="AB235" i="4"/>
  <c r="Z243" i="4"/>
  <c r="AB243" i="4"/>
  <c r="Y237" i="4"/>
  <c r="W237" i="4"/>
  <c r="Y236" i="4"/>
  <c r="W236" i="4"/>
  <c r="Y228" i="4"/>
  <c r="W228" i="4"/>
  <c r="Y241" i="4"/>
  <c r="W241" i="4"/>
  <c r="AB230" i="4"/>
  <c r="Z230" i="4"/>
  <c r="W242" i="4"/>
  <c r="Y242" i="4"/>
  <c r="Z239" i="4"/>
  <c r="AB239" i="4"/>
  <c r="Z247" i="4"/>
  <c r="AB247" i="4"/>
  <c r="Y229" i="4"/>
  <c r="W229" i="4"/>
  <c r="Y245" i="4"/>
  <c r="W245" i="4"/>
  <c r="Z240" i="4"/>
  <c r="AB240" i="4"/>
  <c r="Z231" i="4"/>
  <c r="AB231" i="4"/>
  <c r="W205" i="4"/>
  <c r="Y205" i="4"/>
  <c r="W206" i="4"/>
  <c r="Y206" i="4"/>
  <c r="AC217" i="4"/>
  <c r="AE217" i="4"/>
  <c r="Y203" i="4"/>
  <c r="W203" i="4"/>
  <c r="W211" i="4"/>
  <c r="Y211" i="4"/>
  <c r="W215" i="4"/>
  <c r="Y215" i="4"/>
  <c r="Y208" i="4"/>
  <c r="W208" i="4"/>
  <c r="W213" i="4"/>
  <c r="Y213" i="4"/>
  <c r="Y200" i="4"/>
  <c r="W200" i="4"/>
  <c r="W198" i="4"/>
  <c r="Y198" i="4"/>
  <c r="W214" i="4"/>
  <c r="Y214" i="4"/>
  <c r="Y207" i="4"/>
  <c r="W207" i="4"/>
  <c r="Y216" i="4"/>
  <c r="W216" i="4"/>
  <c r="Y204" i="4"/>
  <c r="W204" i="4"/>
  <c r="AB202" i="4"/>
  <c r="Z202" i="4"/>
  <c r="Y196" i="4"/>
  <c r="W196" i="4"/>
  <c r="W199" i="4"/>
  <c r="Y199" i="4"/>
  <c r="AC201" i="4"/>
  <c r="AE201" i="4"/>
  <c r="AB210" i="4"/>
  <c r="Z210" i="4"/>
  <c r="Y212" i="4"/>
  <c r="W212" i="4"/>
  <c r="AC209" i="4"/>
  <c r="AE209" i="4"/>
  <c r="AC170" i="4"/>
  <c r="AE170" i="4"/>
  <c r="Y169" i="4"/>
  <c r="W169" i="4"/>
  <c r="Z184" i="4"/>
  <c r="AB184" i="4"/>
  <c r="W174" i="4"/>
  <c r="Y174" i="4"/>
  <c r="W167" i="4"/>
  <c r="Y167" i="4"/>
  <c r="AB171" i="4"/>
  <c r="Z171" i="4"/>
  <c r="Z176" i="4"/>
  <c r="AB176" i="4"/>
  <c r="AC178" i="4"/>
  <c r="AE178" i="4"/>
  <c r="W175" i="4"/>
  <c r="Y175" i="4"/>
  <c r="AB187" i="4"/>
  <c r="Z187" i="4"/>
  <c r="Y185" i="4"/>
  <c r="W185" i="4"/>
  <c r="AB183" i="4"/>
  <c r="Z183" i="4"/>
  <c r="AB179" i="4"/>
  <c r="Z179" i="4"/>
  <c r="Z168" i="4"/>
  <c r="AB168" i="4"/>
  <c r="Z180" i="4"/>
  <c r="AB180" i="4"/>
  <c r="Y173" i="4"/>
  <c r="W173" i="4"/>
  <c r="Y177" i="4"/>
  <c r="W177" i="4"/>
  <c r="Y181" i="4"/>
  <c r="W181" i="4"/>
  <c r="Z172" i="4"/>
  <c r="AB172" i="4"/>
  <c r="Z182" i="4"/>
  <c r="AB182" i="4"/>
  <c r="AC186" i="4"/>
  <c r="AE186" i="4"/>
  <c r="W166" i="4"/>
  <c r="Y166" i="4"/>
  <c r="AF141" i="4"/>
  <c r="AH141" i="4"/>
  <c r="W152" i="4"/>
  <c r="Y152" i="4"/>
  <c r="AF157" i="4"/>
  <c r="AH157" i="4"/>
  <c r="AC148" i="4"/>
  <c r="AE148" i="4"/>
  <c r="Z144" i="4"/>
  <c r="AB144" i="4"/>
  <c r="W143" i="4"/>
  <c r="Y143" i="4"/>
  <c r="AF153" i="4"/>
  <c r="AH153" i="4"/>
  <c r="Y138" i="4"/>
  <c r="W138" i="4"/>
  <c r="Y150" i="4"/>
  <c r="W150" i="4"/>
  <c r="W155" i="4"/>
  <c r="Y155" i="4"/>
  <c r="Z149" i="4"/>
  <c r="AB149" i="4"/>
  <c r="AF137" i="4"/>
  <c r="AH137" i="4"/>
  <c r="W147" i="4"/>
  <c r="Y147" i="4"/>
  <c r="Z156" i="4"/>
  <c r="AB156" i="4"/>
  <c r="W139" i="4"/>
  <c r="Y139" i="4"/>
  <c r="W151" i="4"/>
  <c r="Y151" i="4"/>
  <c r="Z140" i="4"/>
  <c r="AB140" i="4"/>
  <c r="Y154" i="4"/>
  <c r="W154" i="4"/>
  <c r="AC136" i="4"/>
  <c r="AE136" i="4"/>
  <c r="Y146" i="4"/>
  <c r="W146" i="4"/>
  <c r="Z145" i="4"/>
  <c r="AB145" i="4"/>
  <c r="Y142" i="4"/>
  <c r="W142" i="4"/>
  <c r="AC106" i="4"/>
  <c r="AE106" i="4"/>
  <c r="AH106" i="4" s="1"/>
  <c r="W110" i="4"/>
  <c r="Y110" i="4"/>
  <c r="Z107" i="4"/>
  <c r="AB107" i="4"/>
  <c r="Z127" i="4"/>
  <c r="AB127" i="4"/>
  <c r="Z124" i="4"/>
  <c r="AB124" i="4"/>
  <c r="Z112" i="4"/>
  <c r="AB112" i="4"/>
  <c r="Z123" i="4"/>
  <c r="AB123" i="4"/>
  <c r="AC122" i="4"/>
  <c r="AE122" i="4"/>
  <c r="W121" i="4"/>
  <c r="Y121" i="4"/>
  <c r="AC114" i="4"/>
  <c r="AE114" i="4"/>
  <c r="Z120" i="4"/>
  <c r="AB120" i="4"/>
  <c r="W109" i="4"/>
  <c r="Y109" i="4"/>
  <c r="W117" i="4"/>
  <c r="Y117" i="4"/>
  <c r="W126" i="4"/>
  <c r="Y126" i="4"/>
  <c r="Z119" i="4"/>
  <c r="AB119" i="4"/>
  <c r="W113" i="4"/>
  <c r="Y113" i="4"/>
  <c r="W125" i="4"/>
  <c r="Y125" i="4"/>
  <c r="Z116" i="4"/>
  <c r="AB116" i="4"/>
  <c r="Z115" i="4"/>
  <c r="AB115" i="4"/>
  <c r="Z111" i="4"/>
  <c r="AB111" i="4"/>
  <c r="W118" i="4"/>
  <c r="Y118" i="4"/>
  <c r="Z108" i="4"/>
  <c r="AB108" i="4"/>
  <c r="AB78" i="4"/>
  <c r="Z78" i="4"/>
  <c r="Z85" i="4"/>
  <c r="AB85" i="4"/>
  <c r="Y83" i="4"/>
  <c r="W83" i="4"/>
  <c r="Z89" i="4"/>
  <c r="AB89" i="4"/>
  <c r="Z77" i="4"/>
  <c r="AB77" i="4"/>
  <c r="AE84" i="4"/>
  <c r="AC84" i="4"/>
  <c r="AE88" i="4"/>
  <c r="AC88" i="4"/>
  <c r="AB82" i="4"/>
  <c r="Z82" i="4"/>
  <c r="AE76" i="4"/>
  <c r="AC76" i="4"/>
  <c r="AB81" i="4"/>
  <c r="Z81" i="4"/>
  <c r="W79" i="4"/>
  <c r="Y79" i="4"/>
  <c r="AB86" i="4"/>
  <c r="Z86" i="4"/>
  <c r="AB90" i="4"/>
  <c r="Z90" i="4"/>
  <c r="W87" i="4"/>
  <c r="Y87" i="4"/>
  <c r="O184" i="13"/>
  <c r="P184" i="13" s="1"/>
  <c r="O94" i="13"/>
  <c r="P94" i="13" s="1"/>
  <c r="O64" i="13"/>
  <c r="P64" i="13" s="1"/>
  <c r="Y64" i="4"/>
  <c r="W64" i="4"/>
  <c r="M187" i="13"/>
  <c r="L187" i="13"/>
  <c r="Q96" i="13"/>
  <c r="R96" i="13" s="1"/>
  <c r="Q66" i="13"/>
  <c r="R66" i="13" s="1"/>
  <c r="AB66" i="4"/>
  <c r="Z66" i="4"/>
  <c r="L94" i="13"/>
  <c r="M94" i="13"/>
  <c r="O176" i="13"/>
  <c r="P176" i="13" s="1"/>
  <c r="O86" i="13"/>
  <c r="P86" i="13" s="1"/>
  <c r="O56" i="13"/>
  <c r="P56" i="13" s="1"/>
  <c r="Y56" i="4"/>
  <c r="Q86" i="13" s="1"/>
  <c r="W56" i="4"/>
  <c r="L56" i="13"/>
  <c r="M56" i="13"/>
  <c r="K181" i="13"/>
  <c r="K91" i="13"/>
  <c r="K61" i="13"/>
  <c r="V61" i="4"/>
  <c r="K211" i="13"/>
  <c r="S61" i="4"/>
  <c r="Q61" i="4"/>
  <c r="Z58" i="4"/>
  <c r="O168" i="13"/>
  <c r="P168" i="13" s="1"/>
  <c r="O78" i="13"/>
  <c r="P78" i="13" s="1"/>
  <c r="O48" i="13"/>
  <c r="P48" i="13" s="1"/>
  <c r="Y48" i="4"/>
  <c r="W48" i="4"/>
  <c r="L48" i="13"/>
  <c r="M48" i="13"/>
  <c r="M85" i="13"/>
  <c r="L85" i="13"/>
  <c r="O187" i="13"/>
  <c r="P187" i="13" s="1"/>
  <c r="O97" i="13"/>
  <c r="P97" i="13" s="1"/>
  <c r="O67" i="13"/>
  <c r="P67" i="13" s="1"/>
  <c r="Y67" i="4"/>
  <c r="W67" i="4"/>
  <c r="M97" i="13"/>
  <c r="L97" i="13"/>
  <c r="M93" i="13"/>
  <c r="L93" i="13"/>
  <c r="M51" i="13"/>
  <c r="L51" i="13"/>
  <c r="M90" i="13"/>
  <c r="L90" i="13"/>
  <c r="O179" i="13"/>
  <c r="P179" i="13" s="1"/>
  <c r="O89" i="13"/>
  <c r="P89" i="13" s="1"/>
  <c r="O59" i="13"/>
  <c r="P59" i="13" s="1"/>
  <c r="Y59" i="4"/>
  <c r="W59" i="4"/>
  <c r="M63" i="13"/>
  <c r="L63" i="13"/>
  <c r="K169" i="13"/>
  <c r="K79" i="13"/>
  <c r="K49" i="13"/>
  <c r="V49" i="4"/>
  <c r="S49" i="4"/>
  <c r="Q49" i="4"/>
  <c r="K199" i="13"/>
  <c r="L60" i="13"/>
  <c r="M60" i="13"/>
  <c r="K173" i="13"/>
  <c r="K83" i="13"/>
  <c r="K53" i="13"/>
  <c r="V53" i="4"/>
  <c r="K203" i="13"/>
  <c r="S53" i="4"/>
  <c r="Q53" i="4"/>
  <c r="O172" i="13"/>
  <c r="O82" i="13"/>
  <c r="P82" i="13" s="1"/>
  <c r="O52" i="13"/>
  <c r="P52" i="13" s="1"/>
  <c r="Y52" i="4"/>
  <c r="W52" i="4"/>
  <c r="L52" i="13"/>
  <c r="M52" i="13"/>
  <c r="M184" i="13"/>
  <c r="L184" i="13"/>
  <c r="M206" i="13"/>
  <c r="L206" i="13"/>
  <c r="M86" i="13"/>
  <c r="L86" i="13"/>
  <c r="M59" i="13"/>
  <c r="L59" i="13"/>
  <c r="K185" i="13"/>
  <c r="K95" i="13"/>
  <c r="K65" i="13"/>
  <c r="V65" i="4"/>
  <c r="S65" i="4"/>
  <c r="Q65" i="4"/>
  <c r="K215" i="13"/>
  <c r="M78" i="13"/>
  <c r="L78" i="13"/>
  <c r="O175" i="13"/>
  <c r="P175" i="13" s="1"/>
  <c r="O85" i="13"/>
  <c r="P85" i="13" s="1"/>
  <c r="O55" i="13"/>
  <c r="P55" i="13" s="1"/>
  <c r="Y55" i="4"/>
  <c r="W55" i="4"/>
  <c r="M175" i="13"/>
  <c r="L175" i="13"/>
  <c r="Q80" i="13"/>
  <c r="R80" i="13" s="1"/>
  <c r="Q50" i="13"/>
  <c r="R50" i="13" s="1"/>
  <c r="AB50" i="4"/>
  <c r="Z50" i="4"/>
  <c r="O183" i="13"/>
  <c r="P183" i="13" s="1"/>
  <c r="O93" i="13"/>
  <c r="P93" i="13" s="1"/>
  <c r="O63" i="13"/>
  <c r="P63" i="13" s="1"/>
  <c r="Y63" i="4"/>
  <c r="W63" i="4"/>
  <c r="M183" i="13"/>
  <c r="L183" i="13"/>
  <c r="M81" i="13"/>
  <c r="L81" i="13"/>
  <c r="M180" i="13"/>
  <c r="L180" i="13"/>
  <c r="L64" i="13"/>
  <c r="M64" i="13"/>
  <c r="M89" i="13"/>
  <c r="L89" i="13"/>
  <c r="M55" i="13"/>
  <c r="L55" i="13"/>
  <c r="O180" i="13"/>
  <c r="P180" i="13" s="1"/>
  <c r="O90" i="13"/>
  <c r="P90" i="13" s="1"/>
  <c r="O60" i="13"/>
  <c r="P60" i="13" s="1"/>
  <c r="Y60" i="4"/>
  <c r="W60" i="4"/>
  <c r="M82" i="13"/>
  <c r="L82" i="13"/>
  <c r="K177" i="13"/>
  <c r="K87" i="13"/>
  <c r="K57" i="13"/>
  <c r="V57" i="4"/>
  <c r="S57" i="4"/>
  <c r="Q57" i="4"/>
  <c r="K207" i="13"/>
  <c r="M176" i="13"/>
  <c r="L176" i="13"/>
  <c r="M179" i="13"/>
  <c r="L179" i="13"/>
  <c r="Q62" i="13"/>
  <c r="R62" i="13" s="1"/>
  <c r="AB62" i="4"/>
  <c r="Z62" i="4"/>
  <c r="M168" i="13"/>
  <c r="L168" i="13"/>
  <c r="L205" i="13"/>
  <c r="M205" i="13"/>
  <c r="M67" i="13"/>
  <c r="L67" i="13"/>
  <c r="L213" i="13"/>
  <c r="M213" i="13"/>
  <c r="O171" i="13"/>
  <c r="P171" i="13" s="1"/>
  <c r="O81" i="13"/>
  <c r="P81" i="13" s="1"/>
  <c r="O51" i="13"/>
  <c r="P51" i="13" s="1"/>
  <c r="Y51" i="4"/>
  <c r="W51" i="4"/>
  <c r="M171" i="13"/>
  <c r="L171" i="13"/>
  <c r="L77" i="13"/>
  <c r="M77" i="13"/>
  <c r="L167" i="13"/>
  <c r="M167" i="13"/>
  <c r="O167" i="13"/>
  <c r="P167" i="13" s="1"/>
  <c r="O47" i="13"/>
  <c r="P47" i="13" s="1"/>
  <c r="W47" i="4"/>
  <c r="O77" i="13"/>
  <c r="P77" i="13" s="1"/>
  <c r="Y47" i="4"/>
  <c r="L47" i="13"/>
  <c r="M47" i="13"/>
  <c r="Q46" i="13"/>
  <c r="R46" i="13" s="1"/>
  <c r="AB46" i="4"/>
  <c r="Q76" i="13"/>
  <c r="R76" i="13" s="1"/>
  <c r="Z46" i="4"/>
  <c r="AC77" i="6"/>
  <c r="Z150" i="6"/>
  <c r="AB150" i="6"/>
  <c r="Z158" i="6"/>
  <c r="AB158" i="6"/>
  <c r="W138" i="6"/>
  <c r="Y138" i="6"/>
  <c r="AA141" i="7" s="1"/>
  <c r="AB141" i="7" s="1"/>
  <c r="AD141" i="7" s="1"/>
  <c r="AE141" i="7" s="1"/>
  <c r="Y154" i="6"/>
  <c r="AA157" i="7" s="1"/>
  <c r="AB157" i="7" s="1"/>
  <c r="AD157" i="7" s="1"/>
  <c r="AE157" i="7" s="1"/>
  <c r="W154" i="6"/>
  <c r="AB152" i="6"/>
  <c r="AG155" i="7" s="1"/>
  <c r="AH155" i="7" s="1"/>
  <c r="Z152" i="6"/>
  <c r="AB142" i="6"/>
  <c r="Z142" i="6"/>
  <c r="Y146" i="6"/>
  <c r="AA149" i="7" s="1"/>
  <c r="AB149" i="7" s="1"/>
  <c r="AD149" i="7" s="1"/>
  <c r="AE149" i="7" s="1"/>
  <c r="W146" i="6"/>
  <c r="Z151" i="6"/>
  <c r="AB151" i="6"/>
  <c r="W153" i="6"/>
  <c r="Y153" i="6"/>
  <c r="AA156" i="7" s="1"/>
  <c r="AB156" i="7" s="1"/>
  <c r="AD156" i="7" s="1"/>
  <c r="AE156" i="7" s="1"/>
  <c r="Z156" i="6"/>
  <c r="AB156" i="6"/>
  <c r="Z139" i="6"/>
  <c r="AB139" i="6"/>
  <c r="Z148" i="6"/>
  <c r="AB148" i="6"/>
  <c r="W141" i="6"/>
  <c r="Y141" i="6"/>
  <c r="AA144" i="7" s="1"/>
  <c r="AB144" i="7" s="1"/>
  <c r="AD144" i="7" s="1"/>
  <c r="AE144" i="7" s="1"/>
  <c r="Z155" i="6"/>
  <c r="AB155" i="6"/>
  <c r="Z147" i="6"/>
  <c r="AB147" i="6"/>
  <c r="W157" i="6"/>
  <c r="Y157" i="6"/>
  <c r="AA160" i="7" s="1"/>
  <c r="AB160" i="7" s="1"/>
  <c r="AD160" i="7" s="1"/>
  <c r="AE160" i="7" s="1"/>
  <c r="AF144" i="6"/>
  <c r="AH144" i="6"/>
  <c r="W149" i="6"/>
  <c r="Y149" i="6"/>
  <c r="AA152" i="7" s="1"/>
  <c r="AB152" i="7" s="1"/>
  <c r="AD152" i="7" s="1"/>
  <c r="AE152" i="7" s="1"/>
  <c r="Z140" i="6"/>
  <c r="AB140" i="6"/>
  <c r="Z159" i="6"/>
  <c r="AB159" i="6"/>
  <c r="W145" i="6"/>
  <c r="Y145" i="6"/>
  <c r="AA148" i="7" s="1"/>
  <c r="AB148" i="7" s="1"/>
  <c r="AD148" i="7" s="1"/>
  <c r="AE148" i="7" s="1"/>
  <c r="W117" i="6"/>
  <c r="Y117" i="6"/>
  <c r="AA119" i="7" s="1"/>
  <c r="AB119" i="7" s="1"/>
  <c r="AD119" i="7" s="1"/>
  <c r="AE119" i="7" s="1"/>
  <c r="W125" i="6"/>
  <c r="Y125" i="6"/>
  <c r="AA127" i="7" s="1"/>
  <c r="AB127" i="7" s="1"/>
  <c r="AD127" i="7" s="1"/>
  <c r="AE127" i="7" s="1"/>
  <c r="W109" i="6"/>
  <c r="Y109" i="6"/>
  <c r="AA111" i="7" s="1"/>
  <c r="AB111" i="7" s="1"/>
  <c r="AD111" i="7" s="1"/>
  <c r="AE111" i="7" s="1"/>
  <c r="Z122" i="6"/>
  <c r="AB122" i="6"/>
  <c r="AG124" i="7" s="1"/>
  <c r="AH124" i="7" s="1"/>
  <c r="AJ124" i="7" s="1"/>
  <c r="AK124" i="7" s="1"/>
  <c r="Z126" i="6"/>
  <c r="AB126" i="6"/>
  <c r="AG128" i="7" s="1"/>
  <c r="AH128" i="7" s="1"/>
  <c r="AJ128" i="7" s="1"/>
  <c r="AK128" i="7" s="1"/>
  <c r="AB118" i="6"/>
  <c r="AG120" i="7" s="1"/>
  <c r="AH120" i="7" s="1"/>
  <c r="AJ120" i="7" s="1"/>
  <c r="AK120" i="7" s="1"/>
  <c r="W112" i="6"/>
  <c r="Y112" i="6"/>
  <c r="AA114" i="7" s="1"/>
  <c r="AB114" i="7" s="1"/>
  <c r="AD114" i="7" s="1"/>
  <c r="AE114" i="7" s="1"/>
  <c r="AB123" i="6"/>
  <c r="AG125" i="7" s="1"/>
  <c r="AH125" i="7" s="1"/>
  <c r="AJ125" i="7" s="1"/>
  <c r="AK125" i="7" s="1"/>
  <c r="Z123" i="6"/>
  <c r="AE113" i="6"/>
  <c r="AM115" i="7" s="1"/>
  <c r="AN115" i="7" s="1"/>
  <c r="AP115" i="7" s="1"/>
  <c r="AR115" i="7" s="1"/>
  <c r="AC113" i="6"/>
  <c r="Z114" i="6"/>
  <c r="AB114" i="6"/>
  <c r="AG116" i="7" s="1"/>
  <c r="AH116" i="7" s="1"/>
  <c r="AJ116" i="7" s="1"/>
  <c r="AK116" i="7" s="1"/>
  <c r="W120" i="6"/>
  <c r="Y120" i="6"/>
  <c r="AA122" i="7" s="1"/>
  <c r="AB122" i="7" s="1"/>
  <c r="AD122" i="7" s="1"/>
  <c r="AE122" i="7" s="1"/>
  <c r="AB119" i="6"/>
  <c r="AG121" i="7" s="1"/>
  <c r="AH121" i="7" s="1"/>
  <c r="AJ121" i="7" s="1"/>
  <c r="AK121" i="7" s="1"/>
  <c r="Z119" i="6"/>
  <c r="AB111" i="6"/>
  <c r="AG113" i="7" s="1"/>
  <c r="AH113" i="7" s="1"/>
  <c r="AJ113" i="7" s="1"/>
  <c r="AK113" i="7" s="1"/>
  <c r="Z111" i="6"/>
  <c r="W124" i="6"/>
  <c r="Y124" i="6"/>
  <c r="AA126" i="7" s="1"/>
  <c r="AB126" i="7" s="1"/>
  <c r="AD126" i="7" s="1"/>
  <c r="AE126" i="7" s="1"/>
  <c r="Z110" i="6"/>
  <c r="AB110" i="6"/>
  <c r="AG112" i="7" s="1"/>
  <c r="AH112" i="7" s="1"/>
  <c r="AJ112" i="7" s="1"/>
  <c r="AK112" i="7" s="1"/>
  <c r="W116" i="6"/>
  <c r="Y116" i="6"/>
  <c r="AA118" i="7" s="1"/>
  <c r="AB118" i="7" s="1"/>
  <c r="AD118" i="7" s="1"/>
  <c r="AE118" i="7" s="1"/>
  <c r="AB115" i="6"/>
  <c r="AG117" i="7" s="1"/>
  <c r="AH117" i="7" s="1"/>
  <c r="AJ117" i="7" s="1"/>
  <c r="AK117" i="7" s="1"/>
  <c r="Z115" i="6"/>
  <c r="AB127" i="6"/>
  <c r="AG129" i="7" s="1"/>
  <c r="AH129" i="7" s="1"/>
  <c r="AJ129" i="7" s="1"/>
  <c r="AK129" i="7" s="1"/>
  <c r="Z127" i="6"/>
  <c r="W128" i="6"/>
  <c r="Y128" i="6"/>
  <c r="AA130" i="7" s="1"/>
  <c r="AB130" i="7" s="1"/>
  <c r="AD130" i="7" s="1"/>
  <c r="AE130" i="7" s="1"/>
  <c r="W108" i="6"/>
  <c r="Y108" i="6"/>
  <c r="AA110" i="7" s="1"/>
  <c r="AB110" i="7" s="1"/>
  <c r="AD110" i="7" s="1"/>
  <c r="AE110" i="7" s="1"/>
  <c r="AE129" i="6"/>
  <c r="AM131" i="7" s="1"/>
  <c r="AN131" i="7" s="1"/>
  <c r="AP131" i="7" s="1"/>
  <c r="AC129" i="6"/>
  <c r="W91" i="6"/>
  <c r="Y91" i="6"/>
  <c r="AA93" i="7" s="1"/>
  <c r="AB93" i="7" s="1"/>
  <c r="AD93" i="7" s="1"/>
  <c r="AE93" i="7" s="1"/>
  <c r="Y83" i="6"/>
  <c r="AA85" i="7" s="1"/>
  <c r="AB85" i="7" s="1"/>
  <c r="AD85" i="7" s="1"/>
  <c r="AE85" i="7" s="1"/>
  <c r="W83" i="6"/>
  <c r="AB84" i="6"/>
  <c r="AG86" i="7" s="1"/>
  <c r="AH86" i="7" s="1"/>
  <c r="AJ86" i="7" s="1"/>
  <c r="AK86" i="7" s="1"/>
  <c r="Z84" i="6"/>
  <c r="Z97" i="6"/>
  <c r="AB97" i="6"/>
  <c r="AG99" i="7" s="1"/>
  <c r="AH99" i="7" s="1"/>
  <c r="AJ99" i="7" s="1"/>
  <c r="AK99" i="7" s="1"/>
  <c r="Y90" i="6"/>
  <c r="AA92" i="7" s="1"/>
  <c r="AB92" i="7" s="1"/>
  <c r="AD92" i="7" s="1"/>
  <c r="AE92" i="7" s="1"/>
  <c r="W90" i="6"/>
  <c r="AB80" i="6"/>
  <c r="AG82" i="7" s="1"/>
  <c r="AH82" i="7" s="1"/>
  <c r="AJ82" i="7" s="1"/>
  <c r="AK82" i="7" s="1"/>
  <c r="Z80" i="6"/>
  <c r="Y82" i="6"/>
  <c r="AA84" i="7" s="1"/>
  <c r="AB84" i="7" s="1"/>
  <c r="AD84" i="7" s="1"/>
  <c r="AE84" i="7" s="1"/>
  <c r="W82" i="6"/>
  <c r="Y86" i="6"/>
  <c r="AA88" i="7" s="1"/>
  <c r="AB88" i="7" s="1"/>
  <c r="AD88" i="7" s="1"/>
  <c r="AE88" i="7" s="1"/>
  <c r="W86" i="6"/>
  <c r="Y98" i="6"/>
  <c r="AA100" i="7" s="1"/>
  <c r="AB100" i="7" s="1"/>
  <c r="AD100" i="7" s="1"/>
  <c r="AE100" i="7" s="1"/>
  <c r="W98" i="6"/>
  <c r="AB88" i="6"/>
  <c r="AG90" i="7" s="1"/>
  <c r="AH90" i="7" s="1"/>
  <c r="AJ90" i="7" s="1"/>
  <c r="AK90" i="7" s="1"/>
  <c r="Z88" i="6"/>
  <c r="Z81" i="6"/>
  <c r="AB81" i="6"/>
  <c r="AG83" i="7" s="1"/>
  <c r="AH83" i="7" s="1"/>
  <c r="AJ83" i="7" s="1"/>
  <c r="AK83" i="7" s="1"/>
  <c r="AB96" i="6"/>
  <c r="AG98" i="7" s="1"/>
  <c r="AH98" i="7" s="1"/>
  <c r="AJ98" i="7" s="1"/>
  <c r="AK98" i="7" s="1"/>
  <c r="Z96" i="6"/>
  <c r="Y94" i="6"/>
  <c r="AA96" i="7" s="1"/>
  <c r="AB96" i="7" s="1"/>
  <c r="AD96" i="7" s="1"/>
  <c r="AE96" i="7" s="1"/>
  <c r="W94" i="6"/>
  <c r="AB92" i="6"/>
  <c r="AG94" i="7" s="1"/>
  <c r="AH94" i="7" s="1"/>
  <c r="AJ94" i="7" s="1"/>
  <c r="AK94" i="7" s="1"/>
  <c r="Z92" i="6"/>
  <c r="Z89" i="6"/>
  <c r="AB89" i="6"/>
  <c r="AG91" i="7" s="1"/>
  <c r="AH91" i="7" s="1"/>
  <c r="AJ91" i="7" s="1"/>
  <c r="AK91" i="7" s="1"/>
  <c r="Y78" i="6"/>
  <c r="AA80" i="7" s="1"/>
  <c r="AB80" i="7" s="1"/>
  <c r="AD80" i="7" s="1"/>
  <c r="AE80" i="7" s="1"/>
  <c r="W78" i="6"/>
  <c r="Z46" i="6"/>
  <c r="AB46" i="6"/>
  <c r="AG48" i="7" s="1"/>
  <c r="W66" i="6"/>
  <c r="Y66" i="6"/>
  <c r="AA68" i="7" s="1"/>
  <c r="W58" i="6"/>
  <c r="Y58" i="6"/>
  <c r="AA60" i="7" s="1"/>
  <c r="AB62" i="6"/>
  <c r="AG64" i="7" s="1"/>
  <c r="Z62" i="6"/>
  <c r="W50" i="6"/>
  <c r="Y50" i="6"/>
  <c r="AA52" i="7" s="1"/>
  <c r="AB54" i="6"/>
  <c r="AG56" i="7" s="1"/>
  <c r="Z54" i="6"/>
  <c r="W57" i="6"/>
  <c r="Y57" i="6"/>
  <c r="AA59" i="7" s="1"/>
  <c r="W53" i="6"/>
  <c r="Y53" i="6"/>
  <c r="AA55" i="7" s="1"/>
  <c r="Z63" i="6"/>
  <c r="AB63" i="6"/>
  <c r="AG65" i="7" s="1"/>
  <c r="Z52" i="6"/>
  <c r="AB52" i="6"/>
  <c r="AG54" i="7" s="1"/>
  <c r="W49" i="6"/>
  <c r="Y49" i="6"/>
  <c r="AA51" i="7" s="1"/>
  <c r="Z55" i="6"/>
  <c r="AB55" i="6"/>
  <c r="AG57" i="7" s="1"/>
  <c r="Z48" i="6"/>
  <c r="AB48" i="6"/>
  <c r="AG50" i="7" s="1"/>
  <c r="Z64" i="6"/>
  <c r="AB64" i="6"/>
  <c r="AG66" i="7" s="1"/>
  <c r="Z67" i="6"/>
  <c r="AB67" i="6"/>
  <c r="AG69" i="7" s="1"/>
  <c r="Z56" i="6"/>
  <c r="AB56" i="6"/>
  <c r="AG58" i="7" s="1"/>
  <c r="Z60" i="6"/>
  <c r="AB60" i="6"/>
  <c r="AG62" i="7" s="1"/>
  <c r="AH62" i="7" s="1"/>
  <c r="W61" i="6"/>
  <c r="Y61" i="6"/>
  <c r="AA63" i="7" s="1"/>
  <c r="Z59" i="6"/>
  <c r="AB59" i="6"/>
  <c r="AG61" i="7" s="1"/>
  <c r="Z51" i="6"/>
  <c r="AB51" i="6"/>
  <c r="AG53" i="7" s="1"/>
  <c r="W65" i="6"/>
  <c r="Y65" i="6"/>
  <c r="AA67" i="7" s="1"/>
  <c r="Z47" i="6"/>
  <c r="AB47" i="6"/>
  <c r="AG49" i="7" s="1"/>
  <c r="S83" i="29"/>
  <c r="X83" i="29"/>
  <c r="Q83" i="29"/>
  <c r="S124" i="29"/>
  <c r="X124" i="29"/>
  <c r="X33" i="29" s="1"/>
  <c r="Q124" i="29"/>
  <c r="AH86" i="29"/>
  <c r="AD86" i="29"/>
  <c r="AH82" i="29"/>
  <c r="AD82" i="29"/>
  <c r="Y97" i="29"/>
  <c r="AC97" i="29"/>
  <c r="X93" i="29"/>
  <c r="Q93" i="29"/>
  <c r="S93" i="29"/>
  <c r="S95" i="29"/>
  <c r="X95" i="29"/>
  <c r="Q95" i="29"/>
  <c r="AH78" i="29"/>
  <c r="AD78" i="29"/>
  <c r="AH94" i="29"/>
  <c r="AD94" i="29"/>
  <c r="Y84" i="29"/>
  <c r="AC84" i="29"/>
  <c r="Y81" i="29"/>
  <c r="AC81" i="29"/>
  <c r="Y80" i="29"/>
  <c r="AC80" i="29"/>
  <c r="Y88" i="29"/>
  <c r="AC88" i="29"/>
  <c r="Y96" i="29"/>
  <c r="AC96" i="29"/>
  <c r="Y89" i="29"/>
  <c r="AC89" i="29"/>
  <c r="S120" i="29"/>
  <c r="X120" i="29"/>
  <c r="Q120" i="29"/>
  <c r="Y76" i="29"/>
  <c r="AC76" i="29"/>
  <c r="S116" i="29"/>
  <c r="X116" i="29"/>
  <c r="Q116" i="29"/>
  <c r="Y92" i="29"/>
  <c r="AC92" i="29"/>
  <c r="AC91" i="29"/>
  <c r="Y91" i="29"/>
  <c r="Y85" i="29"/>
  <c r="AC85" i="29"/>
  <c r="X77" i="29"/>
  <c r="Q77" i="29"/>
  <c r="S77" i="29"/>
  <c r="S79" i="29"/>
  <c r="X79" i="29"/>
  <c r="Q79" i="29"/>
  <c r="S87" i="29"/>
  <c r="X87" i="29"/>
  <c r="Q87" i="29"/>
  <c r="S108" i="29"/>
  <c r="X108" i="29"/>
  <c r="X17" i="29" s="1"/>
  <c r="Q108" i="29"/>
  <c r="S112" i="29"/>
  <c r="X112" i="29"/>
  <c r="Q112" i="29"/>
  <c r="AH90" i="29"/>
  <c r="AD90" i="29"/>
  <c r="AC66" i="29"/>
  <c r="Y66" i="29"/>
  <c r="X35" i="29"/>
  <c r="X49" i="29"/>
  <c r="Q49" i="29"/>
  <c r="S49" i="29"/>
  <c r="Q23" i="29"/>
  <c r="S23" i="29"/>
  <c r="Q27" i="29"/>
  <c r="S27" i="29"/>
  <c r="Y52" i="29"/>
  <c r="AC52" i="29"/>
  <c r="Y60" i="29"/>
  <c r="AC60" i="29"/>
  <c r="X29" i="29"/>
  <c r="X53" i="29"/>
  <c r="Q53" i="29"/>
  <c r="S53" i="29"/>
  <c r="Q25" i="29"/>
  <c r="S25" i="29"/>
  <c r="S63" i="29"/>
  <c r="X63" i="29"/>
  <c r="Q63" i="29"/>
  <c r="Q35" i="29"/>
  <c r="S35" i="29"/>
  <c r="X61" i="29"/>
  <c r="Q61" i="29"/>
  <c r="S61" i="29"/>
  <c r="X65" i="29"/>
  <c r="Q65" i="29"/>
  <c r="S65" i="29"/>
  <c r="AC46" i="29"/>
  <c r="Y46" i="29"/>
  <c r="X57" i="29"/>
  <c r="Q57" i="29"/>
  <c r="S57" i="29"/>
  <c r="S67" i="29"/>
  <c r="X67" i="29"/>
  <c r="Q67" i="29"/>
  <c r="AC50" i="29"/>
  <c r="Y50" i="29"/>
  <c r="X19" i="29"/>
  <c r="Q19" i="29"/>
  <c r="S19" i="29"/>
  <c r="S59" i="29"/>
  <c r="X59" i="29"/>
  <c r="Q59" i="29"/>
  <c r="AC58" i="29"/>
  <c r="Y58" i="29"/>
  <c r="X27" i="29"/>
  <c r="Y64" i="29"/>
  <c r="AC64" i="29"/>
  <c r="S18" i="29"/>
  <c r="Q18" i="29"/>
  <c r="Q29" i="29"/>
  <c r="S29" i="29"/>
  <c r="S51" i="29"/>
  <c r="X51" i="29"/>
  <c r="Q51" i="29"/>
  <c r="Q17" i="29"/>
  <c r="S17" i="29"/>
  <c r="S30" i="29"/>
  <c r="Q30" i="29"/>
  <c r="Q31" i="29"/>
  <c r="S31" i="29"/>
  <c r="S26" i="29"/>
  <c r="Q26" i="29"/>
  <c r="Q15" i="29"/>
  <c r="Y48" i="29"/>
  <c r="AC48" i="29"/>
  <c r="AC62" i="29"/>
  <c r="Y62" i="29"/>
  <c r="S47" i="29"/>
  <c r="X47" i="29"/>
  <c r="Q47" i="29"/>
  <c r="S32" i="29"/>
  <c r="Q32" i="29"/>
  <c r="Q21" i="29"/>
  <c r="S21" i="29"/>
  <c r="Q33" i="29"/>
  <c r="S33" i="29"/>
  <c r="S34" i="29"/>
  <c r="Q34" i="29"/>
  <c r="S55" i="29"/>
  <c r="X55" i="29"/>
  <c r="Q55" i="29"/>
  <c r="S24" i="29"/>
  <c r="Q24" i="29"/>
  <c r="AC56" i="29"/>
  <c r="Y56" i="29"/>
  <c r="Y54" i="29"/>
  <c r="AC54" i="29"/>
  <c r="N195" i="5"/>
  <c r="P195" i="5"/>
  <c r="P218" i="5" s="1"/>
  <c r="H140" i="7"/>
  <c r="L200" i="13" l="1"/>
  <c r="Q54" i="13"/>
  <c r="R54" i="13" s="1"/>
  <c r="AB58" i="4"/>
  <c r="AE58" i="4" s="1"/>
  <c r="AB54" i="4"/>
  <c r="AE54" i="4" s="1"/>
  <c r="L172" i="13"/>
  <c r="J110" i="13"/>
  <c r="P172" i="13"/>
  <c r="K201" i="13"/>
  <c r="M201" i="13" s="1"/>
  <c r="P196" i="13"/>
  <c r="L196" i="13"/>
  <c r="J196" i="13"/>
  <c r="L121" i="13"/>
  <c r="L125" i="13"/>
  <c r="J125" i="13"/>
  <c r="AC23" i="5"/>
  <c r="AD23" i="5" s="1"/>
  <c r="S20" i="5"/>
  <c r="L113" i="13"/>
  <c r="L109" i="13"/>
  <c r="J120" i="13"/>
  <c r="L117" i="13"/>
  <c r="K111" i="13"/>
  <c r="M111" i="13" s="1"/>
  <c r="K209" i="13"/>
  <c r="L209" i="13" s="1"/>
  <c r="O212" i="13"/>
  <c r="P212" i="13" s="1"/>
  <c r="K119" i="13"/>
  <c r="M119" i="13" s="1"/>
  <c r="S28" i="5"/>
  <c r="Q90" i="13"/>
  <c r="Q84" i="13"/>
  <c r="R84" i="13" s="1"/>
  <c r="Q89" i="13"/>
  <c r="R89" i="13" s="1"/>
  <c r="Q85" i="13"/>
  <c r="R85" i="13" s="1"/>
  <c r="S92" i="13"/>
  <c r="S22" i="29"/>
  <c r="L210" i="13"/>
  <c r="AC36" i="5"/>
  <c r="Q217" i="13" s="1"/>
  <c r="D105" i="22"/>
  <c r="G113" i="22"/>
  <c r="H113" i="22" s="1"/>
  <c r="I113" i="22" s="1"/>
  <c r="J113" i="22" s="1"/>
  <c r="K113" i="22" s="1"/>
  <c r="L113" i="22" s="1"/>
  <c r="M113" i="22" s="1"/>
  <c r="N113" i="22" s="1"/>
  <c r="O113" i="22" s="1"/>
  <c r="P113" i="22" s="1"/>
  <c r="Q113" i="22" s="1"/>
  <c r="R113" i="22" s="1"/>
  <c r="S113" i="22" s="1"/>
  <c r="T113" i="22" s="1"/>
  <c r="U113" i="22" s="1"/>
  <c r="V113" i="22" s="1"/>
  <c r="W113" i="22" s="1"/>
  <c r="X113" i="22" s="1"/>
  <c r="Y113" i="22" s="1"/>
  <c r="Z113" i="22" s="1"/>
  <c r="AA113" i="22" s="1"/>
  <c r="AB113" i="22" s="1"/>
  <c r="Z118" i="6"/>
  <c r="AR95" i="7"/>
  <c r="AC79" i="6"/>
  <c r="AE79" i="6"/>
  <c r="AM81" i="7" s="1"/>
  <c r="AN81" i="7" s="1"/>
  <c r="AP81" i="7" s="1"/>
  <c r="AR81" i="7" s="1"/>
  <c r="AN136" i="5"/>
  <c r="AI106" i="4"/>
  <c r="AK106" i="4"/>
  <c r="AH93" i="6"/>
  <c r="AI93" i="6" s="1"/>
  <c r="AE95" i="6"/>
  <c r="AM97" i="7" s="1"/>
  <c r="AN97" i="7" s="1"/>
  <c r="AP97" i="7" s="1"/>
  <c r="AR97" i="7" s="1"/>
  <c r="AF93" i="6"/>
  <c r="AH85" i="6"/>
  <c r="AK85" i="6" s="1"/>
  <c r="AQ87" i="7"/>
  <c r="AF85" i="6"/>
  <c r="O120" i="13"/>
  <c r="P120" i="13" s="1"/>
  <c r="S16" i="29"/>
  <c r="S36" i="5"/>
  <c r="AG158" i="7"/>
  <c r="AH158" i="7" s="1"/>
  <c r="AJ158" i="7" s="1"/>
  <c r="AK158" i="7" s="1"/>
  <c r="AG161" i="7"/>
  <c r="AH161" i="7" s="1"/>
  <c r="AJ161" i="7" s="1"/>
  <c r="AK161" i="7" s="1"/>
  <c r="AG145" i="7"/>
  <c r="AH145" i="7" s="1"/>
  <c r="AJ145" i="7" s="1"/>
  <c r="AK145" i="7" s="1"/>
  <c r="AG159" i="7"/>
  <c r="AH159" i="7" s="1"/>
  <c r="AJ159" i="7" s="1"/>
  <c r="AK159" i="7" s="1"/>
  <c r="AG153" i="7"/>
  <c r="AH153" i="7" s="1"/>
  <c r="AJ153" i="7" s="1"/>
  <c r="AK153" i="7" s="1"/>
  <c r="AG143" i="7"/>
  <c r="AH143" i="7" s="1"/>
  <c r="AJ143" i="7" s="1"/>
  <c r="AK143" i="7" s="1"/>
  <c r="AG150" i="7"/>
  <c r="AH150" i="7" s="1"/>
  <c r="AJ150" i="7" s="1"/>
  <c r="AK150" i="7" s="1"/>
  <c r="AG151" i="7"/>
  <c r="AH151" i="7" s="1"/>
  <c r="AJ151" i="7" s="1"/>
  <c r="AK151" i="7" s="1"/>
  <c r="AG154" i="7"/>
  <c r="AH154" i="7" s="1"/>
  <c r="AJ154" i="7" s="1"/>
  <c r="AK154" i="7" s="1"/>
  <c r="AG162" i="7"/>
  <c r="AH162" i="7" s="1"/>
  <c r="AJ162" i="7" s="1"/>
  <c r="AK162" i="7" s="1"/>
  <c r="AB143" i="6"/>
  <c r="AE143" i="6" s="1"/>
  <c r="AM146" i="7" s="1"/>
  <c r="AN146" i="7" s="1"/>
  <c r="AP146" i="7" s="1"/>
  <c r="AG142" i="7"/>
  <c r="AH142" i="7" s="1"/>
  <c r="AJ142" i="7" s="1"/>
  <c r="AK142" i="7" s="1"/>
  <c r="Z143" i="6"/>
  <c r="K127" i="13"/>
  <c r="M127" i="13" s="1"/>
  <c r="K217" i="13"/>
  <c r="M217" i="13" s="1"/>
  <c r="O122" i="13"/>
  <c r="P122" i="13" s="1"/>
  <c r="L198" i="13"/>
  <c r="P198" i="13"/>
  <c r="L214" i="13"/>
  <c r="AQ95" i="7"/>
  <c r="AC87" i="6"/>
  <c r="O204" i="13"/>
  <c r="P204" i="13" s="1"/>
  <c r="AC21" i="5"/>
  <c r="AD21" i="5" s="1"/>
  <c r="L112" i="13"/>
  <c r="AE121" i="6"/>
  <c r="AM123" i="7" s="1"/>
  <c r="AN123" i="7" s="1"/>
  <c r="AP123" i="7" s="1"/>
  <c r="AS123" i="7" s="1"/>
  <c r="AC106" i="29"/>
  <c r="AC15" i="29" s="1"/>
  <c r="AD15" i="29" s="1"/>
  <c r="Y106" i="29"/>
  <c r="AC175" i="29"/>
  <c r="AD175" i="29" s="1"/>
  <c r="O107" i="13"/>
  <c r="AH121" i="5"/>
  <c r="AM121" i="5" s="1"/>
  <c r="AC28" i="5"/>
  <c r="AD28" i="5" s="1"/>
  <c r="Y28" i="5"/>
  <c r="O209" i="13"/>
  <c r="AC29" i="5"/>
  <c r="Q120" i="13" s="1"/>
  <c r="AC24" i="5"/>
  <c r="Q205" i="13" s="1"/>
  <c r="Y32" i="5"/>
  <c r="F178" i="22"/>
  <c r="E210" i="22"/>
  <c r="D244" i="22"/>
  <c r="G147" i="22"/>
  <c r="U26" i="7"/>
  <c r="U32" i="7"/>
  <c r="AC121" i="6"/>
  <c r="AC95" i="6"/>
  <c r="AE87" i="6"/>
  <c r="AM89" i="7" s="1"/>
  <c r="AN89" i="7" s="1"/>
  <c r="AP89" i="7" s="1"/>
  <c r="AS89" i="7" s="1"/>
  <c r="Y24" i="5"/>
  <c r="Y33" i="5"/>
  <c r="O213" i="13"/>
  <c r="P213" i="13" s="1"/>
  <c r="Y23" i="5"/>
  <c r="AC15" i="5"/>
  <c r="AD15" i="5" s="1"/>
  <c r="AC35" i="5"/>
  <c r="AD35" i="5" s="1"/>
  <c r="Y17" i="5"/>
  <c r="O108" i="13"/>
  <c r="P108" i="13" s="1"/>
  <c r="O208" i="13"/>
  <c r="P208" i="13" s="1"/>
  <c r="Y27" i="5"/>
  <c r="Y35" i="5"/>
  <c r="O126" i="13"/>
  <c r="P126" i="13" s="1"/>
  <c r="L108" i="13"/>
  <c r="M214" i="13"/>
  <c r="M202" i="13"/>
  <c r="P202" i="13"/>
  <c r="P214" i="13"/>
  <c r="L124" i="13"/>
  <c r="AS87" i="7"/>
  <c r="U16" i="7"/>
  <c r="U33" i="7"/>
  <c r="L18" i="13"/>
  <c r="U17" i="7"/>
  <c r="AH77" i="6"/>
  <c r="AI77" i="6" s="1"/>
  <c r="AF77" i="6"/>
  <c r="U29" i="7"/>
  <c r="U25" i="7"/>
  <c r="AH49" i="7"/>
  <c r="AH61" i="7"/>
  <c r="AH69" i="7"/>
  <c r="AS131" i="7"/>
  <c r="AQ131" i="7"/>
  <c r="AA217" i="7"/>
  <c r="AB217" i="7" s="1"/>
  <c r="AD217" i="7" s="1"/>
  <c r="AE217" i="7" s="1"/>
  <c r="Z212" i="6"/>
  <c r="AB212" i="6"/>
  <c r="Y179" i="7"/>
  <c r="X48" i="7"/>
  <c r="V16" i="7"/>
  <c r="Y184" i="7"/>
  <c r="Y172" i="7"/>
  <c r="AA224" i="7"/>
  <c r="AB224" i="7" s="1"/>
  <c r="AD224" i="7" s="1"/>
  <c r="AE224" i="7" s="1"/>
  <c r="Z219" i="6"/>
  <c r="AB219" i="6"/>
  <c r="Y221" i="7"/>
  <c r="AD48" i="7"/>
  <c r="AD69" i="7"/>
  <c r="X66" i="7"/>
  <c r="V34" i="7"/>
  <c r="AA208" i="7"/>
  <c r="AB208" i="7" s="1"/>
  <c r="AD208" i="7" s="1"/>
  <c r="AE208" i="7" s="1"/>
  <c r="Z203" i="6"/>
  <c r="AB203" i="6"/>
  <c r="AG211" i="7"/>
  <c r="AH211" i="7" s="1"/>
  <c r="AJ211" i="7" s="1"/>
  <c r="AK211" i="7" s="1"/>
  <c r="AC206" i="6"/>
  <c r="AE206" i="6"/>
  <c r="Y192" i="7"/>
  <c r="AG215" i="7"/>
  <c r="AH215" i="7" s="1"/>
  <c r="AJ215" i="7" s="1"/>
  <c r="AK215" i="7" s="1"/>
  <c r="AC210" i="6"/>
  <c r="AE210" i="6"/>
  <c r="AA183" i="7"/>
  <c r="AB183" i="7" s="1"/>
  <c r="AD183" i="7" s="1"/>
  <c r="AE183" i="7" s="1"/>
  <c r="Z179" i="6"/>
  <c r="AB179" i="6"/>
  <c r="AG185" i="7"/>
  <c r="AH185" i="7" s="1"/>
  <c r="AJ185" i="7" s="1"/>
  <c r="AK185" i="7" s="1"/>
  <c r="AC181" i="6"/>
  <c r="AE181" i="6"/>
  <c r="X62" i="7"/>
  <c r="V30" i="7"/>
  <c r="AG206" i="7"/>
  <c r="AH206" i="7" s="1"/>
  <c r="AJ206" i="7" s="1"/>
  <c r="AK206" i="7" s="1"/>
  <c r="AE201" i="6"/>
  <c r="AC201" i="6"/>
  <c r="AM190" i="7"/>
  <c r="AN190" i="7" s="1"/>
  <c r="AP190" i="7" s="1"/>
  <c r="AR190" i="7" s="1"/>
  <c r="AF186" i="6"/>
  <c r="AH186" i="6"/>
  <c r="W19" i="6"/>
  <c r="Y19" i="6"/>
  <c r="O19" i="13"/>
  <c r="P19" i="13" s="1"/>
  <c r="O26" i="13"/>
  <c r="P26" i="13" s="1"/>
  <c r="Y26" i="6"/>
  <c r="W26" i="6"/>
  <c r="Y22" i="6"/>
  <c r="W22" i="6"/>
  <c r="AA176" i="7"/>
  <c r="AB176" i="7" s="1"/>
  <c r="AD176" i="7" s="1"/>
  <c r="AE176" i="7" s="1"/>
  <c r="Z172" i="6"/>
  <c r="AB172" i="6"/>
  <c r="U22" i="7"/>
  <c r="Y205" i="7"/>
  <c r="AG189" i="7"/>
  <c r="AH189" i="7" s="1"/>
  <c r="AJ189" i="7" s="1"/>
  <c r="AC185" i="6"/>
  <c r="AE185" i="6"/>
  <c r="W35" i="6"/>
  <c r="O35" i="13"/>
  <c r="P35" i="13" s="1"/>
  <c r="Y35" i="6"/>
  <c r="O34" i="13"/>
  <c r="P34" i="13" s="1"/>
  <c r="Y34" i="6"/>
  <c r="W34" i="6"/>
  <c r="AD66" i="7"/>
  <c r="Y32" i="6"/>
  <c r="W32" i="6"/>
  <c r="O32" i="13"/>
  <c r="P32" i="13" s="1"/>
  <c r="Y188" i="7"/>
  <c r="Y213" i="7"/>
  <c r="AH66" i="7"/>
  <c r="AH54" i="7"/>
  <c r="AG210" i="7"/>
  <c r="AH210" i="7" s="1"/>
  <c r="AJ210" i="7" s="1"/>
  <c r="AK210" i="7" s="1"/>
  <c r="AE205" i="6"/>
  <c r="AC205" i="6"/>
  <c r="Y209" i="7"/>
  <c r="AG181" i="7"/>
  <c r="AH181" i="7" s="1"/>
  <c r="AJ181" i="7" s="1"/>
  <c r="AK181" i="7" s="1"/>
  <c r="AC177" i="6"/>
  <c r="AE177" i="6"/>
  <c r="X61" i="7"/>
  <c r="V29" i="7"/>
  <c r="AA175" i="7"/>
  <c r="AB175" i="7" s="1"/>
  <c r="AD175" i="7" s="1"/>
  <c r="AE175" i="7" s="1"/>
  <c r="Z171" i="6"/>
  <c r="AB171" i="6"/>
  <c r="Y224" i="7"/>
  <c r="Y16" i="6"/>
  <c r="W16" i="6"/>
  <c r="O16" i="13"/>
  <c r="P16" i="13" s="1"/>
  <c r="AM186" i="7"/>
  <c r="AN186" i="7" s="1"/>
  <c r="AP186" i="7" s="1"/>
  <c r="AR186" i="7" s="1"/>
  <c r="AF182" i="6"/>
  <c r="AH182" i="6"/>
  <c r="Y180" i="7"/>
  <c r="U34" i="7"/>
  <c r="Y208" i="7"/>
  <c r="AR131" i="7"/>
  <c r="AG223" i="7"/>
  <c r="AH223" i="7" s="1"/>
  <c r="AJ223" i="7" s="1"/>
  <c r="AK223" i="7" s="1"/>
  <c r="AC218" i="6"/>
  <c r="AE218" i="6"/>
  <c r="Y36" i="6"/>
  <c r="W36" i="6"/>
  <c r="O36" i="13"/>
  <c r="P36" i="13" s="1"/>
  <c r="Y183" i="7"/>
  <c r="U30" i="7"/>
  <c r="X64" i="7"/>
  <c r="V32" i="7"/>
  <c r="AA216" i="7"/>
  <c r="AB216" i="7" s="1"/>
  <c r="AD216" i="7" s="1"/>
  <c r="AE216" i="7" s="1"/>
  <c r="Z211" i="6"/>
  <c r="AB211" i="6"/>
  <c r="AD64" i="7"/>
  <c r="AD62" i="7"/>
  <c r="AD53" i="7"/>
  <c r="Y17" i="6"/>
  <c r="W17" i="6"/>
  <c r="O17" i="13"/>
  <c r="P17" i="13" s="1"/>
  <c r="AG173" i="7"/>
  <c r="AH173" i="7" s="1"/>
  <c r="AJ173" i="7" s="1"/>
  <c r="AC169" i="6"/>
  <c r="AE169" i="6"/>
  <c r="AG219" i="7"/>
  <c r="AH219" i="7" s="1"/>
  <c r="AJ219" i="7" s="1"/>
  <c r="AC214" i="6"/>
  <c r="AE214" i="6"/>
  <c r="X69" i="7"/>
  <c r="V37" i="7"/>
  <c r="U24" i="7"/>
  <c r="AG214" i="7"/>
  <c r="AH214" i="7" s="1"/>
  <c r="AJ214" i="7" s="1"/>
  <c r="AC209" i="6"/>
  <c r="AE209" i="6"/>
  <c r="AM178" i="7"/>
  <c r="AN178" i="7" s="1"/>
  <c r="AP178" i="7" s="1"/>
  <c r="AF174" i="6"/>
  <c r="AH174" i="6"/>
  <c r="AA220" i="7"/>
  <c r="AB220" i="7" s="1"/>
  <c r="AD220" i="7" s="1"/>
  <c r="AE220" i="7" s="1"/>
  <c r="Z215" i="6"/>
  <c r="AB215" i="6"/>
  <c r="AD49" i="7"/>
  <c r="AD65" i="7"/>
  <c r="AD57" i="7"/>
  <c r="X50" i="7"/>
  <c r="V18" i="7"/>
  <c r="AM174" i="7"/>
  <c r="AN174" i="7" s="1"/>
  <c r="AP174" i="7" s="1"/>
  <c r="AR174" i="7" s="1"/>
  <c r="AF170" i="6"/>
  <c r="AH170" i="6"/>
  <c r="AA187" i="7"/>
  <c r="AB187" i="7" s="1"/>
  <c r="AD187" i="7" s="1"/>
  <c r="AE187" i="7" s="1"/>
  <c r="Z183" i="6"/>
  <c r="AB183" i="6"/>
  <c r="W15" i="6"/>
  <c r="Y15" i="6"/>
  <c r="O15" i="13"/>
  <c r="P15" i="13" s="1"/>
  <c r="AM182" i="7"/>
  <c r="AN182" i="7" s="1"/>
  <c r="AP182" i="7" s="1"/>
  <c r="AR182" i="7" s="1"/>
  <c r="AF178" i="6"/>
  <c r="AH178" i="6"/>
  <c r="Y24" i="6"/>
  <c r="W24" i="6"/>
  <c r="O24" i="13"/>
  <c r="P24" i="13" s="1"/>
  <c r="AG218" i="7"/>
  <c r="AH218" i="7" s="1"/>
  <c r="AJ218" i="7" s="1"/>
  <c r="AC213" i="6"/>
  <c r="AE213" i="6"/>
  <c r="X53" i="7"/>
  <c r="V21" i="7"/>
  <c r="AB63" i="7"/>
  <c r="AH58" i="7"/>
  <c r="AH57" i="7"/>
  <c r="AH65" i="7"/>
  <c r="AB55" i="7"/>
  <c r="AH56" i="7"/>
  <c r="AH64" i="7"/>
  <c r="AS115" i="7"/>
  <c r="AQ115" i="7"/>
  <c r="AJ155" i="7"/>
  <c r="Y217" i="7"/>
  <c r="AA184" i="7"/>
  <c r="AB184" i="7" s="1"/>
  <c r="AD184" i="7" s="1"/>
  <c r="AE184" i="7" s="1"/>
  <c r="Z180" i="6"/>
  <c r="AB180" i="6"/>
  <c r="AA212" i="7"/>
  <c r="AB212" i="7" s="1"/>
  <c r="AD212" i="7" s="1"/>
  <c r="AE212" i="7" s="1"/>
  <c r="Z207" i="6"/>
  <c r="AB207" i="6"/>
  <c r="AA172" i="7"/>
  <c r="AB172" i="7" s="1"/>
  <c r="AD172" i="7" s="1"/>
  <c r="AE172" i="7" s="1"/>
  <c r="Z168" i="6"/>
  <c r="AB168" i="6"/>
  <c r="Y175" i="7"/>
  <c r="Y29" i="6"/>
  <c r="W29" i="6"/>
  <c r="O29" i="13"/>
  <c r="P29" i="13" s="1"/>
  <c r="AA221" i="7"/>
  <c r="Z216" i="6"/>
  <c r="AB216" i="6"/>
  <c r="U28" i="7"/>
  <c r="V60" i="7"/>
  <c r="V51" i="7"/>
  <c r="U19" i="7"/>
  <c r="Y25" i="6"/>
  <c r="W25" i="6"/>
  <c r="O25" i="13"/>
  <c r="P25" i="13" s="1"/>
  <c r="AA192" i="7"/>
  <c r="AB192" i="7" s="1"/>
  <c r="AD192" i="7" s="1"/>
  <c r="AE192" i="7" s="1"/>
  <c r="Z188" i="6"/>
  <c r="AB188" i="6"/>
  <c r="Y21" i="6"/>
  <c r="W21" i="6"/>
  <c r="O21" i="13"/>
  <c r="P21" i="13" s="1"/>
  <c r="X49" i="7"/>
  <c r="V17" i="7"/>
  <c r="Y216" i="7"/>
  <c r="AG207" i="7"/>
  <c r="AH207" i="7" s="1"/>
  <c r="AJ207" i="7" s="1"/>
  <c r="AK207" i="7" s="1"/>
  <c r="AE202" i="6"/>
  <c r="AC202" i="6"/>
  <c r="AD50" i="7"/>
  <c r="AA204" i="7"/>
  <c r="AB204" i="7" s="1"/>
  <c r="AD204" i="7" s="1"/>
  <c r="AE204" i="7" s="1"/>
  <c r="Z199" i="6"/>
  <c r="AB199" i="6"/>
  <c r="Y176" i="7"/>
  <c r="U37" i="7"/>
  <c r="X56" i="7"/>
  <c r="V24" i="7"/>
  <c r="AA205" i="7"/>
  <c r="Z200" i="6"/>
  <c r="AB200" i="6"/>
  <c r="Y220" i="7"/>
  <c r="AA25" i="7"/>
  <c r="U18" i="7"/>
  <c r="Y187" i="7"/>
  <c r="AA188" i="7"/>
  <c r="AB188" i="7" s="1"/>
  <c r="AD188" i="7" s="1"/>
  <c r="AE188" i="7" s="1"/>
  <c r="Z184" i="6"/>
  <c r="AB184" i="6"/>
  <c r="Y28" i="6"/>
  <c r="W28" i="6"/>
  <c r="O28" i="13"/>
  <c r="AA191" i="7"/>
  <c r="AB191" i="7" s="1"/>
  <c r="AD191" i="7" s="1"/>
  <c r="AE191" i="7" s="1"/>
  <c r="Z187" i="6"/>
  <c r="AB187" i="6"/>
  <c r="U21" i="7"/>
  <c r="AA213" i="7"/>
  <c r="Z208" i="6"/>
  <c r="AB208" i="6"/>
  <c r="AK79" i="7"/>
  <c r="AR79" i="7"/>
  <c r="V63" i="7"/>
  <c r="U31" i="7"/>
  <c r="AD61" i="7"/>
  <c r="AB67" i="7"/>
  <c r="AH53" i="7"/>
  <c r="AJ62" i="7"/>
  <c r="AH50" i="7"/>
  <c r="AB51" i="7"/>
  <c r="AB59" i="7"/>
  <c r="AB52" i="7"/>
  <c r="AB60" i="7"/>
  <c r="AB68" i="7"/>
  <c r="AH48" i="7"/>
  <c r="AS81" i="7"/>
  <c r="Y33" i="6"/>
  <c r="W33" i="6"/>
  <c r="O33" i="13"/>
  <c r="P33" i="13" s="1"/>
  <c r="AA179" i="7"/>
  <c r="AB179" i="7" s="1"/>
  <c r="AD179" i="7" s="1"/>
  <c r="AE179" i="7" s="1"/>
  <c r="Z175" i="6"/>
  <c r="AB175" i="6"/>
  <c r="X65" i="7"/>
  <c r="V33" i="7"/>
  <c r="AA209" i="7"/>
  <c r="AB209" i="7" s="1"/>
  <c r="AD209" i="7" s="1"/>
  <c r="AE209" i="7" s="1"/>
  <c r="Z204" i="6"/>
  <c r="AB204" i="6"/>
  <c r="AG222" i="7"/>
  <c r="AH222" i="7" s="1"/>
  <c r="AJ222" i="7" s="1"/>
  <c r="AK222" i="7" s="1"/>
  <c r="AC217" i="6"/>
  <c r="AE217" i="6"/>
  <c r="Y212" i="7"/>
  <c r="X57" i="7"/>
  <c r="V25" i="7"/>
  <c r="AG193" i="7"/>
  <c r="AH193" i="7" s="1"/>
  <c r="AJ193" i="7" s="1"/>
  <c r="AK193" i="7" s="1"/>
  <c r="AC189" i="6"/>
  <c r="AE189" i="6"/>
  <c r="W31" i="6"/>
  <c r="Y31" i="6"/>
  <c r="O31" i="13"/>
  <c r="P31" i="13" s="1"/>
  <c r="AA180" i="7"/>
  <c r="AB180" i="7" s="1"/>
  <c r="AD180" i="7" s="1"/>
  <c r="AE180" i="7" s="1"/>
  <c r="Z176" i="6"/>
  <c r="AB176" i="6"/>
  <c r="W27" i="6"/>
  <c r="Y27" i="6"/>
  <c r="O27" i="13"/>
  <c r="AD58" i="7"/>
  <c r="O18" i="13"/>
  <c r="P18" i="13" s="1"/>
  <c r="Y18" i="6"/>
  <c r="W18" i="6"/>
  <c r="AG177" i="7"/>
  <c r="AH177" i="7" s="1"/>
  <c r="AJ177" i="7" s="1"/>
  <c r="AK177" i="7" s="1"/>
  <c r="AC173" i="6"/>
  <c r="AE173" i="6"/>
  <c r="W23" i="6"/>
  <c r="Y23" i="6"/>
  <c r="O23" i="13"/>
  <c r="P23" i="13" s="1"/>
  <c r="U20" i="7"/>
  <c r="V52" i="7"/>
  <c r="V59" i="7"/>
  <c r="U27" i="7"/>
  <c r="V55" i="7"/>
  <c r="U23" i="7"/>
  <c r="AD54" i="7"/>
  <c r="V26" i="7"/>
  <c r="X58" i="7"/>
  <c r="Y204" i="7"/>
  <c r="X54" i="7"/>
  <c r="V22" i="7"/>
  <c r="Y20" i="6"/>
  <c r="W20" i="6"/>
  <c r="O20" i="13"/>
  <c r="P20" i="13" s="1"/>
  <c r="AD56" i="7"/>
  <c r="U36" i="7"/>
  <c r="V68" i="7"/>
  <c r="V67" i="7"/>
  <c r="U35" i="7"/>
  <c r="AK174" i="7"/>
  <c r="AG203" i="7"/>
  <c r="AH203" i="7" s="1"/>
  <c r="AJ203" i="7" s="1"/>
  <c r="AE198" i="6"/>
  <c r="AC198" i="6"/>
  <c r="AK182" i="7"/>
  <c r="Y191" i="7"/>
  <c r="AS79" i="7"/>
  <c r="AQ79" i="7"/>
  <c r="O30" i="13"/>
  <c r="P30" i="13" s="1"/>
  <c r="Y30" i="6"/>
  <c r="W30" i="6"/>
  <c r="X21" i="29"/>
  <c r="Y21" i="29" s="1"/>
  <c r="Y217" i="29"/>
  <c r="AC217" i="29"/>
  <c r="AC122" i="29"/>
  <c r="AC31" i="29" s="1"/>
  <c r="AD31" i="29" s="1"/>
  <c r="Y122" i="29"/>
  <c r="AC114" i="29"/>
  <c r="AC23" i="29" s="1"/>
  <c r="AD23" i="29" s="1"/>
  <c r="Y114" i="29"/>
  <c r="AC108" i="29"/>
  <c r="AC17" i="29" s="1"/>
  <c r="AD17" i="29" s="1"/>
  <c r="Y108" i="29"/>
  <c r="AH154" i="29"/>
  <c r="AD154" i="29"/>
  <c r="AH171" i="29"/>
  <c r="AD171" i="29"/>
  <c r="AH168" i="29"/>
  <c r="AD168" i="29"/>
  <c r="AD215" i="29"/>
  <c r="AH215" i="29"/>
  <c r="AH126" i="29"/>
  <c r="AD126" i="29"/>
  <c r="AH150" i="29"/>
  <c r="AD150" i="29"/>
  <c r="AH113" i="29"/>
  <c r="AD113" i="29"/>
  <c r="AC151" i="29"/>
  <c r="Y151" i="29"/>
  <c r="AI166" i="29"/>
  <c r="AM166" i="29"/>
  <c r="AI144" i="29"/>
  <c r="AM144" i="29"/>
  <c r="AH107" i="29"/>
  <c r="AD107" i="29"/>
  <c r="AM156" i="29"/>
  <c r="AI156" i="29"/>
  <c r="AD111" i="29"/>
  <c r="AH111" i="29"/>
  <c r="AH167" i="29"/>
  <c r="AD167" i="29"/>
  <c r="AH138" i="29"/>
  <c r="AD138" i="29"/>
  <c r="AC173" i="29"/>
  <c r="Y173" i="29"/>
  <c r="Y153" i="29"/>
  <c r="AC153" i="29"/>
  <c r="Y202" i="29"/>
  <c r="AC202" i="29"/>
  <c r="AH127" i="29"/>
  <c r="AD127" i="29"/>
  <c r="Y112" i="29"/>
  <c r="AC112" i="29"/>
  <c r="AC21" i="29" s="1"/>
  <c r="AD21" i="29" s="1"/>
  <c r="Y120" i="29"/>
  <c r="AC120" i="29"/>
  <c r="Y124" i="29"/>
  <c r="AC124" i="29"/>
  <c r="AC33" i="29" s="1"/>
  <c r="AD33" i="29" s="1"/>
  <c r="Y145" i="29"/>
  <c r="AC145" i="29"/>
  <c r="AH205" i="29"/>
  <c r="AD205" i="29"/>
  <c r="AH183" i="29"/>
  <c r="AD183" i="29"/>
  <c r="AC155" i="29"/>
  <c r="Y155" i="29"/>
  <c r="AC181" i="29"/>
  <c r="Y181" i="29"/>
  <c r="AH119" i="29"/>
  <c r="AD119" i="29"/>
  <c r="AH110" i="29"/>
  <c r="AD110" i="29"/>
  <c r="AH176" i="29"/>
  <c r="AD176" i="29"/>
  <c r="AD199" i="29"/>
  <c r="AH199" i="29"/>
  <c r="AC210" i="29"/>
  <c r="Y210" i="29"/>
  <c r="Y157" i="29"/>
  <c r="AC157" i="29"/>
  <c r="AC143" i="29"/>
  <c r="Y143" i="29"/>
  <c r="AU208" i="29"/>
  <c r="AS208" i="29"/>
  <c r="AH142" i="29"/>
  <c r="AD142" i="29"/>
  <c r="AM211" i="29"/>
  <c r="AI211" i="29"/>
  <c r="AI174" i="29"/>
  <c r="AM174" i="29"/>
  <c r="Y185" i="29"/>
  <c r="AC185" i="29"/>
  <c r="AD117" i="29"/>
  <c r="AH117" i="29"/>
  <c r="AH125" i="29"/>
  <c r="AD125" i="29"/>
  <c r="AH213" i="29"/>
  <c r="AD213" i="29"/>
  <c r="AH197" i="29"/>
  <c r="AD197" i="29"/>
  <c r="X25" i="29"/>
  <c r="Y25" i="29" s="1"/>
  <c r="AC116" i="29"/>
  <c r="AC25" i="29" s="1"/>
  <c r="Y116" i="29"/>
  <c r="AI182" i="29"/>
  <c r="AM182" i="29"/>
  <c r="AH198" i="29"/>
  <c r="AD198" i="29"/>
  <c r="AC206" i="29"/>
  <c r="Y206" i="29"/>
  <c r="Y169" i="29"/>
  <c r="AC169" i="29"/>
  <c r="AH209" i="29"/>
  <c r="AD209" i="29"/>
  <c r="AI186" i="29"/>
  <c r="AM186" i="29"/>
  <c r="AD203" i="29"/>
  <c r="AH203" i="29"/>
  <c r="Y141" i="29"/>
  <c r="AC141" i="29"/>
  <c r="AH184" i="29"/>
  <c r="AD184" i="29"/>
  <c r="AI201" i="29"/>
  <c r="AM201" i="29"/>
  <c r="AH118" i="29"/>
  <c r="AD118" i="29"/>
  <c r="AD216" i="29"/>
  <c r="AH216" i="29"/>
  <c r="AC139" i="29"/>
  <c r="Y139" i="29"/>
  <c r="AH146" i="29"/>
  <c r="AD146" i="29"/>
  <c r="AD123" i="29"/>
  <c r="AH123" i="29"/>
  <c r="AH115" i="29"/>
  <c r="AD115" i="29"/>
  <c r="AI136" i="29"/>
  <c r="AM136" i="29"/>
  <c r="AI170" i="29"/>
  <c r="AM170" i="29"/>
  <c r="AC147" i="29"/>
  <c r="Y147" i="29"/>
  <c r="AD121" i="29"/>
  <c r="AH121" i="29"/>
  <c r="AM148" i="29"/>
  <c r="AI148" i="29"/>
  <c r="AD180" i="29"/>
  <c r="AH180" i="29"/>
  <c r="Y137" i="29"/>
  <c r="AC137" i="29"/>
  <c r="AH214" i="29"/>
  <c r="AD214" i="29"/>
  <c r="AI178" i="29"/>
  <c r="AM178" i="29"/>
  <c r="AD172" i="29"/>
  <c r="AH172" i="29"/>
  <c r="AD207" i="29"/>
  <c r="AH207" i="29"/>
  <c r="Y177" i="29"/>
  <c r="AC177" i="29"/>
  <c r="AU204" i="29"/>
  <c r="AS204" i="29"/>
  <c r="AH187" i="29"/>
  <c r="AD187" i="29"/>
  <c r="AU196" i="29"/>
  <c r="AS196" i="29"/>
  <c r="AM140" i="29"/>
  <c r="AI140" i="29"/>
  <c r="AD109" i="29"/>
  <c r="AH109" i="29"/>
  <c r="AU200" i="29"/>
  <c r="AS200" i="29"/>
  <c r="AI152" i="29"/>
  <c r="AM152" i="29"/>
  <c r="AH179" i="29"/>
  <c r="AD179" i="29"/>
  <c r="Y149" i="29"/>
  <c r="AC149" i="29"/>
  <c r="AU212" i="29"/>
  <c r="AS212" i="29"/>
  <c r="O205" i="13"/>
  <c r="P205" i="13" s="1"/>
  <c r="Y15" i="5"/>
  <c r="O197" i="13"/>
  <c r="AC17" i="5"/>
  <c r="AD17" i="5" s="1"/>
  <c r="O106" i="13"/>
  <c r="P106" i="13" s="1"/>
  <c r="AC19" i="5"/>
  <c r="AD19" i="5" s="1"/>
  <c r="Y36" i="5"/>
  <c r="Y20" i="5"/>
  <c r="O217" i="13"/>
  <c r="O111" i="13"/>
  <c r="O124" i="13"/>
  <c r="P124" i="13" s="1"/>
  <c r="Y25" i="5"/>
  <c r="AC27" i="5"/>
  <c r="Q118" i="13" s="1"/>
  <c r="R118" i="13" s="1"/>
  <c r="O206" i="13"/>
  <c r="P206" i="13" s="1"/>
  <c r="AC31" i="5"/>
  <c r="AD31" i="5" s="1"/>
  <c r="O210" i="13"/>
  <c r="P210" i="13" s="1"/>
  <c r="AC33" i="5"/>
  <c r="Q214" i="13" s="1"/>
  <c r="R214" i="13" s="1"/>
  <c r="AC32" i="5"/>
  <c r="AD32" i="5" s="1"/>
  <c r="AC16" i="5"/>
  <c r="AD16" i="5" s="1"/>
  <c r="AC20" i="5"/>
  <c r="Q111" i="13" s="1"/>
  <c r="AD87" i="5"/>
  <c r="AH87" i="5"/>
  <c r="AH90" i="5"/>
  <c r="AD90" i="5"/>
  <c r="AR106" i="5"/>
  <c r="AN106" i="5"/>
  <c r="AD91" i="5"/>
  <c r="AH91" i="5"/>
  <c r="AH94" i="5"/>
  <c r="AD94" i="5"/>
  <c r="AH111" i="5"/>
  <c r="AD111" i="5"/>
  <c r="AH119" i="5"/>
  <c r="AD119" i="5"/>
  <c r="AI93" i="5"/>
  <c r="AM93" i="5"/>
  <c r="AM185" i="5"/>
  <c r="AI185" i="5"/>
  <c r="AM169" i="5"/>
  <c r="AI169" i="5"/>
  <c r="AI85" i="5"/>
  <c r="AM85" i="5"/>
  <c r="AN122" i="5"/>
  <c r="AR122" i="5"/>
  <c r="AD80" i="5"/>
  <c r="AH80" i="5"/>
  <c r="AH62" i="5"/>
  <c r="AD62" i="5"/>
  <c r="AM48" i="5"/>
  <c r="AI48" i="5"/>
  <c r="AM57" i="5"/>
  <c r="AI57" i="5"/>
  <c r="AH47" i="5"/>
  <c r="AD47" i="5"/>
  <c r="AI97" i="5"/>
  <c r="AM97" i="5"/>
  <c r="AH66" i="5"/>
  <c r="AD66" i="5"/>
  <c r="AI89" i="5"/>
  <c r="AM89" i="5"/>
  <c r="AM125" i="5"/>
  <c r="AI125" i="5"/>
  <c r="AM117" i="5"/>
  <c r="AI117" i="5"/>
  <c r="AH127" i="5"/>
  <c r="AD127" i="5"/>
  <c r="AH55" i="5"/>
  <c r="AD55" i="5"/>
  <c r="AD50" i="5"/>
  <c r="AH50" i="5"/>
  <c r="AH19" i="5" s="1"/>
  <c r="AM64" i="5"/>
  <c r="AI64" i="5"/>
  <c r="AM52" i="5"/>
  <c r="AI52" i="5"/>
  <c r="AH63" i="5"/>
  <c r="AD63" i="5"/>
  <c r="AD92" i="5"/>
  <c r="AH92" i="5"/>
  <c r="AM53" i="5"/>
  <c r="AI53" i="5"/>
  <c r="AD49" i="5"/>
  <c r="AH49" i="5"/>
  <c r="AD84" i="5"/>
  <c r="AH84" i="5"/>
  <c r="AH124" i="5"/>
  <c r="AD124" i="5"/>
  <c r="AN110" i="5"/>
  <c r="AR110" i="5"/>
  <c r="AH107" i="5"/>
  <c r="AD107" i="5"/>
  <c r="AM177" i="5"/>
  <c r="AI177" i="5"/>
  <c r="AD83" i="5"/>
  <c r="AH83" i="5"/>
  <c r="AH120" i="5"/>
  <c r="AD120" i="5"/>
  <c r="AD95" i="5"/>
  <c r="AH95" i="5"/>
  <c r="AD79" i="5"/>
  <c r="AH79" i="5"/>
  <c r="AD115" i="5"/>
  <c r="AH115" i="5"/>
  <c r="AD88" i="5"/>
  <c r="AH88" i="5"/>
  <c r="AH78" i="5"/>
  <c r="AD78" i="5"/>
  <c r="AH82" i="5"/>
  <c r="AD82" i="5"/>
  <c r="AH86" i="5"/>
  <c r="AD86" i="5"/>
  <c r="AM116" i="5"/>
  <c r="AI116" i="5"/>
  <c r="AH67" i="5"/>
  <c r="AD67" i="5"/>
  <c r="AD76" i="5"/>
  <c r="AH76" i="5"/>
  <c r="AN126" i="5"/>
  <c r="AR126" i="5"/>
  <c r="AH54" i="5"/>
  <c r="AD54" i="5"/>
  <c r="AM108" i="5"/>
  <c r="AI108" i="5"/>
  <c r="AM56" i="5"/>
  <c r="AI56" i="5"/>
  <c r="AH59" i="5"/>
  <c r="AD59" i="5"/>
  <c r="AM61" i="5"/>
  <c r="AI61" i="5"/>
  <c r="AI77" i="5"/>
  <c r="AM77" i="5"/>
  <c r="AH123" i="5"/>
  <c r="AD123" i="5"/>
  <c r="AD51" i="5"/>
  <c r="AH51" i="5"/>
  <c r="Y19" i="5"/>
  <c r="O110" i="13"/>
  <c r="P110" i="13" s="1"/>
  <c r="O200" i="13"/>
  <c r="P200" i="13" s="1"/>
  <c r="AM65" i="5"/>
  <c r="AI65" i="5"/>
  <c r="AD96" i="5"/>
  <c r="AH96" i="5"/>
  <c r="AI81" i="5"/>
  <c r="AM81" i="5"/>
  <c r="AI109" i="5"/>
  <c r="AM109" i="5"/>
  <c r="AI112" i="5"/>
  <c r="AM112" i="5"/>
  <c r="AD58" i="5"/>
  <c r="AH58" i="5"/>
  <c r="AM60" i="5"/>
  <c r="AI60" i="5"/>
  <c r="AM113" i="5"/>
  <c r="AI113" i="5"/>
  <c r="AR114" i="5"/>
  <c r="AN114" i="5"/>
  <c r="AH46" i="5"/>
  <c r="AD46" i="5"/>
  <c r="R88" i="13"/>
  <c r="AB29" i="4"/>
  <c r="Z29" i="4"/>
  <c r="AC33" i="4"/>
  <c r="AE33" i="4"/>
  <c r="AC25" i="4"/>
  <c r="AE25" i="4"/>
  <c r="Z21" i="4"/>
  <c r="AB21" i="4"/>
  <c r="AE17" i="4"/>
  <c r="AC17" i="4"/>
  <c r="AS118" i="5"/>
  <c r="AU118" i="5"/>
  <c r="AC18" i="4"/>
  <c r="AE18" i="4"/>
  <c r="AC30" i="4"/>
  <c r="AE30" i="4"/>
  <c r="AC27" i="4"/>
  <c r="AE27" i="4"/>
  <c r="AC15" i="4"/>
  <c r="AE15" i="4"/>
  <c r="AC19" i="4"/>
  <c r="AE19" i="4"/>
  <c r="Z36" i="4"/>
  <c r="AB36" i="4"/>
  <c r="Z16" i="4"/>
  <c r="AB16" i="4"/>
  <c r="Z197" i="4"/>
  <c r="AB197" i="4"/>
  <c r="AC35" i="4"/>
  <c r="AE35" i="4"/>
  <c r="AC31" i="4"/>
  <c r="AE31" i="4"/>
  <c r="AC23" i="4"/>
  <c r="AE23" i="4"/>
  <c r="Z20" i="4"/>
  <c r="AB20" i="4"/>
  <c r="Z80" i="4"/>
  <c r="AB80" i="4"/>
  <c r="Z32" i="4"/>
  <c r="AB32" i="4"/>
  <c r="Z28" i="4"/>
  <c r="AB28" i="4"/>
  <c r="AC34" i="4"/>
  <c r="AE34" i="4"/>
  <c r="AC22" i="4"/>
  <c r="AE22" i="4"/>
  <c r="AC26" i="4"/>
  <c r="AE26" i="4"/>
  <c r="Z24" i="4"/>
  <c r="AB24" i="4"/>
  <c r="L21" i="13"/>
  <c r="M21" i="13"/>
  <c r="M24" i="13"/>
  <c r="L24" i="13"/>
  <c r="O113" i="13"/>
  <c r="P113" i="13" s="1"/>
  <c r="Y22" i="5"/>
  <c r="O117" i="13"/>
  <c r="P117" i="13" s="1"/>
  <c r="Y26" i="5"/>
  <c r="O121" i="13"/>
  <c r="P121" i="13" s="1"/>
  <c r="Y30" i="5"/>
  <c r="O125" i="13"/>
  <c r="P125" i="13" s="1"/>
  <c r="Y34" i="5"/>
  <c r="O112" i="13"/>
  <c r="P112" i="13" s="1"/>
  <c r="Y21" i="5"/>
  <c r="O109" i="13"/>
  <c r="P109" i="13" s="1"/>
  <c r="Y18" i="5"/>
  <c r="AI182" i="5"/>
  <c r="AM182" i="5"/>
  <c r="AM204" i="5"/>
  <c r="AI204" i="5"/>
  <c r="AD206" i="5"/>
  <c r="AH206" i="5"/>
  <c r="AI175" i="5"/>
  <c r="AM175" i="5"/>
  <c r="AI170" i="5"/>
  <c r="AM170" i="5"/>
  <c r="AH176" i="5"/>
  <c r="AD176" i="5"/>
  <c r="AI149" i="5"/>
  <c r="AM149" i="5"/>
  <c r="AD143" i="5"/>
  <c r="AH143" i="5"/>
  <c r="AC22" i="5"/>
  <c r="AN187" i="5"/>
  <c r="AR187" i="5"/>
  <c r="AD198" i="5"/>
  <c r="AH198" i="5"/>
  <c r="AI174" i="5"/>
  <c r="AM174" i="5"/>
  <c r="AI211" i="5"/>
  <c r="AM211" i="5"/>
  <c r="AM146" i="5"/>
  <c r="AI146" i="5"/>
  <c r="AI199" i="5"/>
  <c r="AM199" i="5"/>
  <c r="AM213" i="5"/>
  <c r="AI213" i="5"/>
  <c r="AH172" i="5"/>
  <c r="AD172" i="5"/>
  <c r="AI153" i="5"/>
  <c r="AM153" i="5"/>
  <c r="AM181" i="5"/>
  <c r="AI181" i="5"/>
  <c r="AH168" i="5"/>
  <c r="AD168" i="5"/>
  <c r="AM205" i="5"/>
  <c r="AI205" i="5"/>
  <c r="AH180" i="5"/>
  <c r="AD180" i="5"/>
  <c r="AI215" i="5"/>
  <c r="AM215" i="5"/>
  <c r="AR156" i="5"/>
  <c r="AN156" i="5"/>
  <c r="AD210" i="5"/>
  <c r="AH210" i="5"/>
  <c r="AM196" i="5"/>
  <c r="AI196" i="5"/>
  <c r="AM212" i="5"/>
  <c r="AI212" i="5"/>
  <c r="AI207" i="5"/>
  <c r="AM207" i="5"/>
  <c r="AM216" i="5"/>
  <c r="AI216" i="5"/>
  <c r="AM201" i="5"/>
  <c r="AI201" i="5"/>
  <c r="AI145" i="5"/>
  <c r="AM145" i="5"/>
  <c r="AR209" i="5"/>
  <c r="AN209" i="5"/>
  <c r="AD151" i="5"/>
  <c r="AH151" i="5"/>
  <c r="AC30" i="5"/>
  <c r="AD30" i="5" s="1"/>
  <c r="AM138" i="5"/>
  <c r="AI138" i="5"/>
  <c r="AI141" i="5"/>
  <c r="AM141" i="5"/>
  <c r="AI203" i="5"/>
  <c r="AM203" i="5"/>
  <c r="AD147" i="5"/>
  <c r="AH147" i="5"/>
  <c r="AC26" i="5"/>
  <c r="AR140" i="5"/>
  <c r="AN140" i="5"/>
  <c r="AU144" i="5"/>
  <c r="AS144" i="5"/>
  <c r="AD139" i="5"/>
  <c r="AH139" i="5"/>
  <c r="AC18" i="5"/>
  <c r="AD18" i="5" s="1"/>
  <c r="AM142" i="5"/>
  <c r="AI142" i="5"/>
  <c r="AN179" i="5"/>
  <c r="AR179" i="5"/>
  <c r="AI166" i="5"/>
  <c r="AM166" i="5"/>
  <c r="AD155" i="5"/>
  <c r="AH155" i="5"/>
  <c r="AC34" i="5"/>
  <c r="AD34" i="5" s="1"/>
  <c r="AD202" i="5"/>
  <c r="AH202" i="5"/>
  <c r="AI157" i="5"/>
  <c r="AM157" i="5"/>
  <c r="AR148" i="5"/>
  <c r="AN148" i="5"/>
  <c r="AU152" i="5"/>
  <c r="AS152" i="5"/>
  <c r="AM217" i="5"/>
  <c r="AI217" i="5"/>
  <c r="AI186" i="5"/>
  <c r="AM186" i="5"/>
  <c r="AM173" i="5"/>
  <c r="AI173" i="5"/>
  <c r="AI167" i="5"/>
  <c r="AM167" i="5"/>
  <c r="AU136" i="5"/>
  <c r="AS136" i="5"/>
  <c r="AI137" i="5"/>
  <c r="AM137" i="5"/>
  <c r="AH184" i="5"/>
  <c r="AD184" i="5"/>
  <c r="AC25" i="5"/>
  <c r="AM200" i="5"/>
  <c r="AI200" i="5"/>
  <c r="AI183" i="5"/>
  <c r="AM183" i="5"/>
  <c r="AI178" i="5"/>
  <c r="AM178" i="5"/>
  <c r="AM208" i="5"/>
  <c r="AI208" i="5"/>
  <c r="AM154" i="5"/>
  <c r="AI154" i="5"/>
  <c r="AM197" i="5"/>
  <c r="AI197" i="5"/>
  <c r="AD214" i="5"/>
  <c r="AH214" i="5"/>
  <c r="AM150" i="5"/>
  <c r="AI150" i="5"/>
  <c r="AN171" i="5"/>
  <c r="AR171" i="5"/>
  <c r="AC231" i="4"/>
  <c r="AE231" i="4"/>
  <c r="AC247" i="4"/>
  <c r="AE247" i="4"/>
  <c r="AB242" i="4"/>
  <c r="Z242" i="4"/>
  <c r="AC243" i="4"/>
  <c r="AE243" i="4"/>
  <c r="AB234" i="4"/>
  <c r="Z234" i="4"/>
  <c r="AC227" i="4"/>
  <c r="AE227" i="4"/>
  <c r="Z245" i="4"/>
  <c r="AB245" i="4"/>
  <c r="Z229" i="4"/>
  <c r="AB229" i="4"/>
  <c r="Z228" i="4"/>
  <c r="AB228" i="4"/>
  <c r="Z236" i="4"/>
  <c r="AB236" i="4"/>
  <c r="AC246" i="4"/>
  <c r="AE246" i="4"/>
  <c r="AF244" i="4"/>
  <c r="AH244" i="4"/>
  <c r="AB226" i="4"/>
  <c r="Z226" i="4"/>
  <c r="AE240" i="4"/>
  <c r="AC240" i="4"/>
  <c r="AC239" i="4"/>
  <c r="AE239" i="4"/>
  <c r="AC235" i="4"/>
  <c r="AE235" i="4"/>
  <c r="AC230" i="4"/>
  <c r="AE230" i="4"/>
  <c r="Z241" i="4"/>
  <c r="AB241" i="4"/>
  <c r="Z237" i="4"/>
  <c r="AB237" i="4"/>
  <c r="Z233" i="4"/>
  <c r="AB233" i="4"/>
  <c r="AC238" i="4"/>
  <c r="AE238" i="4"/>
  <c r="Z232" i="4"/>
  <c r="AB232" i="4"/>
  <c r="Z212" i="4"/>
  <c r="AB212" i="4"/>
  <c r="AC202" i="4"/>
  <c r="AE202" i="4"/>
  <c r="Z216" i="4"/>
  <c r="AB216" i="4"/>
  <c r="Z199" i="4"/>
  <c r="AB199" i="4"/>
  <c r="Z213" i="4"/>
  <c r="AB213" i="4"/>
  <c r="Z211" i="4"/>
  <c r="AB211" i="4"/>
  <c r="AF217" i="4"/>
  <c r="AH217" i="4"/>
  <c r="AF209" i="4"/>
  <c r="AH209" i="4"/>
  <c r="AF201" i="4"/>
  <c r="AH201" i="4"/>
  <c r="AB214" i="4"/>
  <c r="Z214" i="4"/>
  <c r="Z215" i="4"/>
  <c r="AB215" i="4"/>
  <c r="AB206" i="4"/>
  <c r="Z206" i="4"/>
  <c r="AB198" i="4"/>
  <c r="Z198" i="4"/>
  <c r="Z205" i="4"/>
  <c r="AB205" i="4"/>
  <c r="AC210" i="4"/>
  <c r="AE210" i="4"/>
  <c r="Z196" i="4"/>
  <c r="AB196" i="4"/>
  <c r="Z204" i="4"/>
  <c r="AB204" i="4"/>
  <c r="Z207" i="4"/>
  <c r="AB207" i="4"/>
  <c r="Z200" i="4"/>
  <c r="AB200" i="4"/>
  <c r="Z208" i="4"/>
  <c r="AB208" i="4"/>
  <c r="Z203" i="4"/>
  <c r="AB203" i="4"/>
  <c r="AF186" i="4"/>
  <c r="AH186" i="4"/>
  <c r="AF178" i="4"/>
  <c r="AH178" i="4"/>
  <c r="Z181" i="4"/>
  <c r="AB181" i="4"/>
  <c r="Z177" i="4"/>
  <c r="AB177" i="4"/>
  <c r="AC183" i="4"/>
  <c r="AE183" i="4"/>
  <c r="AC171" i="4"/>
  <c r="AE171" i="4"/>
  <c r="Z169" i="4"/>
  <c r="AB169" i="4"/>
  <c r="Z174" i="4"/>
  <c r="AB174" i="4"/>
  <c r="Z166" i="4"/>
  <c r="AB166" i="4"/>
  <c r="AC182" i="4"/>
  <c r="AE182" i="4"/>
  <c r="AC172" i="4"/>
  <c r="AE172" i="4"/>
  <c r="AC180" i="4"/>
  <c r="AE180" i="4"/>
  <c r="AB175" i="4"/>
  <c r="Z175" i="4"/>
  <c r="AC176" i="4"/>
  <c r="AE176" i="4"/>
  <c r="AB167" i="4"/>
  <c r="Z167" i="4"/>
  <c r="AC184" i="4"/>
  <c r="AE184" i="4"/>
  <c r="AF170" i="4"/>
  <c r="AH170" i="4"/>
  <c r="AC168" i="4"/>
  <c r="AE168" i="4"/>
  <c r="Z173" i="4"/>
  <c r="AB173" i="4"/>
  <c r="AC179" i="4"/>
  <c r="AE179" i="4"/>
  <c r="Z185" i="4"/>
  <c r="AB185" i="4"/>
  <c r="AC187" i="4"/>
  <c r="AE187" i="4"/>
  <c r="AK137" i="4"/>
  <c r="AI137" i="4"/>
  <c r="Z152" i="4"/>
  <c r="AB152" i="4"/>
  <c r="Z146" i="4"/>
  <c r="AB146" i="4"/>
  <c r="Z154" i="4"/>
  <c r="AB154" i="4"/>
  <c r="Z138" i="4"/>
  <c r="AB138" i="4"/>
  <c r="AF136" i="4"/>
  <c r="AH136" i="4"/>
  <c r="AB151" i="4"/>
  <c r="Z151" i="4"/>
  <c r="AB139" i="4"/>
  <c r="Z139" i="4"/>
  <c r="AB147" i="4"/>
  <c r="Z147" i="4"/>
  <c r="AB155" i="4"/>
  <c r="Z155" i="4"/>
  <c r="AK153" i="4"/>
  <c r="AI153" i="4"/>
  <c r="AC144" i="4"/>
  <c r="AE144" i="4"/>
  <c r="AK157" i="4"/>
  <c r="AI157" i="4"/>
  <c r="AE145" i="4"/>
  <c r="AC145" i="4"/>
  <c r="AC140" i="4"/>
  <c r="AE140" i="4"/>
  <c r="AC156" i="4"/>
  <c r="AE156" i="4"/>
  <c r="AE149" i="4"/>
  <c r="AC149" i="4"/>
  <c r="AB143" i="4"/>
  <c r="Z143" i="4"/>
  <c r="AF148" i="4"/>
  <c r="AH148" i="4"/>
  <c r="AK141" i="4"/>
  <c r="AI141" i="4"/>
  <c r="Z142" i="4"/>
  <c r="AB142" i="4"/>
  <c r="Z150" i="4"/>
  <c r="AB150" i="4"/>
  <c r="AC111" i="4"/>
  <c r="AE111" i="4"/>
  <c r="AB126" i="4"/>
  <c r="Z126" i="4"/>
  <c r="AH114" i="4"/>
  <c r="AF114" i="4"/>
  <c r="AC123" i="4"/>
  <c r="AE123" i="4"/>
  <c r="AF106" i="4"/>
  <c r="AE116" i="4"/>
  <c r="AC116" i="4"/>
  <c r="Z109" i="4"/>
  <c r="AB109" i="4"/>
  <c r="Z121" i="4"/>
  <c r="AB121" i="4"/>
  <c r="AC107" i="4"/>
  <c r="AE107" i="4"/>
  <c r="AE108" i="4"/>
  <c r="AC108" i="4"/>
  <c r="AC115" i="4"/>
  <c r="AE115" i="4"/>
  <c r="Z125" i="4"/>
  <c r="AB125" i="4"/>
  <c r="Z113" i="4"/>
  <c r="AB113" i="4"/>
  <c r="AC119" i="4"/>
  <c r="AE119" i="4"/>
  <c r="Z117" i="4"/>
  <c r="AB117" i="4"/>
  <c r="AE120" i="4"/>
  <c r="AC120" i="4"/>
  <c r="AH122" i="4"/>
  <c r="AF122" i="4"/>
  <c r="AE112" i="4"/>
  <c r="AC112" i="4"/>
  <c r="AC127" i="4"/>
  <c r="AE127" i="4"/>
  <c r="AB110" i="4"/>
  <c r="Z110" i="4"/>
  <c r="AB118" i="4"/>
  <c r="Z118" i="4"/>
  <c r="AE124" i="4"/>
  <c r="AC124" i="4"/>
  <c r="AC77" i="4"/>
  <c r="AE77" i="4"/>
  <c r="AE90" i="4"/>
  <c r="AC90" i="4"/>
  <c r="AC81" i="4"/>
  <c r="AE81" i="4"/>
  <c r="AF84" i="4"/>
  <c r="AH84" i="4"/>
  <c r="Z87" i="4"/>
  <c r="AB87" i="4"/>
  <c r="Z79" i="4"/>
  <c r="AB79" i="4"/>
  <c r="AC89" i="4"/>
  <c r="AE89" i="4"/>
  <c r="AC85" i="4"/>
  <c r="AE85" i="4"/>
  <c r="AC86" i="4"/>
  <c r="AE86" i="4"/>
  <c r="AF76" i="4"/>
  <c r="AH76" i="4"/>
  <c r="AC82" i="4"/>
  <c r="AE82" i="4"/>
  <c r="AH88" i="4"/>
  <c r="AF88" i="4"/>
  <c r="Z83" i="4"/>
  <c r="AB83" i="4"/>
  <c r="AC78" i="4"/>
  <c r="AE78" i="4"/>
  <c r="O173" i="13"/>
  <c r="P173" i="13" s="1"/>
  <c r="O83" i="13"/>
  <c r="P83" i="13" s="1"/>
  <c r="O53" i="13"/>
  <c r="P53" i="13" s="1"/>
  <c r="O203" i="13"/>
  <c r="P203" i="13" s="1"/>
  <c r="Y53" i="4"/>
  <c r="Q83" i="13" s="1"/>
  <c r="W53" i="4"/>
  <c r="M199" i="13"/>
  <c r="L199" i="13"/>
  <c r="Q94" i="13"/>
  <c r="R94" i="13" s="1"/>
  <c r="Q64" i="13"/>
  <c r="R64" i="13" s="1"/>
  <c r="Z64" i="4"/>
  <c r="AB64" i="4"/>
  <c r="T92" i="13"/>
  <c r="S62" i="13"/>
  <c r="T62" i="13" s="1"/>
  <c r="AC62" i="4"/>
  <c r="AE62" i="4"/>
  <c r="M177" i="13"/>
  <c r="L177" i="13"/>
  <c r="Q93" i="13"/>
  <c r="R93" i="13" s="1"/>
  <c r="Q63" i="13"/>
  <c r="R63" i="13" s="1"/>
  <c r="AB63" i="4"/>
  <c r="Z63" i="4"/>
  <c r="O185" i="13"/>
  <c r="P185" i="13" s="1"/>
  <c r="O95" i="13"/>
  <c r="P95" i="13" s="1"/>
  <c r="O215" i="13"/>
  <c r="P215" i="13" s="1"/>
  <c r="O65" i="13"/>
  <c r="P65" i="13" s="1"/>
  <c r="Y65" i="4"/>
  <c r="W65" i="4"/>
  <c r="Q82" i="13"/>
  <c r="R82" i="13" s="1"/>
  <c r="Q52" i="13"/>
  <c r="R52" i="13" s="1"/>
  <c r="Z52" i="4"/>
  <c r="AB52" i="4"/>
  <c r="M53" i="13"/>
  <c r="L53" i="13"/>
  <c r="L79" i="13"/>
  <c r="M79" i="13"/>
  <c r="AC54" i="4"/>
  <c r="Q78" i="13"/>
  <c r="R78" i="13" s="1"/>
  <c r="Q48" i="13"/>
  <c r="R48" i="13" s="1"/>
  <c r="Z48" i="4"/>
  <c r="AB48" i="4"/>
  <c r="M61" i="13"/>
  <c r="L61" i="13"/>
  <c r="S96" i="13"/>
  <c r="T96" i="13" s="1"/>
  <c r="S66" i="13"/>
  <c r="T66" i="13" s="1"/>
  <c r="AC66" i="4"/>
  <c r="AE66" i="4"/>
  <c r="M87" i="13"/>
  <c r="L87" i="13"/>
  <c r="M185" i="13"/>
  <c r="L185" i="13"/>
  <c r="M49" i="13"/>
  <c r="L49" i="13"/>
  <c r="O91" i="13"/>
  <c r="P91" i="13" s="1"/>
  <c r="O181" i="13"/>
  <c r="P181" i="13" s="1"/>
  <c r="O211" i="13"/>
  <c r="P211" i="13" s="1"/>
  <c r="O61" i="13"/>
  <c r="P61" i="13" s="1"/>
  <c r="Y61" i="4"/>
  <c r="Q91" i="13" s="1"/>
  <c r="W61" i="4"/>
  <c r="O177" i="13"/>
  <c r="P177" i="13" s="1"/>
  <c r="O87" i="13"/>
  <c r="P87" i="13" s="1"/>
  <c r="O57" i="13"/>
  <c r="P57" i="13" s="1"/>
  <c r="O207" i="13"/>
  <c r="P207" i="13" s="1"/>
  <c r="Y57" i="4"/>
  <c r="Q87" i="13" s="1"/>
  <c r="W57" i="4"/>
  <c r="R90" i="13"/>
  <c r="Q60" i="13"/>
  <c r="R60" i="13" s="1"/>
  <c r="Z60" i="4"/>
  <c r="AB60" i="4"/>
  <c r="M215" i="13"/>
  <c r="L215" i="13"/>
  <c r="M65" i="13"/>
  <c r="L65" i="13"/>
  <c r="M83" i="13"/>
  <c r="L83" i="13"/>
  <c r="M169" i="13"/>
  <c r="L169" i="13"/>
  <c r="S58" i="13"/>
  <c r="T58" i="13" s="1"/>
  <c r="AC58" i="4"/>
  <c r="M91" i="13"/>
  <c r="L91" i="13"/>
  <c r="Q81" i="13"/>
  <c r="R81" i="13" s="1"/>
  <c r="Q51" i="13"/>
  <c r="R51" i="13" s="1"/>
  <c r="AB51" i="4"/>
  <c r="Z51" i="4"/>
  <c r="M207" i="13"/>
  <c r="L207" i="13"/>
  <c r="M57" i="13"/>
  <c r="L57" i="13"/>
  <c r="S80" i="13"/>
  <c r="T80" i="13" s="1"/>
  <c r="S50" i="13"/>
  <c r="T50" i="13" s="1"/>
  <c r="AC50" i="4"/>
  <c r="AE50" i="4"/>
  <c r="Q55" i="13"/>
  <c r="R55" i="13" s="1"/>
  <c r="AB55" i="4"/>
  <c r="Z55" i="4"/>
  <c r="M95" i="13"/>
  <c r="L95" i="13"/>
  <c r="M203" i="13"/>
  <c r="L203" i="13"/>
  <c r="L173" i="13"/>
  <c r="M173" i="13"/>
  <c r="O169" i="13"/>
  <c r="P169" i="13" s="1"/>
  <c r="O49" i="13"/>
  <c r="P49" i="13" s="1"/>
  <c r="O79" i="13"/>
  <c r="P79" i="13" s="1"/>
  <c r="O199" i="13"/>
  <c r="P199" i="13" s="1"/>
  <c r="Y49" i="4"/>
  <c r="W49" i="4"/>
  <c r="Q59" i="13"/>
  <c r="R59" i="13" s="1"/>
  <c r="AB59" i="4"/>
  <c r="Z59" i="4"/>
  <c r="Q97" i="13"/>
  <c r="R97" i="13" s="1"/>
  <c r="Q67" i="13"/>
  <c r="R67" i="13" s="1"/>
  <c r="AB67" i="4"/>
  <c r="Z67" i="4"/>
  <c r="M211" i="13"/>
  <c r="L211" i="13"/>
  <c r="M181" i="13"/>
  <c r="L181" i="13"/>
  <c r="R86" i="13"/>
  <c r="Q56" i="13"/>
  <c r="R56" i="13" s="1"/>
  <c r="Z56" i="4"/>
  <c r="AB56" i="4"/>
  <c r="Q47" i="13"/>
  <c r="R47" i="13" s="1"/>
  <c r="Z47" i="4"/>
  <c r="Q77" i="13"/>
  <c r="R77" i="13" s="1"/>
  <c r="AB47" i="4"/>
  <c r="AC46" i="4"/>
  <c r="S46" i="13"/>
  <c r="T46" i="13" s="1"/>
  <c r="AE46" i="4"/>
  <c r="S76" i="13"/>
  <c r="T76" i="13" s="1"/>
  <c r="AC152" i="6"/>
  <c r="AE152" i="6"/>
  <c r="AM155" i="7" s="1"/>
  <c r="AN155" i="7" s="1"/>
  <c r="AP155" i="7" s="1"/>
  <c r="AC158" i="6"/>
  <c r="AE158" i="6"/>
  <c r="AM161" i="7" s="1"/>
  <c r="AN161" i="7" s="1"/>
  <c r="AP161" i="7" s="1"/>
  <c r="Z146" i="6"/>
  <c r="AB146" i="6"/>
  <c r="Z138" i="6"/>
  <c r="AB138" i="6"/>
  <c r="AC150" i="6"/>
  <c r="AE150" i="6"/>
  <c r="AM153" i="7" s="1"/>
  <c r="AN153" i="7" s="1"/>
  <c r="AP153" i="7" s="1"/>
  <c r="AE142" i="6"/>
  <c r="AM145" i="7" s="1"/>
  <c r="AN145" i="7" s="1"/>
  <c r="AP145" i="7" s="1"/>
  <c r="AC142" i="6"/>
  <c r="Z154" i="6"/>
  <c r="AB154" i="6"/>
  <c r="AC140" i="6"/>
  <c r="AE140" i="6"/>
  <c r="AM143" i="7" s="1"/>
  <c r="AN143" i="7" s="1"/>
  <c r="AP143" i="7" s="1"/>
  <c r="AI144" i="6"/>
  <c r="AK144" i="6"/>
  <c r="AB141" i="6"/>
  <c r="Z141" i="6"/>
  <c r="AC148" i="6"/>
  <c r="AE148" i="6"/>
  <c r="AM151" i="7" s="1"/>
  <c r="AN151" i="7" s="1"/>
  <c r="AP151" i="7" s="1"/>
  <c r="AB145" i="6"/>
  <c r="Z145" i="6"/>
  <c r="AE159" i="6"/>
  <c r="AM162" i="7" s="1"/>
  <c r="AN162" i="7" s="1"/>
  <c r="AP162" i="7" s="1"/>
  <c r="AC159" i="6"/>
  <c r="AB149" i="6"/>
  <c r="Z149" i="6"/>
  <c r="AB157" i="6"/>
  <c r="Z157" i="6"/>
  <c r="AE147" i="6"/>
  <c r="AM150" i="7" s="1"/>
  <c r="AN150" i="7" s="1"/>
  <c r="AP150" i="7" s="1"/>
  <c r="AC147" i="6"/>
  <c r="AE155" i="6"/>
  <c r="AM158" i="7" s="1"/>
  <c r="AN158" i="7" s="1"/>
  <c r="AP158" i="7" s="1"/>
  <c r="AC155" i="6"/>
  <c r="AE139" i="6"/>
  <c r="AM142" i="7" s="1"/>
  <c r="AN142" i="7" s="1"/>
  <c r="AP142" i="7" s="1"/>
  <c r="AC139" i="6"/>
  <c r="AC156" i="6"/>
  <c r="AE156" i="6"/>
  <c r="AM159" i="7" s="1"/>
  <c r="AN159" i="7" s="1"/>
  <c r="AP159" i="7" s="1"/>
  <c r="AB153" i="6"/>
  <c r="Z153" i="6"/>
  <c r="AE151" i="6"/>
  <c r="AM154" i="7" s="1"/>
  <c r="AN154" i="7" s="1"/>
  <c r="AP154" i="7" s="1"/>
  <c r="AC151" i="6"/>
  <c r="Z125" i="6"/>
  <c r="AB125" i="6"/>
  <c r="AG127" i="7" s="1"/>
  <c r="AH127" i="7" s="1"/>
  <c r="AJ127" i="7" s="1"/>
  <c r="AK127" i="7" s="1"/>
  <c r="Z117" i="6"/>
  <c r="AB117" i="6"/>
  <c r="AG119" i="7" s="1"/>
  <c r="AH119" i="7" s="1"/>
  <c r="AJ119" i="7" s="1"/>
  <c r="AK119" i="7" s="1"/>
  <c r="AB109" i="6"/>
  <c r="AG111" i="7" s="1"/>
  <c r="AH111" i="7" s="1"/>
  <c r="AJ111" i="7" s="1"/>
  <c r="AK111" i="7" s="1"/>
  <c r="Z109" i="6"/>
  <c r="Z124" i="6"/>
  <c r="AB124" i="6"/>
  <c r="AG126" i="7" s="1"/>
  <c r="AH126" i="7" s="1"/>
  <c r="AJ126" i="7" s="1"/>
  <c r="AK126" i="7" s="1"/>
  <c r="AF129" i="6"/>
  <c r="AH129" i="6"/>
  <c r="AC115" i="6"/>
  <c r="AE115" i="6"/>
  <c r="AM117" i="7" s="1"/>
  <c r="AN117" i="7" s="1"/>
  <c r="AP117" i="7" s="1"/>
  <c r="Z108" i="6"/>
  <c r="AB108" i="6"/>
  <c r="AG110" i="7" s="1"/>
  <c r="AH110" i="7" s="1"/>
  <c r="AJ110" i="7" s="1"/>
  <c r="AK110" i="7" s="1"/>
  <c r="Z120" i="6"/>
  <c r="AB120" i="6"/>
  <c r="AG122" i="7" s="1"/>
  <c r="AH122" i="7" s="1"/>
  <c r="AJ122" i="7" s="1"/>
  <c r="AK122" i="7" s="1"/>
  <c r="Z112" i="6"/>
  <c r="AB112" i="6"/>
  <c r="AG114" i="7" s="1"/>
  <c r="AH114" i="7" s="1"/>
  <c r="AJ114" i="7" s="1"/>
  <c r="AK114" i="7" s="1"/>
  <c r="AC126" i="6"/>
  <c r="AE126" i="6"/>
  <c r="AM128" i="7" s="1"/>
  <c r="AN128" i="7" s="1"/>
  <c r="AP128" i="7" s="1"/>
  <c r="AR128" i="7" s="1"/>
  <c r="AC122" i="6"/>
  <c r="AE122" i="6"/>
  <c r="AM124" i="7" s="1"/>
  <c r="AN124" i="7" s="1"/>
  <c r="AP124" i="7" s="1"/>
  <c r="Z128" i="6"/>
  <c r="AB128" i="6"/>
  <c r="AG130" i="7" s="1"/>
  <c r="AH130" i="7" s="1"/>
  <c r="AJ130" i="7" s="1"/>
  <c r="AK130" i="7" s="1"/>
  <c r="Z116" i="6"/>
  <c r="AB116" i="6"/>
  <c r="AG118" i="7" s="1"/>
  <c r="AH118" i="7" s="1"/>
  <c r="AJ118" i="7" s="1"/>
  <c r="AK118" i="7" s="1"/>
  <c r="AC110" i="6"/>
  <c r="AE110" i="6"/>
  <c r="AM112" i="7" s="1"/>
  <c r="AN112" i="7" s="1"/>
  <c r="AP112" i="7" s="1"/>
  <c r="AR112" i="7" s="1"/>
  <c r="AC114" i="6"/>
  <c r="AE114" i="6"/>
  <c r="AM116" i="7" s="1"/>
  <c r="AN116" i="7" s="1"/>
  <c r="AP116" i="7" s="1"/>
  <c r="AC118" i="6"/>
  <c r="AE118" i="6"/>
  <c r="AM120" i="7" s="1"/>
  <c r="AN120" i="7" s="1"/>
  <c r="AP120" i="7" s="1"/>
  <c r="AC119" i="6"/>
  <c r="AE119" i="6"/>
  <c r="AM121" i="7" s="1"/>
  <c r="AN121" i="7" s="1"/>
  <c r="AP121" i="7" s="1"/>
  <c r="AR121" i="7" s="1"/>
  <c r="AC123" i="6"/>
  <c r="AE123" i="6"/>
  <c r="AM125" i="7" s="1"/>
  <c r="AN125" i="7" s="1"/>
  <c r="AP125" i="7" s="1"/>
  <c r="AR125" i="7" s="1"/>
  <c r="AC127" i="6"/>
  <c r="AE127" i="6"/>
  <c r="AM129" i="7" s="1"/>
  <c r="AN129" i="7" s="1"/>
  <c r="AP129" i="7" s="1"/>
  <c r="AC111" i="6"/>
  <c r="AE111" i="6"/>
  <c r="AM113" i="7" s="1"/>
  <c r="AN113" i="7" s="1"/>
  <c r="AP113" i="7" s="1"/>
  <c r="AF113" i="6"/>
  <c r="AH113" i="6"/>
  <c r="Z91" i="6"/>
  <c r="AB91" i="6"/>
  <c r="AG93" i="7" s="1"/>
  <c r="AH93" i="7" s="1"/>
  <c r="AJ93" i="7" s="1"/>
  <c r="AK93" i="7" s="1"/>
  <c r="Z83" i="6"/>
  <c r="AB83" i="6"/>
  <c r="AG85" i="7" s="1"/>
  <c r="AH85" i="7" s="1"/>
  <c r="AJ85" i="7" s="1"/>
  <c r="AK85" i="7" s="1"/>
  <c r="Z78" i="6"/>
  <c r="AB78" i="6"/>
  <c r="AG80" i="7" s="1"/>
  <c r="AH80" i="7" s="1"/>
  <c r="AJ80" i="7" s="1"/>
  <c r="AK80" i="7" s="1"/>
  <c r="AC92" i="6"/>
  <c r="AE92" i="6"/>
  <c r="AM94" i="7" s="1"/>
  <c r="AN94" i="7" s="1"/>
  <c r="AP94" i="7" s="1"/>
  <c r="AR94" i="7" s="1"/>
  <c r="AC88" i="6"/>
  <c r="AE88" i="6"/>
  <c r="AM90" i="7" s="1"/>
  <c r="AN90" i="7" s="1"/>
  <c r="AP90" i="7" s="1"/>
  <c r="AR90" i="7" s="1"/>
  <c r="Z86" i="6"/>
  <c r="AB86" i="6"/>
  <c r="AG88" i="7" s="1"/>
  <c r="AH88" i="7" s="1"/>
  <c r="AJ88" i="7" s="1"/>
  <c r="AK88" i="7" s="1"/>
  <c r="AC80" i="6"/>
  <c r="AE80" i="6"/>
  <c r="AM82" i="7" s="1"/>
  <c r="AN82" i="7" s="1"/>
  <c r="AP82" i="7" s="1"/>
  <c r="AR82" i="7" s="1"/>
  <c r="Z90" i="6"/>
  <c r="AB90" i="6"/>
  <c r="AG92" i="7" s="1"/>
  <c r="AH92" i="7" s="1"/>
  <c r="AJ92" i="7" s="1"/>
  <c r="AK92" i="7" s="1"/>
  <c r="AH79" i="6"/>
  <c r="AC81" i="6"/>
  <c r="AE81" i="6"/>
  <c r="AM83" i="7" s="1"/>
  <c r="AN83" i="7" s="1"/>
  <c r="AP83" i="7" s="1"/>
  <c r="AC89" i="6"/>
  <c r="AE89" i="6"/>
  <c r="AM91" i="7" s="1"/>
  <c r="AN91" i="7" s="1"/>
  <c r="AP91" i="7" s="1"/>
  <c r="AR91" i="7" s="1"/>
  <c r="AK93" i="6"/>
  <c r="AC97" i="6"/>
  <c r="AE97" i="6"/>
  <c r="AM99" i="7" s="1"/>
  <c r="AN99" i="7" s="1"/>
  <c r="AP99" i="7" s="1"/>
  <c r="AR99" i="7" s="1"/>
  <c r="Z94" i="6"/>
  <c r="AB94" i="6"/>
  <c r="AG96" i="7" s="1"/>
  <c r="AH96" i="7" s="1"/>
  <c r="AJ96" i="7" s="1"/>
  <c r="AK96" i="7" s="1"/>
  <c r="AC96" i="6"/>
  <c r="AE96" i="6"/>
  <c r="AM98" i="7" s="1"/>
  <c r="AN98" i="7" s="1"/>
  <c r="AP98" i="7" s="1"/>
  <c r="AR98" i="7" s="1"/>
  <c r="Z98" i="6"/>
  <c r="AB98" i="6"/>
  <c r="AG100" i="7" s="1"/>
  <c r="AH100" i="7" s="1"/>
  <c r="AJ100" i="7" s="1"/>
  <c r="AK100" i="7" s="1"/>
  <c r="Z82" i="6"/>
  <c r="AB82" i="6"/>
  <c r="AG84" i="7" s="1"/>
  <c r="AH84" i="7" s="1"/>
  <c r="AJ84" i="7" s="1"/>
  <c r="AK84" i="7" s="1"/>
  <c r="AC84" i="6"/>
  <c r="AE84" i="6"/>
  <c r="AM86" i="7" s="1"/>
  <c r="AN86" i="7" s="1"/>
  <c r="AP86" i="7" s="1"/>
  <c r="AR86" i="7" s="1"/>
  <c r="AE54" i="6"/>
  <c r="AM56" i="7" s="1"/>
  <c r="AC54" i="6"/>
  <c r="AE62" i="6"/>
  <c r="AM64" i="7" s="1"/>
  <c r="AC62" i="6"/>
  <c r="AB50" i="6"/>
  <c r="AG52" i="7" s="1"/>
  <c r="Z50" i="6"/>
  <c r="Z58" i="6"/>
  <c r="AB58" i="6"/>
  <c r="AG60" i="7" s="1"/>
  <c r="AB66" i="6"/>
  <c r="AG68" i="7" s="1"/>
  <c r="Z66" i="6"/>
  <c r="AE46" i="6"/>
  <c r="AM48" i="7" s="1"/>
  <c r="AC46" i="6"/>
  <c r="AE55" i="6"/>
  <c r="AM57" i="7" s="1"/>
  <c r="AC55" i="6"/>
  <c r="AB53" i="6"/>
  <c r="AG55" i="7" s="1"/>
  <c r="Z53" i="6"/>
  <c r="AB61" i="6"/>
  <c r="AG63" i="7" s="1"/>
  <c r="Z61" i="6"/>
  <c r="AE47" i="6"/>
  <c r="AM49" i="7" s="1"/>
  <c r="AC47" i="6"/>
  <c r="AB65" i="6"/>
  <c r="AG67" i="7" s="1"/>
  <c r="Z65" i="6"/>
  <c r="AE51" i="6"/>
  <c r="AM53" i="7" s="1"/>
  <c r="AC51" i="6"/>
  <c r="AE59" i="6"/>
  <c r="AM61" i="7" s="1"/>
  <c r="AC59" i="6"/>
  <c r="AC60" i="6"/>
  <c r="AE60" i="6"/>
  <c r="AM62" i="7" s="1"/>
  <c r="AE67" i="6"/>
  <c r="AM69" i="7" s="1"/>
  <c r="AC67" i="6"/>
  <c r="AC48" i="6"/>
  <c r="AE48" i="6"/>
  <c r="AM50" i="7" s="1"/>
  <c r="AB49" i="6"/>
  <c r="AG51" i="7" s="1"/>
  <c r="Z49" i="6"/>
  <c r="AC56" i="6"/>
  <c r="AE56" i="6"/>
  <c r="AM58" i="7" s="1"/>
  <c r="AC64" i="6"/>
  <c r="AE64" i="6"/>
  <c r="AM66" i="7" s="1"/>
  <c r="AC52" i="6"/>
  <c r="AE52" i="6"/>
  <c r="AM54" i="7" s="1"/>
  <c r="AE63" i="6"/>
  <c r="AM65" i="7" s="1"/>
  <c r="AC63" i="6"/>
  <c r="AB57" i="6"/>
  <c r="AG59" i="7" s="1"/>
  <c r="Z57" i="6"/>
  <c r="AC79" i="29"/>
  <c r="Y79" i="29"/>
  <c r="AC95" i="29"/>
  <c r="Y95" i="29"/>
  <c r="Y93" i="29"/>
  <c r="AC93" i="29"/>
  <c r="AM90" i="29"/>
  <c r="AI90" i="29"/>
  <c r="AC87" i="29"/>
  <c r="Y87" i="29"/>
  <c r="AH85" i="29"/>
  <c r="AD85" i="29"/>
  <c r="AH92" i="29"/>
  <c r="AD92" i="29"/>
  <c r="AH96" i="29"/>
  <c r="AD96" i="29"/>
  <c r="AH80" i="29"/>
  <c r="AD80" i="29"/>
  <c r="AM94" i="29"/>
  <c r="AI94" i="29"/>
  <c r="AH97" i="29"/>
  <c r="AD97" i="29"/>
  <c r="AM86" i="29"/>
  <c r="AI86" i="29"/>
  <c r="Y77" i="29"/>
  <c r="AC77" i="29"/>
  <c r="AH76" i="29"/>
  <c r="AD76" i="29"/>
  <c r="AH84" i="29"/>
  <c r="AD84" i="29"/>
  <c r="AC83" i="29"/>
  <c r="Y83" i="29"/>
  <c r="AH91" i="29"/>
  <c r="AD91" i="29"/>
  <c r="AH89" i="29"/>
  <c r="AD89" i="29"/>
  <c r="AH88" i="29"/>
  <c r="AD88" i="29"/>
  <c r="AH81" i="29"/>
  <c r="AD81" i="29"/>
  <c r="AM78" i="29"/>
  <c r="AI78" i="29"/>
  <c r="AM82" i="29"/>
  <c r="AI82" i="29"/>
  <c r="AH56" i="29"/>
  <c r="AD56" i="29"/>
  <c r="AH64" i="29"/>
  <c r="AD64" i="29"/>
  <c r="AC59" i="29"/>
  <c r="Y59" i="29"/>
  <c r="X28" i="29"/>
  <c r="AD46" i="29"/>
  <c r="AH46" i="29"/>
  <c r="X30" i="29"/>
  <c r="Y30" i="29" s="1"/>
  <c r="AC61" i="29"/>
  <c r="Y61" i="29"/>
  <c r="Y29" i="29"/>
  <c r="X18" i="29"/>
  <c r="Y18" i="29" s="1"/>
  <c r="Y49" i="29"/>
  <c r="AC49" i="29"/>
  <c r="Y23" i="29"/>
  <c r="AC47" i="29"/>
  <c r="Y47" i="29"/>
  <c r="X16" i="29"/>
  <c r="AD62" i="29"/>
  <c r="AH62" i="29"/>
  <c r="Y19" i="29"/>
  <c r="AC67" i="29"/>
  <c r="Y67" i="29"/>
  <c r="X36" i="29"/>
  <c r="X26" i="29"/>
  <c r="Y26" i="29" s="1"/>
  <c r="AC57" i="29"/>
  <c r="Y57" i="29"/>
  <c r="X22" i="29"/>
  <c r="Y22" i="29" s="1"/>
  <c r="Y53" i="29"/>
  <c r="AC53" i="29"/>
  <c r="AH60" i="29"/>
  <c r="AD60" i="29"/>
  <c r="Y35" i="29"/>
  <c r="AC55" i="29"/>
  <c r="Y55" i="29"/>
  <c r="X24" i="29"/>
  <c r="Y27" i="29"/>
  <c r="AD58" i="29"/>
  <c r="AH58" i="29"/>
  <c r="AC27" i="29"/>
  <c r="AD27" i="29" s="1"/>
  <c r="AH52" i="29"/>
  <c r="AD52" i="29"/>
  <c r="AD54" i="29"/>
  <c r="AH54" i="29"/>
  <c r="Y17" i="29"/>
  <c r="Y31" i="29"/>
  <c r="AH48" i="29"/>
  <c r="AD48" i="29"/>
  <c r="AC51" i="29"/>
  <c r="Y51" i="29"/>
  <c r="X20" i="29"/>
  <c r="Y33" i="29"/>
  <c r="AD50" i="29"/>
  <c r="AH50" i="29"/>
  <c r="AC19" i="29"/>
  <c r="AD19" i="29" s="1"/>
  <c r="Y15" i="29"/>
  <c r="X34" i="29"/>
  <c r="Y34" i="29" s="1"/>
  <c r="Y65" i="29"/>
  <c r="AC65" i="29"/>
  <c r="AC63" i="29"/>
  <c r="X32" i="29"/>
  <c r="Y63" i="29"/>
  <c r="AD66" i="29"/>
  <c r="AH66" i="29"/>
  <c r="AC35" i="29"/>
  <c r="Q195" i="5"/>
  <c r="X195" i="5"/>
  <c r="X218" i="5" s="1"/>
  <c r="S195" i="5"/>
  <c r="S88" i="13" l="1"/>
  <c r="T88" i="13" s="1"/>
  <c r="S84" i="13"/>
  <c r="T84" i="13" s="1"/>
  <c r="U92" i="13"/>
  <c r="V92" i="13" s="1"/>
  <c r="P201" i="13"/>
  <c r="L201" i="13"/>
  <c r="S54" i="13"/>
  <c r="T54" i="13" s="1"/>
  <c r="P209" i="13"/>
  <c r="Q204" i="13"/>
  <c r="R204" i="13" s="1"/>
  <c r="Q114" i="13"/>
  <c r="R114" i="13" s="1"/>
  <c r="AI121" i="5"/>
  <c r="M209" i="13"/>
  <c r="L119" i="13"/>
  <c r="P111" i="13"/>
  <c r="L111" i="13"/>
  <c r="P119" i="13"/>
  <c r="AD36" i="5"/>
  <c r="Q127" i="13"/>
  <c r="R127" i="13" s="1"/>
  <c r="AQ81" i="7"/>
  <c r="AH15" i="5"/>
  <c r="AI15" i="5" s="1"/>
  <c r="D139" i="22"/>
  <c r="R120" i="13"/>
  <c r="AF79" i="6"/>
  <c r="AH95" i="6"/>
  <c r="AK95" i="6" s="1"/>
  <c r="AF95" i="6"/>
  <c r="AS97" i="7"/>
  <c r="AQ97" i="7"/>
  <c r="AI85" i="6"/>
  <c r="Q110" i="13"/>
  <c r="R110" i="13" s="1"/>
  <c r="AC143" i="6"/>
  <c r="Q124" i="13"/>
  <c r="R124" i="13" s="1"/>
  <c r="Q126" i="13"/>
  <c r="R126" i="13" s="1"/>
  <c r="Q216" i="13"/>
  <c r="R216" i="13" s="1"/>
  <c r="AH121" i="6"/>
  <c r="AK121" i="6" s="1"/>
  <c r="AF121" i="6"/>
  <c r="L217" i="13"/>
  <c r="P217" i="13"/>
  <c r="L127" i="13"/>
  <c r="AR154" i="7"/>
  <c r="AG157" i="7"/>
  <c r="AH157" i="7" s="1"/>
  <c r="AJ157" i="7" s="1"/>
  <c r="AK157" i="7" s="1"/>
  <c r="AG149" i="7"/>
  <c r="AH149" i="7" s="1"/>
  <c r="AJ149" i="7" s="1"/>
  <c r="AK149" i="7" s="1"/>
  <c r="AG152" i="7"/>
  <c r="AH152" i="7" s="1"/>
  <c r="AJ152" i="7" s="1"/>
  <c r="AK152" i="7" s="1"/>
  <c r="AR158" i="7"/>
  <c r="AG160" i="7"/>
  <c r="AH160" i="7" s="1"/>
  <c r="AJ160" i="7" s="1"/>
  <c r="AK160" i="7" s="1"/>
  <c r="AG156" i="7"/>
  <c r="AH156" i="7" s="1"/>
  <c r="AJ156" i="7" s="1"/>
  <c r="AK156" i="7" s="1"/>
  <c r="AG148" i="7"/>
  <c r="AH148" i="7" s="1"/>
  <c r="AJ148" i="7" s="1"/>
  <c r="AK148" i="7" s="1"/>
  <c r="AG144" i="7"/>
  <c r="AH144" i="7" s="1"/>
  <c r="AJ144" i="7" s="1"/>
  <c r="AK144" i="7" s="1"/>
  <c r="AR159" i="7"/>
  <c r="AR143" i="7"/>
  <c r="AG141" i="7"/>
  <c r="AH141" i="7" s="1"/>
  <c r="AJ141" i="7" s="1"/>
  <c r="AK141" i="7" s="1"/>
  <c r="AG146" i="7"/>
  <c r="AH146" i="7" s="1"/>
  <c r="AJ146" i="7" s="1"/>
  <c r="AK77" i="6"/>
  <c r="P127" i="13"/>
  <c r="AH175" i="29"/>
  <c r="AI175" i="29" s="1"/>
  <c r="Q202" i="13"/>
  <c r="R202" i="13" s="1"/>
  <c r="Q112" i="13"/>
  <c r="R112" i="13" s="1"/>
  <c r="Q115" i="13"/>
  <c r="R115" i="13" s="1"/>
  <c r="Q209" i="13"/>
  <c r="R209" i="13" s="1"/>
  <c r="AD24" i="5"/>
  <c r="Q210" i="13"/>
  <c r="R210" i="13" s="1"/>
  <c r="AQ123" i="7"/>
  <c r="AR123" i="7"/>
  <c r="AF87" i="6"/>
  <c r="AH106" i="29"/>
  <c r="AH15" i="29" s="1"/>
  <c r="AI15" i="29" s="1"/>
  <c r="AD106" i="29"/>
  <c r="Q108" i="13"/>
  <c r="R108" i="13" s="1"/>
  <c r="Q119" i="13"/>
  <c r="R119" i="13" s="1"/>
  <c r="AD29" i="5"/>
  <c r="AH23" i="5"/>
  <c r="S204" i="13" s="1"/>
  <c r="AH27" i="5"/>
  <c r="AI27" i="5" s="1"/>
  <c r="Q106" i="13"/>
  <c r="R106" i="13" s="1"/>
  <c r="H147" i="22"/>
  <c r="I147" i="22" s="1"/>
  <c r="J147" i="22" s="1"/>
  <c r="K147" i="22" s="1"/>
  <c r="L147" i="22" s="1"/>
  <c r="M147" i="22" s="1"/>
  <c r="N147" i="22" s="1"/>
  <c r="O147" i="22" s="1"/>
  <c r="P147" i="22" s="1"/>
  <c r="Q147" i="22" s="1"/>
  <c r="R147" i="22" s="1"/>
  <c r="S147" i="22" s="1"/>
  <c r="T147" i="22" s="1"/>
  <c r="U147" i="22" s="1"/>
  <c r="V147" i="22" s="1"/>
  <c r="W147" i="22" s="1"/>
  <c r="X147" i="22" s="1"/>
  <c r="Y147" i="22" s="1"/>
  <c r="Z147" i="22" s="1"/>
  <c r="AA147" i="22" s="1"/>
  <c r="AB147" i="22" s="1"/>
  <c r="G178" i="22"/>
  <c r="D170" i="22"/>
  <c r="F210" i="22"/>
  <c r="D278" i="22"/>
  <c r="E244" i="22"/>
  <c r="AR89" i="7"/>
  <c r="AH87" i="6"/>
  <c r="AI87" i="6" s="1"/>
  <c r="AQ89" i="7"/>
  <c r="AD25" i="29"/>
  <c r="AC29" i="29"/>
  <c r="AD29" i="29" s="1"/>
  <c r="R217" i="13"/>
  <c r="Q196" i="13"/>
  <c r="R196" i="13" s="1"/>
  <c r="Q213" i="13"/>
  <c r="R213" i="13" s="1"/>
  <c r="Q123" i="13"/>
  <c r="R123" i="13" s="1"/>
  <c r="Q198" i="13"/>
  <c r="R198" i="13" s="1"/>
  <c r="AD33" i="5"/>
  <c r="Q200" i="13"/>
  <c r="R200" i="13" s="1"/>
  <c r="R205" i="13"/>
  <c r="AA27" i="7"/>
  <c r="AA19" i="7"/>
  <c r="AB22" i="7"/>
  <c r="F47" i="18" s="1"/>
  <c r="AB24" i="7"/>
  <c r="F161" i="18" s="1"/>
  <c r="AA20" i="7"/>
  <c r="AA21" i="7"/>
  <c r="AB21" i="7"/>
  <c r="F158" i="18" s="1"/>
  <c r="AA37" i="7"/>
  <c r="AA28" i="7"/>
  <c r="AA31" i="7"/>
  <c r="AA36" i="7"/>
  <c r="AB37" i="7"/>
  <c r="F174" i="18" s="1"/>
  <c r="AA30" i="7"/>
  <c r="AB30" i="7"/>
  <c r="F167" i="18" s="1"/>
  <c r="AA17" i="7"/>
  <c r="AA35" i="7"/>
  <c r="AA29" i="7"/>
  <c r="AB33" i="7"/>
  <c r="F170" i="18" s="1"/>
  <c r="AB29" i="7"/>
  <c r="F54" i="18" s="1"/>
  <c r="AA33" i="7"/>
  <c r="AN66" i="7"/>
  <c r="AN65" i="7"/>
  <c r="AH51" i="7"/>
  <c r="AN69" i="7"/>
  <c r="AN61" i="7"/>
  <c r="AH67" i="7"/>
  <c r="AH55" i="7"/>
  <c r="AN48" i="7"/>
  <c r="AN64" i="7"/>
  <c r="AS142" i="7"/>
  <c r="AQ142" i="7"/>
  <c r="AS150" i="7"/>
  <c r="AQ150" i="7"/>
  <c r="AS146" i="7"/>
  <c r="AS145" i="7"/>
  <c r="AQ145" i="7"/>
  <c r="AM203" i="7"/>
  <c r="AN203" i="7" s="1"/>
  <c r="AP203" i="7" s="1"/>
  <c r="AR203" i="7" s="1"/>
  <c r="AH198" i="6"/>
  <c r="AF198" i="6"/>
  <c r="X67" i="7"/>
  <c r="V35" i="7"/>
  <c r="AE56" i="7"/>
  <c r="AD24" i="7"/>
  <c r="E159" i="18"/>
  <c r="E47" i="18"/>
  <c r="AE54" i="7"/>
  <c r="AD22" i="7"/>
  <c r="S172" i="13" s="1"/>
  <c r="Z18" i="6"/>
  <c r="AB18" i="6"/>
  <c r="AG209" i="7"/>
  <c r="AH209" i="7" s="1"/>
  <c r="AJ209" i="7" s="1"/>
  <c r="AK209" i="7" s="1"/>
  <c r="AC204" i="6"/>
  <c r="AE204" i="6"/>
  <c r="AG179" i="7"/>
  <c r="AH179" i="7" s="1"/>
  <c r="AJ179" i="7" s="1"/>
  <c r="AK179" i="7" s="1"/>
  <c r="AE175" i="6"/>
  <c r="AC175" i="6"/>
  <c r="AJ50" i="7"/>
  <c r="AJ53" i="7"/>
  <c r="X63" i="7"/>
  <c r="V31" i="7"/>
  <c r="AG188" i="7"/>
  <c r="AH188" i="7" s="1"/>
  <c r="AJ188" i="7" s="1"/>
  <c r="AK188" i="7" s="1"/>
  <c r="AC184" i="6"/>
  <c r="AE184" i="6"/>
  <c r="AE50" i="7"/>
  <c r="AA32" i="7"/>
  <c r="Y49" i="7"/>
  <c r="X17" i="7"/>
  <c r="AB29" i="6"/>
  <c r="Z29" i="6"/>
  <c r="AG184" i="7"/>
  <c r="AH184" i="7" s="1"/>
  <c r="AJ184" i="7" s="1"/>
  <c r="AK184" i="7" s="1"/>
  <c r="AC180" i="6"/>
  <c r="AE180" i="6"/>
  <c r="AJ64" i="7"/>
  <c r="AA23" i="7"/>
  <c r="AK178" i="6"/>
  <c r="AI178" i="6"/>
  <c r="AQ174" i="7"/>
  <c r="AS174" i="7"/>
  <c r="AB25" i="7"/>
  <c r="AB17" i="7"/>
  <c r="AQ178" i="7"/>
  <c r="AS178" i="7"/>
  <c r="AR178" i="7"/>
  <c r="AK214" i="7"/>
  <c r="AM219" i="7"/>
  <c r="AN219" i="7" s="1"/>
  <c r="AP219" i="7" s="1"/>
  <c r="AR219" i="7" s="1"/>
  <c r="AH214" i="6"/>
  <c r="AF214" i="6"/>
  <c r="AD32" i="7"/>
  <c r="AE64" i="7"/>
  <c r="AB36" i="6"/>
  <c r="Z36" i="6"/>
  <c r="AK182" i="6"/>
  <c r="AI182" i="6"/>
  <c r="AG175" i="7"/>
  <c r="AH175" i="7" s="1"/>
  <c r="AJ175" i="7" s="1"/>
  <c r="AE171" i="6"/>
  <c r="AC171" i="6"/>
  <c r="Y61" i="7"/>
  <c r="X29" i="7"/>
  <c r="AG176" i="7"/>
  <c r="AH176" i="7" s="1"/>
  <c r="AJ176" i="7" s="1"/>
  <c r="AC172" i="6"/>
  <c r="AE172" i="6"/>
  <c r="Z22" i="6"/>
  <c r="AB22" i="6"/>
  <c r="AK186" i="6"/>
  <c r="AI186" i="6"/>
  <c r="AM206" i="7"/>
  <c r="AN206" i="7" s="1"/>
  <c r="AP206" i="7" s="1"/>
  <c r="AH201" i="6"/>
  <c r="AF201" i="6"/>
  <c r="Y62" i="7"/>
  <c r="X30" i="7"/>
  <c r="AG183" i="7"/>
  <c r="AH183" i="7" s="1"/>
  <c r="AJ183" i="7" s="1"/>
  <c r="AE179" i="6"/>
  <c r="AC179" i="6"/>
  <c r="AG208" i="7"/>
  <c r="AH208" i="7" s="1"/>
  <c r="AJ208" i="7" s="1"/>
  <c r="AE203" i="6"/>
  <c r="AC203" i="6"/>
  <c r="E171" i="18"/>
  <c r="E59" i="18"/>
  <c r="AB16" i="7"/>
  <c r="AG217" i="7"/>
  <c r="AH217" i="7" s="1"/>
  <c r="AJ217" i="7" s="1"/>
  <c r="AJ30" i="7" s="1"/>
  <c r="AC212" i="6"/>
  <c r="AE212" i="6"/>
  <c r="AN58" i="7"/>
  <c r="AN62" i="7"/>
  <c r="AS83" i="7"/>
  <c r="AQ83" i="7"/>
  <c r="AQ113" i="7"/>
  <c r="AS113" i="7"/>
  <c r="AQ129" i="7"/>
  <c r="AS129" i="7"/>
  <c r="AQ121" i="7"/>
  <c r="AS121" i="7"/>
  <c r="AS116" i="7"/>
  <c r="AQ116" i="7"/>
  <c r="AS124" i="7"/>
  <c r="AQ124" i="7"/>
  <c r="AQ117" i="7"/>
  <c r="AS117" i="7"/>
  <c r="AQ159" i="7"/>
  <c r="AS159" i="7"/>
  <c r="AS153" i="7"/>
  <c r="AQ153" i="7"/>
  <c r="AS161" i="7"/>
  <c r="AQ161" i="7"/>
  <c r="AQ155" i="7"/>
  <c r="AS155" i="7"/>
  <c r="AK203" i="7"/>
  <c r="X68" i="7"/>
  <c r="V36" i="7"/>
  <c r="AB20" i="6"/>
  <c r="Z20" i="6"/>
  <c r="Y54" i="7"/>
  <c r="X22" i="7"/>
  <c r="X26" i="7"/>
  <c r="Y58" i="7"/>
  <c r="AR161" i="7"/>
  <c r="AB23" i="6"/>
  <c r="Z23" i="6"/>
  <c r="Q23" i="13"/>
  <c r="R23" i="13" s="1"/>
  <c r="AG180" i="7"/>
  <c r="AH180" i="7" s="1"/>
  <c r="AJ180" i="7" s="1"/>
  <c r="AK180" i="7" s="1"/>
  <c r="AC176" i="6"/>
  <c r="AE176" i="6"/>
  <c r="AB31" i="6"/>
  <c r="Z31" i="6"/>
  <c r="E162" i="18"/>
  <c r="E50" i="18"/>
  <c r="AM222" i="7"/>
  <c r="AN222" i="7" s="1"/>
  <c r="AP222" i="7" s="1"/>
  <c r="AR222" i="7" s="1"/>
  <c r="AH217" i="6"/>
  <c r="AF217" i="6"/>
  <c r="AB33" i="6"/>
  <c r="Z33" i="6"/>
  <c r="AJ48" i="7"/>
  <c r="AD60" i="7"/>
  <c r="AB28" i="7"/>
  <c r="AB213" i="7"/>
  <c r="AA26" i="7"/>
  <c r="AB205" i="7"/>
  <c r="AA18" i="7"/>
  <c r="X51" i="7"/>
  <c r="V19" i="7"/>
  <c r="AB221" i="7"/>
  <c r="AA34" i="7"/>
  <c r="AG212" i="7"/>
  <c r="AH212" i="7" s="1"/>
  <c r="AJ212" i="7" s="1"/>
  <c r="AE207" i="6"/>
  <c r="AC207" i="6"/>
  <c r="AK155" i="7"/>
  <c r="AR155" i="7"/>
  <c r="AD55" i="7"/>
  <c r="AB23" i="7"/>
  <c r="AJ57" i="7"/>
  <c r="AD63" i="7"/>
  <c r="AB31" i="7"/>
  <c r="AM218" i="7"/>
  <c r="AN218" i="7" s="1"/>
  <c r="AP218" i="7" s="1"/>
  <c r="AR218" i="7" s="1"/>
  <c r="AH213" i="6"/>
  <c r="AF213" i="6"/>
  <c r="AB15" i="6"/>
  <c r="Z15" i="6"/>
  <c r="AR113" i="7"/>
  <c r="AE57" i="7"/>
  <c r="AD25" i="7"/>
  <c r="S175" i="13" s="1"/>
  <c r="AD17" i="7"/>
  <c r="S167" i="13" s="1"/>
  <c r="AE49" i="7"/>
  <c r="AK173" i="7"/>
  <c r="AG216" i="7"/>
  <c r="AH216" i="7" s="1"/>
  <c r="AJ216" i="7" s="1"/>
  <c r="AE211" i="6"/>
  <c r="AC211" i="6"/>
  <c r="E169" i="18"/>
  <c r="E57" i="18"/>
  <c r="AA16" i="7"/>
  <c r="AB16" i="6"/>
  <c r="Z16" i="6"/>
  <c r="AM181" i="7"/>
  <c r="AN181" i="7" s="1"/>
  <c r="AP181" i="7" s="1"/>
  <c r="AH177" i="6"/>
  <c r="AF177" i="6"/>
  <c r="AJ54" i="7"/>
  <c r="AB32" i="6"/>
  <c r="Z32" i="6"/>
  <c r="AR129" i="7"/>
  <c r="Z34" i="6"/>
  <c r="AB34" i="6"/>
  <c r="AK189" i="7"/>
  <c r="AM185" i="7"/>
  <c r="AN185" i="7" s="1"/>
  <c r="AP185" i="7" s="1"/>
  <c r="AH181" i="6"/>
  <c r="AF181" i="6"/>
  <c r="Y66" i="7"/>
  <c r="X34" i="7"/>
  <c r="AD16" i="7"/>
  <c r="AE48" i="7"/>
  <c r="E153" i="18"/>
  <c r="E41" i="18"/>
  <c r="AJ61" i="7"/>
  <c r="AN54" i="7"/>
  <c r="AN50" i="7"/>
  <c r="AH59" i="7"/>
  <c r="AN53" i="7"/>
  <c r="AN49" i="7"/>
  <c r="AH63" i="7"/>
  <c r="AN57" i="7"/>
  <c r="AH68" i="7"/>
  <c r="AH52" i="7"/>
  <c r="AN56" i="7"/>
  <c r="AS154" i="7"/>
  <c r="AQ154" i="7"/>
  <c r="AS158" i="7"/>
  <c r="AQ158" i="7"/>
  <c r="AS162" i="7"/>
  <c r="AQ162" i="7"/>
  <c r="AR145" i="7"/>
  <c r="E163" i="18"/>
  <c r="E51" i="18"/>
  <c r="X55" i="7"/>
  <c r="V23" i="7"/>
  <c r="X59" i="7"/>
  <c r="V27" i="7"/>
  <c r="AM177" i="7"/>
  <c r="AN177" i="7" s="1"/>
  <c r="AP177" i="7" s="1"/>
  <c r="AH173" i="6"/>
  <c r="AF173" i="6"/>
  <c r="Y57" i="7"/>
  <c r="X25" i="7"/>
  <c r="E170" i="18"/>
  <c r="E58" i="18"/>
  <c r="AD59" i="7"/>
  <c r="AB27" i="7"/>
  <c r="AD51" i="7"/>
  <c r="AB19" i="7"/>
  <c r="AK62" i="7"/>
  <c r="AD67" i="7"/>
  <c r="AB35" i="7"/>
  <c r="E161" i="18"/>
  <c r="E49" i="18"/>
  <c r="AG204" i="7"/>
  <c r="AH204" i="7" s="1"/>
  <c r="AJ204" i="7" s="1"/>
  <c r="AE199" i="6"/>
  <c r="AC199" i="6"/>
  <c r="AM207" i="7"/>
  <c r="AN207" i="7" s="1"/>
  <c r="AP207" i="7" s="1"/>
  <c r="AH202" i="6"/>
  <c r="AF202" i="6"/>
  <c r="AR142" i="7"/>
  <c r="AB21" i="6"/>
  <c r="Z21" i="6"/>
  <c r="Q21" i="13"/>
  <c r="R21" i="13" s="1"/>
  <c r="AB25" i="6"/>
  <c r="Z25" i="6"/>
  <c r="Q25" i="13"/>
  <c r="R25" i="13" s="1"/>
  <c r="AG172" i="7"/>
  <c r="AH172" i="7" s="1"/>
  <c r="AJ172" i="7" s="1"/>
  <c r="AK172" i="7" s="1"/>
  <c r="AC168" i="6"/>
  <c r="AE168" i="6"/>
  <c r="AJ56" i="7"/>
  <c r="AJ58" i="7"/>
  <c r="E158" i="18"/>
  <c r="E46" i="18"/>
  <c r="AQ182" i="7"/>
  <c r="AS182" i="7"/>
  <c r="AK170" i="6"/>
  <c r="AI170" i="6"/>
  <c r="E155" i="18"/>
  <c r="E43" i="18"/>
  <c r="AK174" i="6"/>
  <c r="AI174" i="6"/>
  <c r="AM214" i="7"/>
  <c r="AN214" i="7" s="1"/>
  <c r="AP214" i="7" s="1"/>
  <c r="AH209" i="6"/>
  <c r="AF209" i="6"/>
  <c r="E174" i="18"/>
  <c r="E62" i="18"/>
  <c r="AK219" i="7"/>
  <c r="AR116" i="7"/>
  <c r="AB17" i="6"/>
  <c r="Z17" i="6"/>
  <c r="AE62" i="7"/>
  <c r="AD30" i="7"/>
  <c r="Y64" i="7"/>
  <c r="X32" i="7"/>
  <c r="AM223" i="7"/>
  <c r="AN223" i="7" s="1"/>
  <c r="AP223" i="7" s="1"/>
  <c r="AH218" i="6"/>
  <c r="AF218" i="6"/>
  <c r="AQ186" i="7"/>
  <c r="AS186" i="7"/>
  <c r="AR162" i="7"/>
  <c r="AE66" i="7"/>
  <c r="AA24" i="7"/>
  <c r="AA22" i="7"/>
  <c r="AB19" i="6"/>
  <c r="Z19" i="6"/>
  <c r="AQ190" i="7"/>
  <c r="AS190" i="7"/>
  <c r="AR124" i="7"/>
  <c r="AM211" i="7"/>
  <c r="AN211" i="7" s="1"/>
  <c r="AP211" i="7" s="1"/>
  <c r="AH206" i="6"/>
  <c r="AF206" i="6"/>
  <c r="AE69" i="7"/>
  <c r="AD37" i="7"/>
  <c r="S187" i="13" s="1"/>
  <c r="AG224" i="7"/>
  <c r="AH224" i="7" s="1"/>
  <c r="AJ224" i="7" s="1"/>
  <c r="AE219" i="6"/>
  <c r="AC219" i="6"/>
  <c r="Y48" i="7"/>
  <c r="X16" i="7"/>
  <c r="AH60" i="7"/>
  <c r="AS86" i="7"/>
  <c r="AQ86" i="7"/>
  <c r="AS98" i="7"/>
  <c r="AQ98" i="7"/>
  <c r="AS99" i="7"/>
  <c r="AQ99" i="7"/>
  <c r="AS91" i="7"/>
  <c r="AQ91" i="7"/>
  <c r="AS82" i="7"/>
  <c r="AQ82" i="7"/>
  <c r="AS90" i="7"/>
  <c r="AQ90" i="7"/>
  <c r="AS94" i="7"/>
  <c r="AQ94" i="7"/>
  <c r="AQ125" i="7"/>
  <c r="AS125" i="7"/>
  <c r="AS120" i="7"/>
  <c r="AQ120" i="7"/>
  <c r="AS112" i="7"/>
  <c r="AQ112" i="7"/>
  <c r="AS128" i="7"/>
  <c r="AQ128" i="7"/>
  <c r="AQ151" i="7"/>
  <c r="AS151" i="7"/>
  <c r="AQ143" i="7"/>
  <c r="AS143" i="7"/>
  <c r="Z30" i="6"/>
  <c r="AB30" i="6"/>
  <c r="AR120" i="7"/>
  <c r="AR117" i="7"/>
  <c r="AR150" i="7"/>
  <c r="X52" i="7"/>
  <c r="V20" i="7"/>
  <c r="AR153" i="7"/>
  <c r="AE58" i="7"/>
  <c r="AB27" i="6"/>
  <c r="Z27" i="6"/>
  <c r="AM193" i="7"/>
  <c r="AN193" i="7" s="1"/>
  <c r="AP193" i="7" s="1"/>
  <c r="AH189" i="6"/>
  <c r="AF189" i="6"/>
  <c r="X33" i="7"/>
  <c r="Y65" i="7"/>
  <c r="AD68" i="7"/>
  <c r="AB36" i="7"/>
  <c r="AD52" i="7"/>
  <c r="AB20" i="7"/>
  <c r="AE61" i="7"/>
  <c r="AD29" i="7"/>
  <c r="S179" i="13" s="1"/>
  <c r="AG213" i="7"/>
  <c r="AC208" i="6"/>
  <c r="AE208" i="6"/>
  <c r="AG191" i="7"/>
  <c r="AH191" i="7" s="1"/>
  <c r="AJ191" i="7" s="1"/>
  <c r="AE187" i="6"/>
  <c r="AC187" i="6"/>
  <c r="AB28" i="6"/>
  <c r="Z28" i="6"/>
  <c r="AG205" i="7"/>
  <c r="AE200" i="6"/>
  <c r="AC200" i="6"/>
  <c r="Y56" i="7"/>
  <c r="X24" i="7"/>
  <c r="E154" i="18"/>
  <c r="E42" i="18"/>
  <c r="AG192" i="7"/>
  <c r="AH192" i="7" s="1"/>
  <c r="AJ192" i="7" s="1"/>
  <c r="AK192" i="7" s="1"/>
  <c r="AC188" i="6"/>
  <c r="AE188" i="6"/>
  <c r="AR83" i="7"/>
  <c r="X60" i="7"/>
  <c r="V28" i="7"/>
  <c r="AG221" i="7"/>
  <c r="AC216" i="6"/>
  <c r="AE216" i="6"/>
  <c r="AJ65" i="7"/>
  <c r="Y53" i="7"/>
  <c r="X21" i="7"/>
  <c r="AK218" i="7"/>
  <c r="AB24" i="6"/>
  <c r="Z24" i="6"/>
  <c r="Q24" i="13"/>
  <c r="R24" i="13" s="1"/>
  <c r="AG187" i="7"/>
  <c r="AH187" i="7" s="1"/>
  <c r="AJ187" i="7" s="1"/>
  <c r="AE183" i="6"/>
  <c r="AC183" i="6"/>
  <c r="Y50" i="7"/>
  <c r="X18" i="7"/>
  <c r="AD33" i="7"/>
  <c r="S183" i="13" s="1"/>
  <c r="AE65" i="7"/>
  <c r="AG220" i="7"/>
  <c r="AH220" i="7" s="1"/>
  <c r="AJ220" i="7" s="1"/>
  <c r="AE215" i="6"/>
  <c r="AC215" i="6"/>
  <c r="Y69" i="7"/>
  <c r="X37" i="7"/>
  <c r="AM173" i="7"/>
  <c r="AN173" i="7" s="1"/>
  <c r="AP173" i="7" s="1"/>
  <c r="AH169" i="6"/>
  <c r="AF169" i="6"/>
  <c r="AE53" i="7"/>
  <c r="AD21" i="7"/>
  <c r="AB32" i="7"/>
  <c r="E166" i="18"/>
  <c r="E54" i="18"/>
  <c r="AM210" i="7"/>
  <c r="AN210" i="7" s="1"/>
  <c r="AP210" i="7" s="1"/>
  <c r="AR210" i="7" s="1"/>
  <c r="AH205" i="6"/>
  <c r="AF205" i="6"/>
  <c r="AJ66" i="7"/>
  <c r="AR151" i="7"/>
  <c r="AB35" i="6"/>
  <c r="Z35" i="6"/>
  <c r="AM189" i="7"/>
  <c r="AN189" i="7" s="1"/>
  <c r="AP189" i="7" s="1"/>
  <c r="AH185" i="6"/>
  <c r="AF185" i="6"/>
  <c r="Z26" i="6"/>
  <c r="AB26" i="6"/>
  <c r="Q26" i="13"/>
  <c r="R26" i="13" s="1"/>
  <c r="E167" i="18"/>
  <c r="E55" i="18"/>
  <c r="AM215" i="7"/>
  <c r="AN215" i="7" s="1"/>
  <c r="AP215" i="7" s="1"/>
  <c r="AH210" i="6"/>
  <c r="AF210" i="6"/>
  <c r="AJ69" i="7"/>
  <c r="AJ49" i="7"/>
  <c r="AH122" i="29"/>
  <c r="AH31" i="29" s="1"/>
  <c r="AI31" i="29" s="1"/>
  <c r="AD122" i="29"/>
  <c r="AH217" i="29"/>
  <c r="AD217" i="29"/>
  <c r="AD114" i="29"/>
  <c r="AH114" i="29"/>
  <c r="AH23" i="29" s="1"/>
  <c r="AI23" i="29" s="1"/>
  <c r="AR140" i="29"/>
  <c r="AN140" i="29"/>
  <c r="AM115" i="29"/>
  <c r="AI115" i="29"/>
  <c r="AI146" i="29"/>
  <c r="AM146" i="29"/>
  <c r="AM198" i="29"/>
  <c r="AI198" i="29"/>
  <c r="AI117" i="29"/>
  <c r="AM117" i="29"/>
  <c r="AD185" i="29"/>
  <c r="AH185" i="29"/>
  <c r="AH145" i="29"/>
  <c r="AD145" i="29"/>
  <c r="AD124" i="29"/>
  <c r="AH124" i="29"/>
  <c r="AH33" i="29" s="1"/>
  <c r="AD112" i="29"/>
  <c r="AH112" i="29"/>
  <c r="AH202" i="29"/>
  <c r="AD202" i="29"/>
  <c r="AR166" i="29"/>
  <c r="AN166" i="29"/>
  <c r="AM215" i="29"/>
  <c r="AI215" i="29"/>
  <c r="AI109" i="29"/>
  <c r="AM109" i="29"/>
  <c r="AD177" i="29"/>
  <c r="AH177" i="29"/>
  <c r="AM172" i="29"/>
  <c r="AI172" i="29"/>
  <c r="AH137" i="29"/>
  <c r="AD137" i="29"/>
  <c r="AR136" i="29"/>
  <c r="AN136" i="29"/>
  <c r="AM203" i="29"/>
  <c r="AI203" i="29"/>
  <c r="AR182" i="29"/>
  <c r="AN182" i="29"/>
  <c r="AI125" i="29"/>
  <c r="AM125" i="29"/>
  <c r="AR211" i="29"/>
  <c r="AN211" i="29"/>
  <c r="AH143" i="29"/>
  <c r="AD143" i="29"/>
  <c r="AM176" i="29"/>
  <c r="AI176" i="29"/>
  <c r="AM119" i="29"/>
  <c r="AI119" i="29"/>
  <c r="AD181" i="29"/>
  <c r="AH181" i="29"/>
  <c r="AD155" i="29"/>
  <c r="AH155" i="29"/>
  <c r="AI183" i="29"/>
  <c r="AM183" i="29"/>
  <c r="AD173" i="29"/>
  <c r="AH173" i="29"/>
  <c r="AI167" i="29"/>
  <c r="AM167" i="29"/>
  <c r="AR156" i="29"/>
  <c r="AN156" i="29"/>
  <c r="AI113" i="29"/>
  <c r="AM113" i="29"/>
  <c r="AI150" i="29"/>
  <c r="AM150" i="29"/>
  <c r="AM171" i="29"/>
  <c r="AI171" i="29"/>
  <c r="AI154" i="29"/>
  <c r="AM154" i="29"/>
  <c r="AM179" i="29"/>
  <c r="AI179" i="29"/>
  <c r="AM187" i="29"/>
  <c r="AI187" i="29"/>
  <c r="AM214" i="29"/>
  <c r="AI214" i="29"/>
  <c r="AR148" i="29"/>
  <c r="AN148" i="29"/>
  <c r="AD147" i="29"/>
  <c r="AH147" i="29"/>
  <c r="AD139" i="29"/>
  <c r="AH139" i="29"/>
  <c r="AI118" i="29"/>
  <c r="AM118" i="29"/>
  <c r="AM184" i="29"/>
  <c r="AI184" i="29"/>
  <c r="AI209" i="29"/>
  <c r="AM209" i="29"/>
  <c r="AH206" i="29"/>
  <c r="AD206" i="29"/>
  <c r="AD116" i="29"/>
  <c r="AH116" i="29"/>
  <c r="AR174" i="29"/>
  <c r="AN174" i="29"/>
  <c r="AD157" i="29"/>
  <c r="AH157" i="29"/>
  <c r="AM199" i="29"/>
  <c r="AI199" i="29"/>
  <c r="AD120" i="29"/>
  <c r="AH120" i="29"/>
  <c r="AH153" i="29"/>
  <c r="AD153" i="29"/>
  <c r="AM111" i="29"/>
  <c r="AI111" i="29"/>
  <c r="AR144" i="29"/>
  <c r="AN144" i="29"/>
  <c r="AH149" i="29"/>
  <c r="AD149" i="29"/>
  <c r="AR152" i="29"/>
  <c r="AN152" i="29"/>
  <c r="AM207" i="29"/>
  <c r="AI207" i="29"/>
  <c r="AR178" i="29"/>
  <c r="AN178" i="29"/>
  <c r="AM180" i="29"/>
  <c r="AI180" i="29"/>
  <c r="AI121" i="29"/>
  <c r="AM121" i="29"/>
  <c r="AR170" i="29"/>
  <c r="AN170" i="29"/>
  <c r="AM123" i="29"/>
  <c r="AI123" i="29"/>
  <c r="AI216" i="29"/>
  <c r="AM216" i="29"/>
  <c r="AN201" i="29"/>
  <c r="AR201" i="29"/>
  <c r="AD141" i="29"/>
  <c r="AH141" i="29"/>
  <c r="AR186" i="29"/>
  <c r="AN186" i="29"/>
  <c r="AD169" i="29"/>
  <c r="AH169" i="29"/>
  <c r="AI197" i="29"/>
  <c r="AM197" i="29"/>
  <c r="AI213" i="29"/>
  <c r="AM213" i="29"/>
  <c r="AI142" i="29"/>
  <c r="AM142" i="29"/>
  <c r="AH210" i="29"/>
  <c r="AD210" i="29"/>
  <c r="AI110" i="29"/>
  <c r="AM110" i="29"/>
  <c r="AI205" i="29"/>
  <c r="AM205" i="29"/>
  <c r="AM127" i="29"/>
  <c r="AI127" i="29"/>
  <c r="AI138" i="29"/>
  <c r="AM138" i="29"/>
  <c r="AM107" i="29"/>
  <c r="AI107" i="29"/>
  <c r="AH151" i="29"/>
  <c r="AD151" i="29"/>
  <c r="AI126" i="29"/>
  <c r="AM126" i="29"/>
  <c r="AM168" i="29"/>
  <c r="AI168" i="29"/>
  <c r="AD108" i="29"/>
  <c r="AH108" i="29"/>
  <c r="AH17" i="29" s="1"/>
  <c r="R111" i="13"/>
  <c r="AI19" i="5"/>
  <c r="AH20" i="5"/>
  <c r="S111" i="13" s="1"/>
  <c r="T111" i="13" s="1"/>
  <c r="AH31" i="5"/>
  <c r="S212" i="13" s="1"/>
  <c r="AH17" i="5"/>
  <c r="AI17" i="5" s="1"/>
  <c r="Q212" i="13"/>
  <c r="R212" i="13" s="1"/>
  <c r="Q122" i="13"/>
  <c r="R122" i="13" s="1"/>
  <c r="AH36" i="5"/>
  <c r="S127" i="13" s="1"/>
  <c r="AH35" i="5"/>
  <c r="S216" i="13" s="1"/>
  <c r="AH28" i="5"/>
  <c r="S119" i="13" s="1"/>
  <c r="AD27" i="5"/>
  <c r="Q201" i="13"/>
  <c r="R201" i="13" s="1"/>
  <c r="Q208" i="13"/>
  <c r="R208" i="13" s="1"/>
  <c r="AD20" i="5"/>
  <c r="AH16" i="5"/>
  <c r="AI16" i="5" s="1"/>
  <c r="Q197" i="13"/>
  <c r="R197" i="13" s="1"/>
  <c r="Q107" i="13"/>
  <c r="R107" i="13" s="1"/>
  <c r="AH32" i="5"/>
  <c r="S123" i="13" s="1"/>
  <c r="AH24" i="5"/>
  <c r="AI24" i="5" s="1"/>
  <c r="AH25" i="5"/>
  <c r="AI25" i="5" s="1"/>
  <c r="AR112" i="5"/>
  <c r="AN112" i="5"/>
  <c r="AN81" i="5"/>
  <c r="AR81" i="5"/>
  <c r="AI123" i="5"/>
  <c r="AM123" i="5"/>
  <c r="AR61" i="5"/>
  <c r="AN61" i="5"/>
  <c r="AM59" i="5"/>
  <c r="AI59" i="5"/>
  <c r="AR56" i="5"/>
  <c r="AN56" i="5"/>
  <c r="AM54" i="5"/>
  <c r="AI54" i="5"/>
  <c r="AM67" i="5"/>
  <c r="AI67" i="5"/>
  <c r="AM82" i="5"/>
  <c r="AI82" i="5"/>
  <c r="AM107" i="5"/>
  <c r="AI107" i="5"/>
  <c r="AM124" i="5"/>
  <c r="AI124" i="5"/>
  <c r="AI50" i="5"/>
  <c r="AM50" i="5"/>
  <c r="AN89" i="5"/>
  <c r="AR89" i="5"/>
  <c r="AN97" i="5"/>
  <c r="AR97" i="5"/>
  <c r="AU122" i="5"/>
  <c r="AS122" i="5"/>
  <c r="AM91" i="5"/>
  <c r="AI91" i="5"/>
  <c r="AM46" i="5"/>
  <c r="AI46" i="5"/>
  <c r="AR113" i="5"/>
  <c r="AN113" i="5"/>
  <c r="AR60" i="5"/>
  <c r="AN60" i="5"/>
  <c r="AR65" i="5"/>
  <c r="AN65" i="5"/>
  <c r="AM51" i="5"/>
  <c r="AI51" i="5"/>
  <c r="AN77" i="5"/>
  <c r="AR77" i="5"/>
  <c r="AU126" i="5"/>
  <c r="AS126" i="5"/>
  <c r="AI76" i="5"/>
  <c r="AM76" i="5"/>
  <c r="AI88" i="5"/>
  <c r="AM88" i="5"/>
  <c r="AI115" i="5"/>
  <c r="AM115" i="5"/>
  <c r="AS110" i="5"/>
  <c r="AU110" i="5"/>
  <c r="AN53" i="5"/>
  <c r="AR53" i="5"/>
  <c r="AR52" i="5"/>
  <c r="AN52" i="5"/>
  <c r="AM55" i="5"/>
  <c r="AI55" i="5"/>
  <c r="AN117" i="5"/>
  <c r="AR117" i="5"/>
  <c r="AR125" i="5"/>
  <c r="AN125" i="5"/>
  <c r="AR57" i="5"/>
  <c r="AN57" i="5"/>
  <c r="AM62" i="5"/>
  <c r="AI62" i="5"/>
  <c r="AR169" i="5"/>
  <c r="AN169" i="5"/>
  <c r="AI119" i="5"/>
  <c r="AM119" i="5"/>
  <c r="AM111" i="5"/>
  <c r="AI111" i="5"/>
  <c r="AM90" i="5"/>
  <c r="AI90" i="5"/>
  <c r="AI58" i="5"/>
  <c r="AM58" i="5"/>
  <c r="AN109" i="5"/>
  <c r="AR109" i="5"/>
  <c r="AI96" i="5"/>
  <c r="AM96" i="5"/>
  <c r="AR108" i="5"/>
  <c r="AN108" i="5"/>
  <c r="AR116" i="5"/>
  <c r="AN116" i="5"/>
  <c r="AM86" i="5"/>
  <c r="AI86" i="5"/>
  <c r="AM78" i="5"/>
  <c r="AI78" i="5"/>
  <c r="AM120" i="5"/>
  <c r="AI120" i="5"/>
  <c r="AR177" i="5"/>
  <c r="AN177" i="5"/>
  <c r="AI84" i="5"/>
  <c r="AM84" i="5"/>
  <c r="AM49" i="5"/>
  <c r="AI49" i="5"/>
  <c r="AI92" i="5"/>
  <c r="AM92" i="5"/>
  <c r="AI80" i="5"/>
  <c r="AM80" i="5"/>
  <c r="AN85" i="5"/>
  <c r="AR85" i="5"/>
  <c r="AN93" i="5"/>
  <c r="AR93" i="5"/>
  <c r="AM87" i="5"/>
  <c r="AI87" i="5"/>
  <c r="AU114" i="5"/>
  <c r="AS114" i="5"/>
  <c r="AM79" i="5"/>
  <c r="AI79" i="5"/>
  <c r="AM95" i="5"/>
  <c r="AI95" i="5"/>
  <c r="AM83" i="5"/>
  <c r="AI83" i="5"/>
  <c r="AM63" i="5"/>
  <c r="AI63" i="5"/>
  <c r="AR121" i="5"/>
  <c r="AN121" i="5"/>
  <c r="AR64" i="5"/>
  <c r="AN64" i="5"/>
  <c r="AI127" i="5"/>
  <c r="AM127" i="5"/>
  <c r="AM66" i="5"/>
  <c r="AI66" i="5"/>
  <c r="AM47" i="5"/>
  <c r="AI47" i="5"/>
  <c r="AR48" i="5"/>
  <c r="AN48" i="5"/>
  <c r="AR185" i="5"/>
  <c r="AN185" i="5"/>
  <c r="AM94" i="5"/>
  <c r="AI94" i="5"/>
  <c r="AU106" i="5"/>
  <c r="AS106" i="5"/>
  <c r="AH33" i="4"/>
  <c r="AF33" i="4"/>
  <c r="AE29" i="4"/>
  <c r="AC29" i="4"/>
  <c r="AF25" i="4"/>
  <c r="AH25" i="4"/>
  <c r="AE21" i="4"/>
  <c r="AC21" i="4"/>
  <c r="AF17" i="4"/>
  <c r="AH17" i="4"/>
  <c r="AE24" i="4"/>
  <c r="AC24" i="4"/>
  <c r="AH22" i="4"/>
  <c r="AF22" i="4"/>
  <c r="AE28" i="4"/>
  <c r="AC28" i="4"/>
  <c r="AE80" i="4"/>
  <c r="AC80" i="4"/>
  <c r="AF23" i="4"/>
  <c r="AH23" i="4"/>
  <c r="AF31" i="4"/>
  <c r="AH31" i="4"/>
  <c r="AE16" i="4"/>
  <c r="AC16" i="4"/>
  <c r="AF15" i="4"/>
  <c r="AH15" i="4"/>
  <c r="AH30" i="4"/>
  <c r="AF30" i="4"/>
  <c r="AH26" i="4"/>
  <c r="AF26" i="4"/>
  <c r="AH34" i="4"/>
  <c r="AF34" i="4"/>
  <c r="AE32" i="4"/>
  <c r="AC32" i="4"/>
  <c r="AE20" i="4"/>
  <c r="AC20" i="4"/>
  <c r="AF35" i="4"/>
  <c r="AH35" i="4"/>
  <c r="AC197" i="4"/>
  <c r="AE197" i="4"/>
  <c r="AE36" i="4"/>
  <c r="AC36" i="4"/>
  <c r="AF19" i="4"/>
  <c r="AH19" i="4"/>
  <c r="AF27" i="4"/>
  <c r="AH27" i="4"/>
  <c r="AH18" i="4"/>
  <c r="AF18" i="4"/>
  <c r="S110" i="13"/>
  <c r="Q113" i="13"/>
  <c r="R113" i="13" s="1"/>
  <c r="AD22" i="5"/>
  <c r="Q116" i="13"/>
  <c r="R116" i="13" s="1"/>
  <c r="AD25" i="5"/>
  <c r="Q117" i="13"/>
  <c r="R117" i="13" s="1"/>
  <c r="Q206" i="13"/>
  <c r="R206" i="13" s="1"/>
  <c r="Q121" i="13"/>
  <c r="R121" i="13" s="1"/>
  <c r="AD26" i="5"/>
  <c r="Q125" i="13"/>
  <c r="R125" i="13" s="1"/>
  <c r="Q109" i="13"/>
  <c r="R109" i="13" s="1"/>
  <c r="S200" i="13"/>
  <c r="AN167" i="5"/>
  <c r="AR167" i="5"/>
  <c r="AS209" i="5"/>
  <c r="AU209" i="5"/>
  <c r="AN207" i="5"/>
  <c r="AR207" i="5"/>
  <c r="AI210" i="5"/>
  <c r="AM210" i="5"/>
  <c r="AR205" i="5"/>
  <c r="AN205" i="5"/>
  <c r="AN204" i="5"/>
  <c r="AR204" i="5"/>
  <c r="AU171" i="5"/>
  <c r="AS171" i="5"/>
  <c r="AH29" i="5"/>
  <c r="S210" i="13" s="1"/>
  <c r="AN154" i="5"/>
  <c r="AR154" i="5"/>
  <c r="AN208" i="5"/>
  <c r="AR208" i="5"/>
  <c r="AN200" i="5"/>
  <c r="AR200" i="5"/>
  <c r="AR173" i="5"/>
  <c r="AN173" i="5"/>
  <c r="AR166" i="5"/>
  <c r="AN166" i="5"/>
  <c r="AN142" i="5"/>
  <c r="AR142" i="5"/>
  <c r="AM151" i="5"/>
  <c r="AI151" i="5"/>
  <c r="AH30" i="5"/>
  <c r="AI30" i="5" s="1"/>
  <c r="AR201" i="5"/>
  <c r="AN201" i="5"/>
  <c r="AN196" i="5"/>
  <c r="AR196" i="5"/>
  <c r="AN215" i="5"/>
  <c r="AR215" i="5"/>
  <c r="AR181" i="5"/>
  <c r="AN181" i="5"/>
  <c r="AR213" i="5"/>
  <c r="AN213" i="5"/>
  <c r="AI198" i="5"/>
  <c r="AM198" i="5"/>
  <c r="AN149" i="5"/>
  <c r="AR149" i="5"/>
  <c r="AR170" i="5"/>
  <c r="AN170" i="5"/>
  <c r="AI206" i="5"/>
  <c r="AM206" i="5"/>
  <c r="AR217" i="5"/>
  <c r="AN217" i="5"/>
  <c r="AM168" i="5"/>
  <c r="AI168" i="5"/>
  <c r="AM172" i="5"/>
  <c r="AI172" i="5"/>
  <c r="AR182" i="5"/>
  <c r="AN182" i="5"/>
  <c r="AR197" i="5"/>
  <c r="AN197" i="5"/>
  <c r="AR178" i="5"/>
  <c r="AN178" i="5"/>
  <c r="AN183" i="5"/>
  <c r="AR183" i="5"/>
  <c r="AN137" i="5"/>
  <c r="AR137" i="5"/>
  <c r="AU148" i="5"/>
  <c r="AS148" i="5"/>
  <c r="AM155" i="5"/>
  <c r="AI155" i="5"/>
  <c r="AH34" i="5"/>
  <c r="AM147" i="5"/>
  <c r="AI147" i="5"/>
  <c r="AH26" i="5"/>
  <c r="AI26" i="5" s="1"/>
  <c r="AN145" i="5"/>
  <c r="AR145" i="5"/>
  <c r="AM180" i="5"/>
  <c r="AI180" i="5"/>
  <c r="AN199" i="5"/>
  <c r="AR199" i="5"/>
  <c r="AN146" i="5"/>
  <c r="AR146" i="5"/>
  <c r="AM143" i="5"/>
  <c r="AI143" i="5"/>
  <c r="AH22" i="5"/>
  <c r="AI214" i="5"/>
  <c r="AM214" i="5"/>
  <c r="AM184" i="5"/>
  <c r="AI184" i="5"/>
  <c r="AN157" i="5"/>
  <c r="AR157" i="5"/>
  <c r="AU140" i="5"/>
  <c r="AS140" i="5"/>
  <c r="AN203" i="5"/>
  <c r="AR203" i="5"/>
  <c r="AU156" i="5"/>
  <c r="AS156" i="5"/>
  <c r="AM176" i="5"/>
  <c r="AI176" i="5"/>
  <c r="AN150" i="5"/>
  <c r="AR150" i="5"/>
  <c r="AH33" i="5"/>
  <c r="S214" i="13" s="1"/>
  <c r="T214" i="13" s="1"/>
  <c r="AR186" i="5"/>
  <c r="AN186" i="5"/>
  <c r="AI202" i="5"/>
  <c r="AM202" i="5"/>
  <c r="AU179" i="5"/>
  <c r="AS179" i="5"/>
  <c r="AH21" i="5"/>
  <c r="S202" i="13" s="1"/>
  <c r="AM139" i="5"/>
  <c r="AI139" i="5"/>
  <c r="AH18" i="5"/>
  <c r="AN141" i="5"/>
  <c r="AR141" i="5"/>
  <c r="AN138" i="5"/>
  <c r="AR138" i="5"/>
  <c r="AN216" i="5"/>
  <c r="AR216" i="5"/>
  <c r="AN212" i="5"/>
  <c r="AR212" i="5"/>
  <c r="AN153" i="5"/>
  <c r="AR153" i="5"/>
  <c r="AN211" i="5"/>
  <c r="AR211" i="5"/>
  <c r="AR174" i="5"/>
  <c r="AN174" i="5"/>
  <c r="AU187" i="5"/>
  <c r="AS187" i="5"/>
  <c r="AN175" i="5"/>
  <c r="AR175" i="5"/>
  <c r="AC233" i="4"/>
  <c r="AE233" i="4"/>
  <c r="AF235" i="4"/>
  <c r="AH235" i="4"/>
  <c r="AK244" i="4"/>
  <c r="AI244" i="4"/>
  <c r="AF247" i="4"/>
  <c r="AH247" i="4"/>
  <c r="AH238" i="4"/>
  <c r="AF238" i="4"/>
  <c r="AC241" i="4"/>
  <c r="AE241" i="4"/>
  <c r="AF239" i="4"/>
  <c r="AH239" i="4"/>
  <c r="AE236" i="4"/>
  <c r="AC236" i="4"/>
  <c r="AF243" i="4"/>
  <c r="AH243" i="4"/>
  <c r="AE232" i="4"/>
  <c r="AC232" i="4"/>
  <c r="AC237" i="4"/>
  <c r="AE237" i="4"/>
  <c r="AH230" i="4"/>
  <c r="AF230" i="4"/>
  <c r="AH246" i="4"/>
  <c r="AF246" i="4"/>
  <c r="AE228" i="4"/>
  <c r="AC228" i="4"/>
  <c r="AC229" i="4"/>
  <c r="AE229" i="4"/>
  <c r="AC245" i="4"/>
  <c r="AE245" i="4"/>
  <c r="AF231" i="4"/>
  <c r="AH231" i="4"/>
  <c r="AF227" i="4"/>
  <c r="AH227" i="4"/>
  <c r="AF240" i="4"/>
  <c r="AH240" i="4"/>
  <c r="AC226" i="4"/>
  <c r="AE226" i="4"/>
  <c r="AC234" i="4"/>
  <c r="AE234" i="4"/>
  <c r="AC242" i="4"/>
  <c r="AE242" i="4"/>
  <c r="AE212" i="4"/>
  <c r="AC212" i="4"/>
  <c r="AC198" i="4"/>
  <c r="AE198" i="4"/>
  <c r="AC214" i="4"/>
  <c r="AE214" i="4"/>
  <c r="AC203" i="4"/>
  <c r="AE203" i="4"/>
  <c r="AE204" i="4"/>
  <c r="AC204" i="4"/>
  <c r="AC205" i="4"/>
  <c r="AE205" i="4"/>
  <c r="AI209" i="4"/>
  <c r="AK209" i="4"/>
  <c r="AE208" i="4"/>
  <c r="AC208" i="4"/>
  <c r="AC207" i="4"/>
  <c r="AE207" i="4"/>
  <c r="AE196" i="4"/>
  <c r="AC196" i="4"/>
  <c r="AH210" i="4"/>
  <c r="AF210" i="4"/>
  <c r="AC215" i="4"/>
  <c r="AE215" i="4"/>
  <c r="AI201" i="4"/>
  <c r="AK201" i="4"/>
  <c r="AI217" i="4"/>
  <c r="AK217" i="4"/>
  <c r="AC213" i="4"/>
  <c r="AE213" i="4"/>
  <c r="AC199" i="4"/>
  <c r="AE199" i="4"/>
  <c r="AE216" i="4"/>
  <c r="AC216" i="4"/>
  <c r="AE200" i="4"/>
  <c r="AC200" i="4"/>
  <c r="AC211" i="4"/>
  <c r="AE211" i="4"/>
  <c r="AH202" i="4"/>
  <c r="AF202" i="4"/>
  <c r="AC206" i="4"/>
  <c r="AE206" i="4"/>
  <c r="AE185" i="4"/>
  <c r="AC185" i="4"/>
  <c r="AI170" i="4"/>
  <c r="AK170" i="4"/>
  <c r="AF180" i="4"/>
  <c r="AH180" i="4"/>
  <c r="AE181" i="4"/>
  <c r="AC181" i="4"/>
  <c r="AC167" i="4"/>
  <c r="AE167" i="4"/>
  <c r="AE173" i="4"/>
  <c r="AC173" i="4"/>
  <c r="AF176" i="4"/>
  <c r="AH176" i="4"/>
  <c r="AC166" i="4"/>
  <c r="AE166" i="4"/>
  <c r="AC174" i="4"/>
  <c r="AE174" i="4"/>
  <c r="AH171" i="4"/>
  <c r="AF171" i="4"/>
  <c r="AH187" i="4"/>
  <c r="AF187" i="4"/>
  <c r="AH179" i="4"/>
  <c r="AF179" i="4"/>
  <c r="AF168" i="4"/>
  <c r="AH168" i="4"/>
  <c r="AF184" i="4"/>
  <c r="AH184" i="4"/>
  <c r="AF182" i="4"/>
  <c r="AH182" i="4"/>
  <c r="AE177" i="4"/>
  <c r="AC177" i="4"/>
  <c r="AI178" i="4"/>
  <c r="AK178" i="4"/>
  <c r="AI186" i="4"/>
  <c r="AK186" i="4"/>
  <c r="AF172" i="4"/>
  <c r="AH172" i="4"/>
  <c r="AE169" i="4"/>
  <c r="AC169" i="4"/>
  <c r="AH183" i="4"/>
  <c r="AF183" i="4"/>
  <c r="AC175" i="4"/>
  <c r="AE175" i="4"/>
  <c r="AK136" i="4"/>
  <c r="AI136" i="4"/>
  <c r="AC143" i="4"/>
  <c r="AE143" i="4"/>
  <c r="AC139" i="4"/>
  <c r="AE139" i="4"/>
  <c r="AC150" i="4"/>
  <c r="AE150" i="4"/>
  <c r="AC142" i="4"/>
  <c r="AE142" i="4"/>
  <c r="AK148" i="4"/>
  <c r="AI148" i="4"/>
  <c r="AF156" i="4"/>
  <c r="AH156" i="4"/>
  <c r="AF144" i="4"/>
  <c r="AH144" i="4"/>
  <c r="AC138" i="4"/>
  <c r="AE138" i="4"/>
  <c r="AC154" i="4"/>
  <c r="AE154" i="4"/>
  <c r="AC152" i="4"/>
  <c r="AE152" i="4"/>
  <c r="AF140" i="4"/>
  <c r="AH140" i="4"/>
  <c r="AC146" i="4"/>
  <c r="AE146" i="4"/>
  <c r="AF149" i="4"/>
  <c r="AH149" i="4"/>
  <c r="AF145" i="4"/>
  <c r="AH145" i="4"/>
  <c r="AC155" i="4"/>
  <c r="AE155" i="4"/>
  <c r="AC147" i="4"/>
  <c r="AE147" i="4"/>
  <c r="AC151" i="4"/>
  <c r="AE151" i="4"/>
  <c r="AF127" i="4"/>
  <c r="AH127" i="4"/>
  <c r="AC117" i="4"/>
  <c r="AE117" i="4"/>
  <c r="AF115" i="4"/>
  <c r="AH115" i="4"/>
  <c r="AF124" i="4"/>
  <c r="AH124" i="4"/>
  <c r="AF108" i="4"/>
  <c r="AH108" i="4"/>
  <c r="AF116" i="4"/>
  <c r="AH116" i="4"/>
  <c r="AI114" i="4"/>
  <c r="AK114" i="4"/>
  <c r="AC113" i="4"/>
  <c r="AE113" i="4"/>
  <c r="AC109" i="4"/>
  <c r="AE109" i="4"/>
  <c r="AF119" i="4"/>
  <c r="AH119" i="4"/>
  <c r="AC125" i="4"/>
  <c r="AE125" i="4"/>
  <c r="AF107" i="4"/>
  <c r="AH107" i="4"/>
  <c r="AC121" i="4"/>
  <c r="AE121" i="4"/>
  <c r="AF123" i="4"/>
  <c r="AH123" i="4"/>
  <c r="AF111" i="4"/>
  <c r="AH111" i="4"/>
  <c r="AC118" i="4"/>
  <c r="AE118" i="4"/>
  <c r="AC110" i="4"/>
  <c r="AE110" i="4"/>
  <c r="AF112" i="4"/>
  <c r="AH112" i="4"/>
  <c r="AI122" i="4"/>
  <c r="AK122" i="4"/>
  <c r="AF120" i="4"/>
  <c r="AH120" i="4"/>
  <c r="AC126" i="4"/>
  <c r="AE126" i="4"/>
  <c r="AH86" i="4"/>
  <c r="AF86" i="4"/>
  <c r="AE79" i="4"/>
  <c r="AC79" i="4"/>
  <c r="AI88" i="4"/>
  <c r="AK88" i="4"/>
  <c r="AH90" i="4"/>
  <c r="AF90" i="4"/>
  <c r="AH78" i="4"/>
  <c r="AF78" i="4"/>
  <c r="AH82" i="4"/>
  <c r="AF82" i="4"/>
  <c r="AF85" i="4"/>
  <c r="AH85" i="4"/>
  <c r="AF89" i="4"/>
  <c r="AH89" i="4"/>
  <c r="AI84" i="4"/>
  <c r="AK84" i="4"/>
  <c r="AF81" i="4"/>
  <c r="AH81" i="4"/>
  <c r="AH77" i="4"/>
  <c r="AF77" i="4"/>
  <c r="AC83" i="4"/>
  <c r="AE83" i="4"/>
  <c r="AI76" i="4"/>
  <c r="AK76" i="4"/>
  <c r="AC87" i="4"/>
  <c r="AE87" i="4"/>
  <c r="U80" i="13"/>
  <c r="V80" i="13" s="1"/>
  <c r="U50" i="13"/>
  <c r="V50" i="13" s="1"/>
  <c r="AH50" i="4"/>
  <c r="AF50" i="4"/>
  <c r="U96" i="13"/>
  <c r="V96" i="13" s="1"/>
  <c r="U66" i="13"/>
  <c r="V66" i="13" s="1"/>
  <c r="AH66" i="4"/>
  <c r="AF66" i="4"/>
  <c r="S78" i="13"/>
  <c r="T78" i="13" s="1"/>
  <c r="S48" i="13"/>
  <c r="T48" i="13" s="1"/>
  <c r="AE48" i="4"/>
  <c r="AC48" i="4"/>
  <c r="U84" i="13"/>
  <c r="V84" i="13" s="1"/>
  <c r="U54" i="13"/>
  <c r="V54" i="13" s="1"/>
  <c r="AH54" i="4"/>
  <c r="AF54" i="4"/>
  <c r="U62" i="13"/>
  <c r="V62" i="13" s="1"/>
  <c r="AH62" i="4"/>
  <c r="AF62" i="4"/>
  <c r="S89" i="13"/>
  <c r="T89" i="13" s="1"/>
  <c r="S59" i="13"/>
  <c r="T59" i="13" s="1"/>
  <c r="AE59" i="4"/>
  <c r="AC59" i="4"/>
  <c r="S81" i="13"/>
  <c r="T81" i="13" s="1"/>
  <c r="S51" i="13"/>
  <c r="T51" i="13" s="1"/>
  <c r="AE51" i="4"/>
  <c r="AC51" i="4"/>
  <c r="R87" i="13"/>
  <c r="Q57" i="13"/>
  <c r="R57" i="13" s="1"/>
  <c r="AB57" i="4"/>
  <c r="Z57" i="4"/>
  <c r="Q207" i="13"/>
  <c r="R207" i="13" s="1"/>
  <c r="Q95" i="13"/>
  <c r="R95" i="13" s="1"/>
  <c r="Q65" i="13"/>
  <c r="R65" i="13" s="1"/>
  <c r="AB65" i="4"/>
  <c r="Z65" i="4"/>
  <c r="Q215" i="13"/>
  <c r="R215" i="13" s="1"/>
  <c r="R83" i="13"/>
  <c r="Q53" i="13"/>
  <c r="R53" i="13" s="1"/>
  <c r="AB53" i="4"/>
  <c r="Z53" i="4"/>
  <c r="Q203" i="13"/>
  <c r="R203" i="13" s="1"/>
  <c r="S86" i="13"/>
  <c r="T86" i="13" s="1"/>
  <c r="S56" i="13"/>
  <c r="T56" i="13" s="1"/>
  <c r="AE56" i="4"/>
  <c r="AC56" i="4"/>
  <c r="S82" i="13"/>
  <c r="T82" i="13" s="1"/>
  <c r="S52" i="13"/>
  <c r="T52" i="13" s="1"/>
  <c r="AE52" i="4"/>
  <c r="AC52" i="4"/>
  <c r="S94" i="13"/>
  <c r="T94" i="13" s="1"/>
  <c r="S64" i="13"/>
  <c r="T64" i="13" s="1"/>
  <c r="AE64" i="4"/>
  <c r="AC64" i="4"/>
  <c r="U88" i="13"/>
  <c r="V88" i="13" s="1"/>
  <c r="U58" i="13"/>
  <c r="V58" i="13" s="1"/>
  <c r="AH58" i="4"/>
  <c r="AF58" i="4"/>
  <c r="S90" i="13"/>
  <c r="T90" i="13" s="1"/>
  <c r="S60" i="13"/>
  <c r="T60" i="13" s="1"/>
  <c r="AE60" i="4"/>
  <c r="AC60" i="4"/>
  <c r="S97" i="13"/>
  <c r="T97" i="13" s="1"/>
  <c r="S67" i="13"/>
  <c r="T67" i="13" s="1"/>
  <c r="AE67" i="4"/>
  <c r="AC67" i="4"/>
  <c r="Q79" i="13"/>
  <c r="R79" i="13" s="1"/>
  <c r="Q49" i="13"/>
  <c r="R49" i="13" s="1"/>
  <c r="AB49" i="4"/>
  <c r="Z49" i="4"/>
  <c r="Q199" i="13"/>
  <c r="R199" i="13" s="1"/>
  <c r="S85" i="13"/>
  <c r="T85" i="13" s="1"/>
  <c r="S55" i="13"/>
  <c r="T55" i="13" s="1"/>
  <c r="AE55" i="4"/>
  <c r="AC55" i="4"/>
  <c r="R91" i="13"/>
  <c r="Q61" i="13"/>
  <c r="R61" i="13" s="1"/>
  <c r="AB61" i="4"/>
  <c r="Z61" i="4"/>
  <c r="Q211" i="13"/>
  <c r="R211" i="13" s="1"/>
  <c r="S93" i="13"/>
  <c r="T93" i="13" s="1"/>
  <c r="S63" i="13"/>
  <c r="T63" i="13" s="1"/>
  <c r="AE63" i="4"/>
  <c r="AC63" i="4"/>
  <c r="S47" i="13"/>
  <c r="T47" i="13" s="1"/>
  <c r="AC47" i="4"/>
  <c r="S77" i="13"/>
  <c r="T77" i="13" s="1"/>
  <c r="AE47" i="4"/>
  <c r="U46" i="13"/>
  <c r="V46" i="13" s="1"/>
  <c r="AH46" i="4"/>
  <c r="U76" i="13"/>
  <c r="V76" i="13" s="1"/>
  <c r="AF46" i="4"/>
  <c r="AE146" i="6"/>
  <c r="AM149" i="7" s="1"/>
  <c r="AN149" i="7" s="1"/>
  <c r="AP149" i="7" s="1"/>
  <c r="AC146" i="6"/>
  <c r="AH142" i="6"/>
  <c r="AF142" i="6"/>
  <c r="AC154" i="6"/>
  <c r="AE154" i="6"/>
  <c r="AM157" i="7" s="1"/>
  <c r="AN157" i="7" s="1"/>
  <c r="AP157" i="7" s="1"/>
  <c r="AF150" i="6"/>
  <c r="AH150" i="6"/>
  <c r="AF158" i="6"/>
  <c r="AH158" i="6"/>
  <c r="AF152" i="6"/>
  <c r="AH152" i="6"/>
  <c r="AC138" i="6"/>
  <c r="AE138" i="6"/>
  <c r="AM141" i="7" s="1"/>
  <c r="AN141" i="7" s="1"/>
  <c r="AP141" i="7" s="1"/>
  <c r="AC153" i="6"/>
  <c r="AE153" i="6"/>
  <c r="AM156" i="7" s="1"/>
  <c r="AN156" i="7" s="1"/>
  <c r="AP156" i="7" s="1"/>
  <c r="AF139" i="6"/>
  <c r="AH139" i="6"/>
  <c r="AF155" i="6"/>
  <c r="AH155" i="6"/>
  <c r="AC157" i="6"/>
  <c r="AE157" i="6"/>
  <c r="AM160" i="7" s="1"/>
  <c r="AN160" i="7" s="1"/>
  <c r="AP160" i="7" s="1"/>
  <c r="AF159" i="6"/>
  <c r="AH159" i="6"/>
  <c r="AC145" i="6"/>
  <c r="AE145" i="6"/>
  <c r="AM148" i="7" s="1"/>
  <c r="AN148" i="7" s="1"/>
  <c r="AP148" i="7" s="1"/>
  <c r="AC141" i="6"/>
  <c r="AE141" i="6"/>
  <c r="AM144" i="7" s="1"/>
  <c r="AN144" i="7" s="1"/>
  <c r="AP144" i="7" s="1"/>
  <c r="AF156" i="6"/>
  <c r="AH156" i="6"/>
  <c r="AF148" i="6"/>
  <c r="AH148" i="6"/>
  <c r="AF140" i="6"/>
  <c r="AH140" i="6"/>
  <c r="AF151" i="6"/>
  <c r="AH151" i="6"/>
  <c r="AF147" i="6"/>
  <c r="AH147" i="6"/>
  <c r="AC149" i="6"/>
  <c r="AE149" i="6"/>
  <c r="AM152" i="7" s="1"/>
  <c r="AN152" i="7" s="1"/>
  <c r="AP152" i="7" s="1"/>
  <c r="AF143" i="6"/>
  <c r="AH143" i="6"/>
  <c r="AE125" i="6"/>
  <c r="AM127" i="7" s="1"/>
  <c r="AN127" i="7" s="1"/>
  <c r="AP127" i="7" s="1"/>
  <c r="AR127" i="7" s="1"/>
  <c r="AC125" i="6"/>
  <c r="AE109" i="6"/>
  <c r="AM111" i="7" s="1"/>
  <c r="AN111" i="7" s="1"/>
  <c r="AP111" i="7" s="1"/>
  <c r="AC109" i="6"/>
  <c r="AC117" i="6"/>
  <c r="AE117" i="6"/>
  <c r="AM119" i="7" s="1"/>
  <c r="AN119" i="7" s="1"/>
  <c r="AP119" i="7" s="1"/>
  <c r="AR119" i="7" s="1"/>
  <c r="AH127" i="6"/>
  <c r="AF127" i="6"/>
  <c r="AF114" i="6"/>
  <c r="AH114" i="6"/>
  <c r="AC128" i="6"/>
  <c r="AE128" i="6"/>
  <c r="AM130" i="7" s="1"/>
  <c r="AN130" i="7" s="1"/>
  <c r="AP130" i="7" s="1"/>
  <c r="AH115" i="6"/>
  <c r="AF115" i="6"/>
  <c r="AK113" i="6"/>
  <c r="AI113" i="6"/>
  <c r="AH123" i="6"/>
  <c r="AF123" i="6"/>
  <c r="AF118" i="6"/>
  <c r="AH118" i="6"/>
  <c r="AC116" i="6"/>
  <c r="AE116" i="6"/>
  <c r="AM118" i="7" s="1"/>
  <c r="AN118" i="7" s="1"/>
  <c r="AP118" i="7" s="1"/>
  <c r="AF122" i="6"/>
  <c r="AH122" i="6"/>
  <c r="AC112" i="6"/>
  <c r="AE112" i="6"/>
  <c r="AM114" i="7" s="1"/>
  <c r="AN114" i="7" s="1"/>
  <c r="AP114" i="7" s="1"/>
  <c r="AR114" i="7" s="1"/>
  <c r="AC108" i="6"/>
  <c r="AE108" i="6"/>
  <c r="AM110" i="7" s="1"/>
  <c r="AN110" i="7" s="1"/>
  <c r="AP110" i="7" s="1"/>
  <c r="AR110" i="7" s="1"/>
  <c r="AK129" i="6"/>
  <c r="AI129" i="6"/>
  <c r="AC124" i="6"/>
  <c r="AE124" i="6"/>
  <c r="AM126" i="7" s="1"/>
  <c r="AN126" i="7" s="1"/>
  <c r="AP126" i="7" s="1"/>
  <c r="AH111" i="6"/>
  <c r="AF111" i="6"/>
  <c r="AH119" i="6"/>
  <c r="AF119" i="6"/>
  <c r="AF110" i="6"/>
  <c r="AH110" i="6"/>
  <c r="AF126" i="6"/>
  <c r="AH126" i="6"/>
  <c r="AC120" i="6"/>
  <c r="AE120" i="6"/>
  <c r="AM122" i="7" s="1"/>
  <c r="AN122" i="7" s="1"/>
  <c r="AP122" i="7" s="1"/>
  <c r="AR122" i="7" s="1"/>
  <c r="AC83" i="6"/>
  <c r="AE83" i="6"/>
  <c r="AM85" i="7" s="1"/>
  <c r="AN85" i="7" s="1"/>
  <c r="AP85" i="7" s="1"/>
  <c r="AR85" i="7" s="1"/>
  <c r="AE91" i="6"/>
  <c r="AM93" i="7" s="1"/>
  <c r="AN93" i="7" s="1"/>
  <c r="AP93" i="7" s="1"/>
  <c r="AC91" i="6"/>
  <c r="AE98" i="6"/>
  <c r="AM100" i="7" s="1"/>
  <c r="AN100" i="7" s="1"/>
  <c r="AP100" i="7" s="1"/>
  <c r="AC98" i="6"/>
  <c r="AH88" i="6"/>
  <c r="AF88" i="6"/>
  <c r="AF97" i="6"/>
  <c r="AH97" i="6"/>
  <c r="AE82" i="6"/>
  <c r="AM84" i="7" s="1"/>
  <c r="AN84" i="7" s="1"/>
  <c r="AP84" i="7" s="1"/>
  <c r="AR84" i="7" s="1"/>
  <c r="AC82" i="6"/>
  <c r="AE94" i="6"/>
  <c r="AM96" i="7" s="1"/>
  <c r="AN96" i="7" s="1"/>
  <c r="AP96" i="7" s="1"/>
  <c r="AC94" i="6"/>
  <c r="AI95" i="6"/>
  <c r="AE90" i="6"/>
  <c r="AM92" i="7" s="1"/>
  <c r="AN92" i="7" s="1"/>
  <c r="AP92" i="7" s="1"/>
  <c r="AC90" i="6"/>
  <c r="AE86" i="6"/>
  <c r="AM88" i="7" s="1"/>
  <c r="AN88" i="7" s="1"/>
  <c r="AP88" i="7" s="1"/>
  <c r="AR88" i="7" s="1"/>
  <c r="AC86" i="6"/>
  <c r="AE78" i="6"/>
  <c r="AM80" i="7" s="1"/>
  <c r="AN80" i="7" s="1"/>
  <c r="AP80" i="7" s="1"/>
  <c r="AC78" i="6"/>
  <c r="AH84" i="6"/>
  <c r="AF84" i="6"/>
  <c r="AH96" i="6"/>
  <c r="AF96" i="6"/>
  <c r="AF89" i="6"/>
  <c r="AH89" i="6"/>
  <c r="AF81" i="6"/>
  <c r="AH81" i="6"/>
  <c r="AI79" i="6"/>
  <c r="AK79" i="6"/>
  <c r="AH80" i="6"/>
  <c r="AF80" i="6"/>
  <c r="AH92" i="6"/>
  <c r="AF92" i="6"/>
  <c r="AC58" i="6"/>
  <c r="AE58" i="6"/>
  <c r="AM60" i="7" s="1"/>
  <c r="AF46" i="6"/>
  <c r="AH46" i="6"/>
  <c r="AH62" i="6"/>
  <c r="AF62" i="6"/>
  <c r="AC66" i="6"/>
  <c r="AE66" i="6"/>
  <c r="AM68" i="7" s="1"/>
  <c r="AC50" i="6"/>
  <c r="AE50" i="6"/>
  <c r="AM52" i="7" s="1"/>
  <c r="AF54" i="6"/>
  <c r="AH54" i="6"/>
  <c r="AF60" i="6"/>
  <c r="AH60" i="6"/>
  <c r="AF63" i="6"/>
  <c r="AH63" i="6"/>
  <c r="AC49" i="6"/>
  <c r="AE49" i="6"/>
  <c r="AM51" i="7" s="1"/>
  <c r="AF51" i="6"/>
  <c r="AH51" i="6"/>
  <c r="AF47" i="6"/>
  <c r="AH47" i="6"/>
  <c r="AF55" i="6"/>
  <c r="AH55" i="6"/>
  <c r="AF48" i="6"/>
  <c r="AH48" i="6"/>
  <c r="AF52" i="6"/>
  <c r="AH52" i="6"/>
  <c r="AF56" i="6"/>
  <c r="AH56" i="6"/>
  <c r="AF64" i="6"/>
  <c r="AH64" i="6"/>
  <c r="AC57" i="6"/>
  <c r="AE57" i="6"/>
  <c r="AM59" i="7" s="1"/>
  <c r="AF67" i="6"/>
  <c r="AH67" i="6"/>
  <c r="AF59" i="6"/>
  <c r="AH59" i="6"/>
  <c r="AC65" i="6"/>
  <c r="AE65" i="6"/>
  <c r="AM67" i="7" s="1"/>
  <c r="AC61" i="6"/>
  <c r="AE61" i="6"/>
  <c r="AM63" i="7" s="1"/>
  <c r="AC53" i="6"/>
  <c r="AE53" i="6"/>
  <c r="AM55" i="7" s="1"/>
  <c r="AN78" i="29"/>
  <c r="AR78" i="29"/>
  <c r="AI88" i="29"/>
  <c r="AM88" i="29"/>
  <c r="AH83" i="29"/>
  <c r="AD83" i="29"/>
  <c r="AI76" i="29"/>
  <c r="AM76" i="29"/>
  <c r="AM97" i="29"/>
  <c r="AI97" i="29"/>
  <c r="AN94" i="29"/>
  <c r="AR94" i="29"/>
  <c r="AI96" i="29"/>
  <c r="AM96" i="29"/>
  <c r="AI92" i="29"/>
  <c r="AM92" i="29"/>
  <c r="AH87" i="29"/>
  <c r="AD87" i="29"/>
  <c r="AH79" i="29"/>
  <c r="AD79" i="29"/>
  <c r="AH77" i="29"/>
  <c r="AD77" i="29"/>
  <c r="AH93" i="29"/>
  <c r="AD93" i="29"/>
  <c r="AN82" i="29"/>
  <c r="AR82" i="29"/>
  <c r="AM81" i="29"/>
  <c r="AI81" i="29"/>
  <c r="AM89" i="29"/>
  <c r="AI89" i="29"/>
  <c r="AM91" i="29"/>
  <c r="AI91" i="29"/>
  <c r="AI84" i="29"/>
  <c r="AM84" i="29"/>
  <c r="AN86" i="29"/>
  <c r="AR86" i="29"/>
  <c r="AI80" i="29"/>
  <c r="AM80" i="29"/>
  <c r="AM85" i="29"/>
  <c r="AI85" i="29"/>
  <c r="AN90" i="29"/>
  <c r="AR90" i="29"/>
  <c r="AH95" i="29"/>
  <c r="AD95" i="29"/>
  <c r="AM50" i="29"/>
  <c r="AI50" i="29"/>
  <c r="AH19" i="29"/>
  <c r="AI19" i="29" s="1"/>
  <c r="AH53" i="29"/>
  <c r="AD53" i="29"/>
  <c r="AC22" i="29"/>
  <c r="AD22" i="29" s="1"/>
  <c r="AH47" i="29"/>
  <c r="AD47" i="29"/>
  <c r="AC16" i="29"/>
  <c r="AD16" i="29" s="1"/>
  <c r="AD61" i="29"/>
  <c r="AC30" i="29"/>
  <c r="AD30" i="29" s="1"/>
  <c r="AH61" i="29"/>
  <c r="Y32" i="29"/>
  <c r="AH51" i="29"/>
  <c r="AD51" i="29"/>
  <c r="AC20" i="29"/>
  <c r="AD20" i="29" s="1"/>
  <c r="Y28" i="29"/>
  <c r="AD55" i="29"/>
  <c r="AC24" i="29"/>
  <c r="AD24" i="29" s="1"/>
  <c r="AH55" i="29"/>
  <c r="Y36" i="29"/>
  <c r="AM62" i="29"/>
  <c r="AI62" i="29"/>
  <c r="AM66" i="29"/>
  <c r="AI66" i="29"/>
  <c r="AH35" i="29"/>
  <c r="AI35" i="29" s="1"/>
  <c r="AD65" i="29"/>
  <c r="AH65" i="29"/>
  <c r="AC34" i="29"/>
  <c r="AD34" i="29" s="1"/>
  <c r="AM48" i="29"/>
  <c r="AI48" i="29"/>
  <c r="AM52" i="29"/>
  <c r="AI52" i="29"/>
  <c r="Y24" i="29"/>
  <c r="AD35" i="29"/>
  <c r="AH57" i="29"/>
  <c r="AD57" i="29"/>
  <c r="AC26" i="29"/>
  <c r="AD26" i="29" s="1"/>
  <c r="AH67" i="29"/>
  <c r="AD67" i="29"/>
  <c r="AC36" i="29"/>
  <c r="Y16" i="29"/>
  <c r="AD49" i="29"/>
  <c r="AH49" i="29"/>
  <c r="AC18" i="29"/>
  <c r="AD18" i="29" s="1"/>
  <c r="AM64" i="29"/>
  <c r="AI64" i="29"/>
  <c r="AM58" i="29"/>
  <c r="AI58" i="29"/>
  <c r="AH27" i="29"/>
  <c r="AI27" i="29" s="1"/>
  <c r="AH63" i="29"/>
  <c r="AD63" i="29"/>
  <c r="AC32" i="29"/>
  <c r="Y20" i="29"/>
  <c r="AM54" i="29"/>
  <c r="AI54" i="29"/>
  <c r="AI60" i="29"/>
  <c r="AM60" i="29"/>
  <c r="AM46" i="29"/>
  <c r="AI46" i="29"/>
  <c r="AH59" i="29"/>
  <c r="AD59" i="29"/>
  <c r="AC28" i="29"/>
  <c r="AD28" i="29" s="1"/>
  <c r="AI56" i="29"/>
  <c r="AM56" i="29"/>
  <c r="AC195" i="5"/>
  <c r="AC218" i="5" s="1"/>
  <c r="Y195" i="5"/>
  <c r="Q218" i="5"/>
  <c r="S218" i="5"/>
  <c r="Y218" i="5"/>
  <c r="W92" i="13" l="1"/>
  <c r="T204" i="13"/>
  <c r="T127" i="13"/>
  <c r="AM32" i="5"/>
  <c r="U123" i="13" s="1"/>
  <c r="V123" i="13" s="1"/>
  <c r="T110" i="13"/>
  <c r="AM23" i="5"/>
  <c r="U114" i="13" s="1"/>
  <c r="AM28" i="5"/>
  <c r="U119" i="13" s="1"/>
  <c r="V119" i="13" s="1"/>
  <c r="S106" i="13"/>
  <c r="T106" i="13" s="1"/>
  <c r="T216" i="13"/>
  <c r="S196" i="13"/>
  <c r="T196" i="13" s="1"/>
  <c r="T202" i="13"/>
  <c r="AI121" i="6"/>
  <c r="AM175" i="29"/>
  <c r="AR175" i="29" s="1"/>
  <c r="AR152" i="7"/>
  <c r="AK146" i="7"/>
  <c r="AR146" i="7"/>
  <c r="AQ146" i="7"/>
  <c r="AR160" i="7"/>
  <c r="AR141" i="7"/>
  <c r="AR144" i="7"/>
  <c r="AK87" i="6"/>
  <c r="AI23" i="5"/>
  <c r="S114" i="13"/>
  <c r="T114" i="13" s="1"/>
  <c r="S208" i="13"/>
  <c r="T208" i="13" s="1"/>
  <c r="S118" i="13"/>
  <c r="T118" i="13" s="1"/>
  <c r="T210" i="13"/>
  <c r="S201" i="13"/>
  <c r="T201" i="13" s="1"/>
  <c r="S107" i="13"/>
  <c r="T107" i="13" s="1"/>
  <c r="T119" i="13"/>
  <c r="F159" i="18"/>
  <c r="F46" i="18"/>
  <c r="AI106" i="29"/>
  <c r="AM106" i="29"/>
  <c r="AM15" i="29" s="1"/>
  <c r="AN15" i="29" s="1"/>
  <c r="T123" i="13"/>
  <c r="E278" i="22"/>
  <c r="F244" i="22"/>
  <c r="H178" i="22"/>
  <c r="I178" i="22" s="1"/>
  <c r="J178" i="22" s="1"/>
  <c r="K178" i="22" s="1"/>
  <c r="L178" i="22" s="1"/>
  <c r="M178" i="22" s="1"/>
  <c r="N178" i="22" s="1"/>
  <c r="O178" i="22" s="1"/>
  <c r="P178" i="22" s="1"/>
  <c r="Q178" i="22" s="1"/>
  <c r="R178" i="22" s="1"/>
  <c r="S178" i="22" s="1"/>
  <c r="T178" i="22" s="1"/>
  <c r="U178" i="22" s="1"/>
  <c r="V178" i="22" s="1"/>
  <c r="W178" i="22" s="1"/>
  <c r="X178" i="22" s="1"/>
  <c r="Y178" i="22" s="1"/>
  <c r="Z178" i="22" s="1"/>
  <c r="AA178" i="22" s="1"/>
  <c r="AB178" i="22" s="1"/>
  <c r="G210" i="22"/>
  <c r="D202" i="22"/>
  <c r="AG24" i="7"/>
  <c r="F58" i="18"/>
  <c r="S197" i="13"/>
  <c r="T197" i="13" s="1"/>
  <c r="AI35" i="5"/>
  <c r="AM31" i="5"/>
  <c r="U212" i="13" s="1"/>
  <c r="V212" i="13" s="1"/>
  <c r="S108" i="13"/>
  <c r="T108" i="13" s="1"/>
  <c r="S198" i="13"/>
  <c r="T198" i="13" s="1"/>
  <c r="AM24" i="5"/>
  <c r="AN24" i="5" s="1"/>
  <c r="S126" i="13"/>
  <c r="T126" i="13" s="1"/>
  <c r="T200" i="13"/>
  <c r="S122" i="13"/>
  <c r="T122" i="13" s="1"/>
  <c r="AI31" i="5"/>
  <c r="AI36" i="5"/>
  <c r="AM36" i="5"/>
  <c r="U127" i="13" s="1"/>
  <c r="V127" i="13" s="1"/>
  <c r="S217" i="13"/>
  <c r="T217" i="13" s="1"/>
  <c r="S209" i="13"/>
  <c r="T209" i="13" s="1"/>
  <c r="AI20" i="5"/>
  <c r="AI28" i="5"/>
  <c r="T212" i="13"/>
  <c r="F49" i="18"/>
  <c r="AG17" i="7"/>
  <c r="AH24" i="7"/>
  <c r="G49" i="18" s="1"/>
  <c r="F166" i="18"/>
  <c r="AE29" i="7"/>
  <c r="AH30" i="7"/>
  <c r="G167" i="18" s="1"/>
  <c r="AG30" i="7"/>
  <c r="AH29" i="7"/>
  <c r="G54" i="18" s="1"/>
  <c r="AG32" i="7"/>
  <c r="AH17" i="7"/>
  <c r="G154" i="18" s="1"/>
  <c r="AE30" i="7"/>
  <c r="F62" i="18"/>
  <c r="AE21" i="7"/>
  <c r="AE17" i="7"/>
  <c r="F55" i="18"/>
  <c r="AE33" i="7"/>
  <c r="AG28" i="7"/>
  <c r="AH22" i="7"/>
  <c r="G159" i="18" s="1"/>
  <c r="AG22" i="7"/>
  <c r="AG21" i="7"/>
  <c r="AH33" i="7"/>
  <c r="G170" i="18" s="1"/>
  <c r="AH32" i="7"/>
  <c r="G169" i="18" s="1"/>
  <c r="S171" i="13"/>
  <c r="AG20" i="7"/>
  <c r="AG27" i="7"/>
  <c r="AH25" i="7"/>
  <c r="G162" i="18" s="1"/>
  <c r="S180" i="13"/>
  <c r="AH37" i="7"/>
  <c r="G174" i="18" s="1"/>
  <c r="AG37" i="7"/>
  <c r="AQ92" i="7"/>
  <c r="AS92" i="7"/>
  <c r="AQ93" i="7"/>
  <c r="AS93" i="7"/>
  <c r="AS111" i="7"/>
  <c r="AQ111" i="7"/>
  <c r="AS215" i="7"/>
  <c r="AQ215" i="7"/>
  <c r="AR215" i="7"/>
  <c r="AE26" i="6"/>
  <c r="AC26" i="6"/>
  <c r="S26" i="13"/>
  <c r="T26" i="13" s="1"/>
  <c r="AI185" i="6"/>
  <c r="AK185" i="6"/>
  <c r="AM220" i="7"/>
  <c r="AN220" i="7" s="1"/>
  <c r="AP220" i="7" s="1"/>
  <c r="AR220" i="7" s="1"/>
  <c r="AF215" i="6"/>
  <c r="AH215" i="6"/>
  <c r="AK187" i="7"/>
  <c r="Y60" i="7"/>
  <c r="X28" i="7"/>
  <c r="AM192" i="7"/>
  <c r="AN192" i="7" s="1"/>
  <c r="AP192" i="7" s="1"/>
  <c r="AF188" i="6"/>
  <c r="AH188" i="6"/>
  <c r="AK191" i="7"/>
  <c r="F157" i="18"/>
  <c r="F45" i="18"/>
  <c r="AI189" i="6"/>
  <c r="AK189" i="6"/>
  <c r="Y52" i="7"/>
  <c r="X20" i="7"/>
  <c r="Y16" i="7"/>
  <c r="Q166" i="13"/>
  <c r="R166" i="13" s="1"/>
  <c r="AM224" i="7"/>
  <c r="AN224" i="7" s="1"/>
  <c r="AP224" i="7" s="1"/>
  <c r="AR224" i="7" s="1"/>
  <c r="AF219" i="6"/>
  <c r="AH219" i="6"/>
  <c r="AE37" i="7"/>
  <c r="AE19" i="6"/>
  <c r="AC19" i="6"/>
  <c r="AS223" i="7"/>
  <c r="AQ223" i="7"/>
  <c r="AR223" i="7"/>
  <c r="AK58" i="7"/>
  <c r="AE21" i="6"/>
  <c r="AC21" i="6"/>
  <c r="S21" i="13"/>
  <c r="T21" i="13" s="1"/>
  <c r="AS207" i="7"/>
  <c r="AQ207" i="7"/>
  <c r="AR207" i="7"/>
  <c r="AE67" i="7"/>
  <c r="AD35" i="7"/>
  <c r="S185" i="13" s="1"/>
  <c r="AE51" i="7"/>
  <c r="AD19" i="7"/>
  <c r="S169" i="13" s="1"/>
  <c r="AG16" i="7"/>
  <c r="AE25" i="7"/>
  <c r="Y25" i="7"/>
  <c r="Q175" i="13"/>
  <c r="R175" i="13" s="1"/>
  <c r="AQ177" i="7"/>
  <c r="AS177" i="7"/>
  <c r="Y55" i="7"/>
  <c r="X23" i="7"/>
  <c r="AP56" i="7"/>
  <c r="AH36" i="7"/>
  <c r="AJ68" i="7"/>
  <c r="AG31" i="7"/>
  <c r="AP53" i="7"/>
  <c r="AP50" i="7"/>
  <c r="AK61" i="7"/>
  <c r="AJ29" i="7"/>
  <c r="AK29" i="7" s="1"/>
  <c r="AQ185" i="7"/>
  <c r="AS185" i="7"/>
  <c r="AR185" i="7"/>
  <c r="AJ22" i="7"/>
  <c r="AK22" i="7" s="1"/>
  <c r="AK54" i="7"/>
  <c r="AC16" i="6"/>
  <c r="AE16" i="6"/>
  <c r="AE15" i="6"/>
  <c r="AC15" i="6"/>
  <c r="AM212" i="7"/>
  <c r="AN212" i="7" s="1"/>
  <c r="AP212" i="7" s="1"/>
  <c r="AR212" i="7" s="1"/>
  <c r="AF207" i="6"/>
  <c r="AH207" i="6"/>
  <c r="AJ16" i="7"/>
  <c r="AK48" i="7"/>
  <c r="AK217" i="6"/>
  <c r="AI217" i="6"/>
  <c r="AE23" i="6"/>
  <c r="AC23" i="6"/>
  <c r="S23" i="13"/>
  <c r="T23" i="13" s="1"/>
  <c r="AE20" i="6"/>
  <c r="AC20" i="6"/>
  <c r="Y68" i="7"/>
  <c r="X36" i="7"/>
  <c r="AK217" i="7"/>
  <c r="AQ206" i="7"/>
  <c r="AS206" i="7"/>
  <c r="AR206" i="7"/>
  <c r="AM175" i="7"/>
  <c r="AN175" i="7" s="1"/>
  <c r="AP175" i="7" s="1"/>
  <c r="AR175" i="7" s="1"/>
  <c r="AF171" i="6"/>
  <c r="AH171" i="6"/>
  <c r="AE36" i="6"/>
  <c r="AC36" i="6"/>
  <c r="AE32" i="7"/>
  <c r="S182" i="13"/>
  <c r="AI214" i="6"/>
  <c r="AK214" i="6"/>
  <c r="F154" i="18"/>
  <c r="F42" i="18"/>
  <c r="AK64" i="7"/>
  <c r="AJ32" i="7"/>
  <c r="Y17" i="7"/>
  <c r="Q167" i="13"/>
  <c r="R167" i="13" s="1"/>
  <c r="Y63" i="7"/>
  <c r="X31" i="7"/>
  <c r="AH21" i="7"/>
  <c r="AM179" i="7"/>
  <c r="AN179" i="7" s="1"/>
  <c r="AP179" i="7" s="1"/>
  <c r="AF175" i="6"/>
  <c r="AH175" i="6"/>
  <c r="AE24" i="7"/>
  <c r="S174" i="13"/>
  <c r="AJ51" i="7"/>
  <c r="AH19" i="7"/>
  <c r="AN63" i="7"/>
  <c r="AN67" i="7"/>
  <c r="AN51" i="7"/>
  <c r="AN68" i="7"/>
  <c r="AQ114" i="7"/>
  <c r="AS114" i="7"/>
  <c r="AQ118" i="7"/>
  <c r="AS118" i="7"/>
  <c r="AQ130" i="7"/>
  <c r="AS130" i="7"/>
  <c r="AS119" i="7"/>
  <c r="AQ119" i="7"/>
  <c r="AQ148" i="7"/>
  <c r="AS148" i="7"/>
  <c r="AQ156" i="7"/>
  <c r="AS156" i="7"/>
  <c r="AS157" i="7"/>
  <c r="AQ157" i="7"/>
  <c r="AK49" i="7"/>
  <c r="AJ17" i="7"/>
  <c r="AK17" i="7" s="1"/>
  <c r="AQ189" i="7"/>
  <c r="AS189" i="7"/>
  <c r="Y37" i="7"/>
  <c r="Q187" i="13"/>
  <c r="R187" i="13" s="1"/>
  <c r="AK220" i="7"/>
  <c r="AH221" i="7"/>
  <c r="AG34" i="7"/>
  <c r="AM205" i="7"/>
  <c r="AF200" i="6"/>
  <c r="AH200" i="6"/>
  <c r="AE28" i="6"/>
  <c r="AC28" i="6"/>
  <c r="AM213" i="7"/>
  <c r="AF208" i="6"/>
  <c r="AH208" i="6"/>
  <c r="AE52" i="7"/>
  <c r="AD20" i="7"/>
  <c r="AQ193" i="7"/>
  <c r="AS193" i="7"/>
  <c r="AR193" i="7"/>
  <c r="AK224" i="7"/>
  <c r="AK209" i="6"/>
  <c r="AI209" i="6"/>
  <c r="AR156" i="7"/>
  <c r="AG33" i="7"/>
  <c r="AK30" i="7"/>
  <c r="E164" i="18"/>
  <c r="E52" i="18"/>
  <c r="AG36" i="7"/>
  <c r="AJ63" i="7"/>
  <c r="AH31" i="7"/>
  <c r="AJ59" i="7"/>
  <c r="AH27" i="7"/>
  <c r="AE34" i="6"/>
  <c r="AC34" i="6"/>
  <c r="AE32" i="6"/>
  <c r="AC32" i="6"/>
  <c r="AI177" i="6"/>
  <c r="AK177" i="6"/>
  <c r="F168" i="18"/>
  <c r="F56" i="18"/>
  <c r="F160" i="18"/>
  <c r="F48" i="18"/>
  <c r="AK212" i="7"/>
  <c r="AH16" i="7"/>
  <c r="AQ222" i="7"/>
  <c r="AS222" i="7"/>
  <c r="AE31" i="6"/>
  <c r="AC31" i="6"/>
  <c r="Y22" i="7"/>
  <c r="Q172" i="13"/>
  <c r="R172" i="13" s="1"/>
  <c r="AG29" i="7"/>
  <c r="AR130" i="7"/>
  <c r="AM183" i="7"/>
  <c r="AN183" i="7" s="1"/>
  <c r="AP183" i="7" s="1"/>
  <c r="AR183" i="7" s="1"/>
  <c r="AF179" i="6"/>
  <c r="AH179" i="6"/>
  <c r="AM176" i="7"/>
  <c r="AN176" i="7" s="1"/>
  <c r="AP176" i="7" s="1"/>
  <c r="AR176" i="7" s="1"/>
  <c r="AF172" i="6"/>
  <c r="AH172" i="6"/>
  <c r="Y29" i="7"/>
  <c r="Q179" i="13"/>
  <c r="R179" i="13" s="1"/>
  <c r="AK175" i="7"/>
  <c r="AS219" i="7"/>
  <c r="AQ219" i="7"/>
  <c r="F162" i="18"/>
  <c r="F50" i="18"/>
  <c r="AM184" i="7"/>
  <c r="AN184" i="7" s="1"/>
  <c r="AP184" i="7" s="1"/>
  <c r="AF180" i="6"/>
  <c r="AH180" i="6"/>
  <c r="AE29" i="6"/>
  <c r="AC29" i="6"/>
  <c r="AR177" i="7"/>
  <c r="AI198" i="6"/>
  <c r="AK198" i="6"/>
  <c r="AJ55" i="7"/>
  <c r="AH23" i="7"/>
  <c r="AG35" i="7"/>
  <c r="AP69" i="7"/>
  <c r="AP65" i="7"/>
  <c r="AP66" i="7"/>
  <c r="AQ80" i="7"/>
  <c r="AS80" i="7"/>
  <c r="AQ88" i="7"/>
  <c r="AS88" i="7"/>
  <c r="AQ96" i="7"/>
  <c r="AS96" i="7"/>
  <c r="AQ84" i="7"/>
  <c r="AS84" i="7"/>
  <c r="AQ100" i="7"/>
  <c r="AS100" i="7"/>
  <c r="AS127" i="7"/>
  <c r="AQ127" i="7"/>
  <c r="AS149" i="7"/>
  <c r="AQ149" i="7"/>
  <c r="AK66" i="7"/>
  <c r="AK205" i="6"/>
  <c r="AI205" i="6"/>
  <c r="F169" i="18"/>
  <c r="F57" i="18"/>
  <c r="AI169" i="6"/>
  <c r="AK169" i="6"/>
  <c r="AR93" i="7"/>
  <c r="Y24" i="7"/>
  <c r="Q174" i="13"/>
  <c r="R174" i="13" s="1"/>
  <c r="AH205" i="7"/>
  <c r="AG18" i="7"/>
  <c r="F173" i="18"/>
  <c r="F61" i="18"/>
  <c r="Y33" i="7"/>
  <c r="Q183" i="13"/>
  <c r="R183" i="13" s="1"/>
  <c r="AR157" i="7"/>
  <c r="AE30" i="6"/>
  <c r="AC30" i="6"/>
  <c r="AR148" i="7"/>
  <c r="AI206" i="6"/>
  <c r="AK206" i="6"/>
  <c r="Y32" i="7"/>
  <c r="Q182" i="13"/>
  <c r="R182" i="13" s="1"/>
  <c r="AE17" i="6"/>
  <c r="AC17" i="6"/>
  <c r="AQ214" i="7"/>
  <c r="AS214" i="7"/>
  <c r="AE25" i="6"/>
  <c r="AC25" i="6"/>
  <c r="S25" i="13"/>
  <c r="T25" i="13" s="1"/>
  <c r="AM204" i="7"/>
  <c r="AN204" i="7" s="1"/>
  <c r="AP204" i="7" s="1"/>
  <c r="AR204" i="7" s="1"/>
  <c r="AF199" i="6"/>
  <c r="AH199" i="6"/>
  <c r="F164" i="18"/>
  <c r="F52" i="18"/>
  <c r="Y59" i="7"/>
  <c r="X27" i="7"/>
  <c r="AJ52" i="7"/>
  <c r="AH20" i="7"/>
  <c r="AP57" i="7"/>
  <c r="AP49" i="7"/>
  <c r="AR49" i="7" s="1"/>
  <c r="AP54" i="7"/>
  <c r="AE16" i="7"/>
  <c r="S166" i="13"/>
  <c r="AQ181" i="7"/>
  <c r="AS181" i="7"/>
  <c r="AR181" i="7"/>
  <c r="AM216" i="7"/>
  <c r="AN216" i="7" s="1"/>
  <c r="AP216" i="7" s="1"/>
  <c r="AR216" i="7" s="1"/>
  <c r="AF211" i="6"/>
  <c r="AH211" i="6"/>
  <c r="AK213" i="6"/>
  <c r="AI213" i="6"/>
  <c r="AE63" i="7"/>
  <c r="AD31" i="7"/>
  <c r="AE55" i="7"/>
  <c r="AD23" i="7"/>
  <c r="E156" i="18"/>
  <c r="E44" i="18"/>
  <c r="F165" i="18"/>
  <c r="F53" i="18"/>
  <c r="AM180" i="7"/>
  <c r="AN180" i="7" s="1"/>
  <c r="AP180" i="7" s="1"/>
  <c r="AF176" i="6"/>
  <c r="AH176" i="6"/>
  <c r="AR96" i="7"/>
  <c r="AM217" i="7"/>
  <c r="AN217" i="7" s="1"/>
  <c r="AP217" i="7" s="1"/>
  <c r="AF212" i="6"/>
  <c r="AH212" i="6"/>
  <c r="F153" i="18"/>
  <c r="F41" i="18"/>
  <c r="AM208" i="7"/>
  <c r="AN208" i="7" s="1"/>
  <c r="AP208" i="7" s="1"/>
  <c r="AR208" i="7" s="1"/>
  <c r="AF203" i="6"/>
  <c r="AH203" i="6"/>
  <c r="AK183" i="7"/>
  <c r="AR214" i="7"/>
  <c r="AG25" i="7"/>
  <c r="AM188" i="7"/>
  <c r="AN188" i="7" s="1"/>
  <c r="AP188" i="7" s="1"/>
  <c r="AF184" i="6"/>
  <c r="AH184" i="6"/>
  <c r="AR111" i="7"/>
  <c r="AK50" i="7"/>
  <c r="AM209" i="7"/>
  <c r="AN209" i="7" s="1"/>
  <c r="AP209" i="7" s="1"/>
  <c r="AF204" i="6"/>
  <c r="AH204" i="6"/>
  <c r="E172" i="18"/>
  <c r="E60" i="18"/>
  <c r="AS203" i="7"/>
  <c r="AQ203" i="7"/>
  <c r="AG23" i="7"/>
  <c r="AJ67" i="7"/>
  <c r="AH35" i="7"/>
  <c r="AN55" i="7"/>
  <c r="AN59" i="7"/>
  <c r="AN52" i="7"/>
  <c r="AN60" i="7"/>
  <c r="AQ85" i="7"/>
  <c r="AS85" i="7"/>
  <c r="AQ122" i="7"/>
  <c r="AS122" i="7"/>
  <c r="AQ126" i="7"/>
  <c r="AS126" i="7"/>
  <c r="AQ110" i="7"/>
  <c r="AS110" i="7"/>
  <c r="AQ152" i="7"/>
  <c r="AS152" i="7"/>
  <c r="AQ144" i="7"/>
  <c r="AS144" i="7"/>
  <c r="AQ160" i="7"/>
  <c r="AS160" i="7"/>
  <c r="AS141" i="7"/>
  <c r="AQ141" i="7"/>
  <c r="AK69" i="7"/>
  <c r="AJ37" i="7"/>
  <c r="AK37" i="7" s="1"/>
  <c r="AI210" i="6"/>
  <c r="AK210" i="6"/>
  <c r="AE35" i="6"/>
  <c r="AC35" i="6"/>
  <c r="AQ210" i="7"/>
  <c r="AS210" i="7"/>
  <c r="AQ173" i="7"/>
  <c r="AS173" i="7"/>
  <c r="Y18" i="7"/>
  <c r="Q168" i="13"/>
  <c r="R168" i="13" s="1"/>
  <c r="AM187" i="7"/>
  <c r="AN187" i="7" s="1"/>
  <c r="AP187" i="7" s="1"/>
  <c r="AR187" i="7" s="1"/>
  <c r="AF183" i="6"/>
  <c r="AH183" i="6"/>
  <c r="AE24" i="6"/>
  <c r="AC24" i="6"/>
  <c r="S24" i="13"/>
  <c r="T24" i="13" s="1"/>
  <c r="Y21" i="7"/>
  <c r="Q171" i="13"/>
  <c r="R171" i="13" s="1"/>
  <c r="AK65" i="7"/>
  <c r="AJ33" i="7"/>
  <c r="AK33" i="7" s="1"/>
  <c r="AM221" i="7"/>
  <c r="AF216" i="6"/>
  <c r="AH216" i="6"/>
  <c r="E165" i="18"/>
  <c r="E53" i="18"/>
  <c r="AM191" i="7"/>
  <c r="AN191" i="7" s="1"/>
  <c r="AP191" i="7" s="1"/>
  <c r="AF187" i="6"/>
  <c r="AH187" i="6"/>
  <c r="AH213" i="7"/>
  <c r="AG26" i="7"/>
  <c r="AE68" i="7"/>
  <c r="AD36" i="7"/>
  <c r="AE27" i="6"/>
  <c r="AC27" i="6"/>
  <c r="E157" i="18"/>
  <c r="E45" i="18"/>
  <c r="AR118" i="7"/>
  <c r="AJ60" i="7"/>
  <c r="AH28" i="7"/>
  <c r="AR92" i="7"/>
  <c r="AS211" i="7"/>
  <c r="AQ211" i="7"/>
  <c r="AR211" i="7"/>
  <c r="AR100" i="7"/>
  <c r="AI218" i="6"/>
  <c r="AK218" i="6"/>
  <c r="AK56" i="7"/>
  <c r="AJ24" i="7"/>
  <c r="AM172" i="7"/>
  <c r="AN172" i="7" s="1"/>
  <c r="AP172" i="7" s="1"/>
  <c r="AF168" i="6"/>
  <c r="AH168" i="6"/>
  <c r="AR80" i="7"/>
  <c r="AI202" i="6"/>
  <c r="AK202" i="6"/>
  <c r="AK204" i="7"/>
  <c r="F172" i="18"/>
  <c r="F60" i="18"/>
  <c r="F156" i="18"/>
  <c r="F44" i="18"/>
  <c r="AE59" i="7"/>
  <c r="AD27" i="7"/>
  <c r="S177" i="13" s="1"/>
  <c r="AI173" i="6"/>
  <c r="AK173" i="6"/>
  <c r="E160" i="18"/>
  <c r="E48" i="18"/>
  <c r="AR149" i="7"/>
  <c r="Y34" i="7"/>
  <c r="Q184" i="13"/>
  <c r="R184" i="13" s="1"/>
  <c r="AI181" i="6"/>
  <c r="AK181" i="6"/>
  <c r="AR189" i="7"/>
  <c r="AK216" i="7"/>
  <c r="AR173" i="7"/>
  <c r="AQ218" i="7"/>
  <c r="AS218" i="7"/>
  <c r="AK57" i="7"/>
  <c r="AJ25" i="7"/>
  <c r="AK25" i="7" s="1"/>
  <c r="AD221" i="7"/>
  <c r="AB34" i="7"/>
  <c r="Y51" i="7"/>
  <c r="X19" i="7"/>
  <c r="AD205" i="7"/>
  <c r="AB18" i="7"/>
  <c r="AD213" i="7"/>
  <c r="AB26" i="7"/>
  <c r="AD28" i="7"/>
  <c r="AE60" i="7"/>
  <c r="AE33" i="6"/>
  <c r="AC33" i="6"/>
  <c r="Y26" i="7"/>
  <c r="Q176" i="13"/>
  <c r="R176" i="13" s="1"/>
  <c r="E173" i="18"/>
  <c r="E61" i="18"/>
  <c r="AP62" i="7"/>
  <c r="AP58" i="7"/>
  <c r="AK208" i="7"/>
  <c r="Y30" i="7"/>
  <c r="Q180" i="13"/>
  <c r="R180" i="13" s="1"/>
  <c r="AK201" i="6"/>
  <c r="AI201" i="6"/>
  <c r="AE22" i="6"/>
  <c r="AC22" i="6"/>
  <c r="AK176" i="7"/>
  <c r="E168" i="18"/>
  <c r="E56" i="18"/>
  <c r="AK53" i="7"/>
  <c r="AJ21" i="7"/>
  <c r="AK21" i="7" s="1"/>
  <c r="AE18" i="6"/>
  <c r="AC18" i="6"/>
  <c r="AE22" i="7"/>
  <c r="AR126" i="7"/>
  <c r="Y67" i="7"/>
  <c r="X35" i="7"/>
  <c r="AP64" i="7"/>
  <c r="AP48" i="7"/>
  <c r="AP61" i="7"/>
  <c r="AR61" i="7" s="1"/>
  <c r="AG19" i="7"/>
  <c r="AH29" i="29"/>
  <c r="AI29" i="29" s="1"/>
  <c r="AH21" i="29"/>
  <c r="AI21" i="29" s="1"/>
  <c r="AH25" i="29"/>
  <c r="AI25" i="29" s="1"/>
  <c r="AM217" i="29"/>
  <c r="AI217" i="29"/>
  <c r="AM122" i="29"/>
  <c r="AM31" i="29" s="1"/>
  <c r="AN31" i="29" s="1"/>
  <c r="AI122" i="29"/>
  <c r="AM114" i="29"/>
  <c r="AM23" i="29" s="1"/>
  <c r="AI114" i="29"/>
  <c r="AN126" i="29"/>
  <c r="AR126" i="29"/>
  <c r="AR110" i="29"/>
  <c r="AN110" i="29"/>
  <c r="AN213" i="29"/>
  <c r="AR213" i="29"/>
  <c r="AU201" i="29"/>
  <c r="AS201" i="29"/>
  <c r="AR121" i="29"/>
  <c r="AN121" i="29"/>
  <c r="AM120" i="29"/>
  <c r="AI120" i="29"/>
  <c r="AI157" i="29"/>
  <c r="AM157" i="29"/>
  <c r="AI116" i="29"/>
  <c r="AM116" i="29"/>
  <c r="AN209" i="29"/>
  <c r="AR209" i="29"/>
  <c r="AN118" i="29"/>
  <c r="AR118" i="29"/>
  <c r="AN154" i="29"/>
  <c r="AR154" i="29"/>
  <c r="AN150" i="29"/>
  <c r="AR150" i="29"/>
  <c r="AM173" i="29"/>
  <c r="AI173" i="29"/>
  <c r="AN183" i="29"/>
  <c r="AR183" i="29"/>
  <c r="AM181" i="29"/>
  <c r="AI181" i="29"/>
  <c r="AR125" i="29"/>
  <c r="AN125" i="29"/>
  <c r="AM177" i="29"/>
  <c r="AI177" i="29"/>
  <c r="AR109" i="29"/>
  <c r="AN109" i="29"/>
  <c r="AI124" i="29"/>
  <c r="AM124" i="29"/>
  <c r="AM33" i="29" s="1"/>
  <c r="AN33" i="29" s="1"/>
  <c r="AR117" i="29"/>
  <c r="AN117" i="29"/>
  <c r="AN146" i="29"/>
  <c r="AR146" i="29"/>
  <c r="AM151" i="29"/>
  <c r="AI151" i="29"/>
  <c r="AN107" i="29"/>
  <c r="AR107" i="29"/>
  <c r="AU186" i="29"/>
  <c r="AS186" i="29"/>
  <c r="AR123" i="29"/>
  <c r="AN123" i="29"/>
  <c r="AR207" i="29"/>
  <c r="AN207" i="29"/>
  <c r="AS152" i="29"/>
  <c r="AU152" i="29"/>
  <c r="AN111" i="29"/>
  <c r="AR111" i="29"/>
  <c r="AU174" i="29"/>
  <c r="AS174" i="29"/>
  <c r="AS148" i="29"/>
  <c r="AU148" i="29"/>
  <c r="AN187" i="29"/>
  <c r="AR187" i="29"/>
  <c r="AN179" i="29"/>
  <c r="AR179" i="29"/>
  <c r="AS156" i="29"/>
  <c r="AU156" i="29"/>
  <c r="AN176" i="29"/>
  <c r="AR176" i="29"/>
  <c r="AU182" i="29"/>
  <c r="AS182" i="29"/>
  <c r="AI137" i="29"/>
  <c r="AM137" i="29"/>
  <c r="AR215" i="29"/>
  <c r="AN215" i="29"/>
  <c r="AM202" i="29"/>
  <c r="AI202" i="29"/>
  <c r="AS140" i="29"/>
  <c r="AU140" i="29"/>
  <c r="AM108" i="29"/>
  <c r="AM17" i="29" s="1"/>
  <c r="AN17" i="29" s="1"/>
  <c r="AI108" i="29"/>
  <c r="AN138" i="29"/>
  <c r="AR138" i="29"/>
  <c r="AN205" i="29"/>
  <c r="AR205" i="29"/>
  <c r="AN142" i="29"/>
  <c r="AR142" i="29"/>
  <c r="AN197" i="29"/>
  <c r="AR197" i="29"/>
  <c r="AM169" i="29"/>
  <c r="AI169" i="29"/>
  <c r="AI141" i="29"/>
  <c r="AM141" i="29"/>
  <c r="AR216" i="29"/>
  <c r="AN216" i="29"/>
  <c r="AM139" i="29"/>
  <c r="AI139" i="29"/>
  <c r="AM147" i="29"/>
  <c r="AI147" i="29"/>
  <c r="AR113" i="29"/>
  <c r="AN113" i="29"/>
  <c r="AN167" i="29"/>
  <c r="AR167" i="29"/>
  <c r="AM155" i="29"/>
  <c r="AI155" i="29"/>
  <c r="AM112" i="29"/>
  <c r="AM21" i="29" s="1"/>
  <c r="AI112" i="29"/>
  <c r="AM185" i="29"/>
  <c r="AI185" i="29"/>
  <c r="AN168" i="29"/>
  <c r="AR168" i="29"/>
  <c r="AR127" i="29"/>
  <c r="AN127" i="29"/>
  <c r="AM210" i="29"/>
  <c r="AI210" i="29"/>
  <c r="AU170" i="29"/>
  <c r="AS170" i="29"/>
  <c r="AN180" i="29"/>
  <c r="AR180" i="29"/>
  <c r="AU178" i="29"/>
  <c r="AS178" i="29"/>
  <c r="AI149" i="29"/>
  <c r="AM149" i="29"/>
  <c r="AS144" i="29"/>
  <c r="AU144" i="29"/>
  <c r="AI153" i="29"/>
  <c r="AM153" i="29"/>
  <c r="AR199" i="29"/>
  <c r="AN199" i="29"/>
  <c r="AM206" i="29"/>
  <c r="AI206" i="29"/>
  <c r="AN184" i="29"/>
  <c r="AR184" i="29"/>
  <c r="AN214" i="29"/>
  <c r="AR214" i="29"/>
  <c r="AN171" i="29"/>
  <c r="AR171" i="29"/>
  <c r="AR119" i="29"/>
  <c r="AN119" i="29"/>
  <c r="AM143" i="29"/>
  <c r="AI143" i="29"/>
  <c r="AS211" i="29"/>
  <c r="AU211" i="29"/>
  <c r="AR203" i="29"/>
  <c r="AN203" i="29"/>
  <c r="AS136" i="29"/>
  <c r="AU136" i="29"/>
  <c r="AN172" i="29"/>
  <c r="AR172" i="29"/>
  <c r="AU166" i="29"/>
  <c r="AS166" i="29"/>
  <c r="AI145" i="29"/>
  <c r="AM145" i="29"/>
  <c r="AN198" i="29"/>
  <c r="AR198" i="29"/>
  <c r="AN115" i="29"/>
  <c r="AR115" i="29"/>
  <c r="S116" i="13"/>
  <c r="T116" i="13" s="1"/>
  <c r="S206" i="13"/>
  <c r="T206" i="13" s="1"/>
  <c r="AM20" i="5"/>
  <c r="AN20" i="5" s="1"/>
  <c r="AM17" i="5"/>
  <c r="AN17" i="5" s="1"/>
  <c r="S115" i="13"/>
  <c r="T115" i="13" s="1"/>
  <c r="S205" i="13"/>
  <c r="T205" i="13" s="1"/>
  <c r="S213" i="13"/>
  <c r="T213" i="13" s="1"/>
  <c r="AI32" i="5"/>
  <c r="AM16" i="5"/>
  <c r="AN16" i="5" s="1"/>
  <c r="AM15" i="5"/>
  <c r="U106" i="13" s="1"/>
  <c r="AM19" i="5"/>
  <c r="AN19" i="5" s="1"/>
  <c r="AM25" i="5"/>
  <c r="AN25" i="5" s="1"/>
  <c r="AM21" i="5"/>
  <c r="U112" i="13" s="1"/>
  <c r="AM33" i="5"/>
  <c r="AN33" i="5" s="1"/>
  <c r="AR127" i="5"/>
  <c r="AN127" i="5"/>
  <c r="AU85" i="5"/>
  <c r="AS85" i="5"/>
  <c r="AU109" i="5"/>
  <c r="AS109" i="5"/>
  <c r="AR58" i="5"/>
  <c r="AN58" i="5"/>
  <c r="AU117" i="5"/>
  <c r="AS117" i="5"/>
  <c r="AR115" i="5"/>
  <c r="AN115" i="5"/>
  <c r="AR76" i="5"/>
  <c r="AN76" i="5"/>
  <c r="AU77" i="5"/>
  <c r="AS77" i="5"/>
  <c r="AM27" i="5"/>
  <c r="AR107" i="5"/>
  <c r="AN107" i="5"/>
  <c r="AN82" i="5"/>
  <c r="AR82" i="5"/>
  <c r="AR67" i="5"/>
  <c r="AN67" i="5"/>
  <c r="AR54" i="5"/>
  <c r="AN54" i="5"/>
  <c r="AR59" i="5"/>
  <c r="AN59" i="5"/>
  <c r="AU112" i="5"/>
  <c r="AS112" i="5"/>
  <c r="AR47" i="5"/>
  <c r="AN47" i="5"/>
  <c r="AU64" i="5"/>
  <c r="AS64" i="5"/>
  <c r="AR63" i="5"/>
  <c r="AN63" i="5"/>
  <c r="AR95" i="5"/>
  <c r="AN95" i="5"/>
  <c r="AR49" i="5"/>
  <c r="AN49" i="5"/>
  <c r="AS177" i="5"/>
  <c r="AU177" i="5"/>
  <c r="AN86" i="5"/>
  <c r="AR86" i="5"/>
  <c r="AU108" i="5"/>
  <c r="AS108" i="5"/>
  <c r="AN111" i="5"/>
  <c r="AR111" i="5"/>
  <c r="AU169" i="5"/>
  <c r="AS169" i="5"/>
  <c r="AU57" i="5"/>
  <c r="AS57" i="5"/>
  <c r="AU65" i="5"/>
  <c r="AS65" i="5"/>
  <c r="AU60" i="5"/>
  <c r="AS60" i="5"/>
  <c r="AR46" i="5"/>
  <c r="AN46" i="5"/>
  <c r="AU89" i="5"/>
  <c r="AS89" i="5"/>
  <c r="AU81" i="5"/>
  <c r="AS81" i="5"/>
  <c r="AU93" i="5"/>
  <c r="AS93" i="5"/>
  <c r="AR80" i="5"/>
  <c r="AN80" i="5"/>
  <c r="AR92" i="5"/>
  <c r="AN92" i="5"/>
  <c r="AR84" i="5"/>
  <c r="AN84" i="5"/>
  <c r="AR96" i="5"/>
  <c r="AN96" i="5"/>
  <c r="AR119" i="5"/>
  <c r="AN119" i="5"/>
  <c r="AU53" i="5"/>
  <c r="AS53" i="5"/>
  <c r="AR88" i="5"/>
  <c r="AN88" i="5"/>
  <c r="AR91" i="5"/>
  <c r="AN91" i="5"/>
  <c r="AR124" i="5"/>
  <c r="AN124" i="5"/>
  <c r="AU56" i="5"/>
  <c r="AS56" i="5"/>
  <c r="AU61" i="5"/>
  <c r="AS61" i="5"/>
  <c r="AN94" i="5"/>
  <c r="AR94" i="5"/>
  <c r="AS185" i="5"/>
  <c r="AU185" i="5"/>
  <c r="AU48" i="5"/>
  <c r="AS48" i="5"/>
  <c r="AR66" i="5"/>
  <c r="AN66" i="5"/>
  <c r="AU121" i="5"/>
  <c r="AS121" i="5"/>
  <c r="AR83" i="5"/>
  <c r="AN83" i="5"/>
  <c r="AR79" i="5"/>
  <c r="AN79" i="5"/>
  <c r="AR87" i="5"/>
  <c r="AN87" i="5"/>
  <c r="AR120" i="5"/>
  <c r="AN120" i="5"/>
  <c r="AN78" i="5"/>
  <c r="AR78" i="5"/>
  <c r="AU116" i="5"/>
  <c r="AS116" i="5"/>
  <c r="AN90" i="5"/>
  <c r="AR90" i="5"/>
  <c r="AR62" i="5"/>
  <c r="AN62" i="5"/>
  <c r="AU125" i="5"/>
  <c r="AS125" i="5"/>
  <c r="AN55" i="5"/>
  <c r="AR55" i="5"/>
  <c r="AR24" i="5" s="1"/>
  <c r="AU52" i="5"/>
  <c r="AS52" i="5"/>
  <c r="AR51" i="5"/>
  <c r="AN51" i="5"/>
  <c r="AU113" i="5"/>
  <c r="AS113" i="5"/>
  <c r="AM35" i="5"/>
  <c r="AU97" i="5"/>
  <c r="AS97" i="5"/>
  <c r="AR50" i="5"/>
  <c r="AN50" i="5"/>
  <c r="AR123" i="5"/>
  <c r="AN123" i="5"/>
  <c r="AF29" i="4"/>
  <c r="AH29" i="4"/>
  <c r="AK33" i="4"/>
  <c r="AI33" i="4"/>
  <c r="AH21" i="4"/>
  <c r="AF21" i="4"/>
  <c r="AI17" i="4"/>
  <c r="AK17" i="4"/>
  <c r="AK25" i="4"/>
  <c r="AI25" i="4"/>
  <c r="AI27" i="4"/>
  <c r="AK27" i="4"/>
  <c r="AK35" i="4"/>
  <c r="AI35" i="4"/>
  <c r="AI23" i="4"/>
  <c r="AK23" i="4"/>
  <c r="AF36" i="4"/>
  <c r="AH36" i="4"/>
  <c r="AI34" i="4"/>
  <c r="AK34" i="4"/>
  <c r="AI30" i="4"/>
  <c r="AK30" i="4"/>
  <c r="AF16" i="4"/>
  <c r="AH16" i="4"/>
  <c r="AF80" i="4"/>
  <c r="AH80" i="4"/>
  <c r="AI22" i="4"/>
  <c r="AK22" i="4"/>
  <c r="AI19" i="4"/>
  <c r="AK19" i="4"/>
  <c r="AH197" i="4"/>
  <c r="AF197" i="4"/>
  <c r="AI15" i="4"/>
  <c r="AK15" i="4"/>
  <c r="AI31" i="4"/>
  <c r="AK31" i="4"/>
  <c r="AI18" i="4"/>
  <c r="AK18" i="4"/>
  <c r="AF20" i="4"/>
  <c r="AH20" i="4"/>
  <c r="AF32" i="4"/>
  <c r="AH32" i="4"/>
  <c r="AI26" i="4"/>
  <c r="AK26" i="4"/>
  <c r="AF28" i="4"/>
  <c r="AH28" i="4"/>
  <c r="AF24" i="4"/>
  <c r="AH24" i="4"/>
  <c r="S112" i="13"/>
  <c r="T112" i="13" s="1"/>
  <c r="AI21" i="5"/>
  <c r="S124" i="13"/>
  <c r="T124" i="13" s="1"/>
  <c r="AI33" i="5"/>
  <c r="S117" i="13"/>
  <c r="T117" i="13" s="1"/>
  <c r="S125" i="13"/>
  <c r="T125" i="13" s="1"/>
  <c r="AI34" i="5"/>
  <c r="S109" i="13"/>
  <c r="T109" i="13" s="1"/>
  <c r="S113" i="13"/>
  <c r="T113" i="13" s="1"/>
  <c r="S121" i="13"/>
  <c r="T121" i="13" s="1"/>
  <c r="S120" i="13"/>
  <c r="T120" i="13" s="1"/>
  <c r="AI29" i="5"/>
  <c r="AI18" i="5"/>
  <c r="AI22" i="5"/>
  <c r="AU153" i="5"/>
  <c r="AS153" i="5"/>
  <c r="AS150" i="5"/>
  <c r="AU150" i="5"/>
  <c r="AS200" i="5"/>
  <c r="AU200" i="5"/>
  <c r="AU211" i="5"/>
  <c r="AS211" i="5"/>
  <c r="AS212" i="5"/>
  <c r="AU212" i="5"/>
  <c r="AU141" i="5"/>
  <c r="AS141" i="5"/>
  <c r="AR139" i="5"/>
  <c r="AN139" i="5"/>
  <c r="AM18" i="5"/>
  <c r="AR202" i="5"/>
  <c r="AN202" i="5"/>
  <c r="AU186" i="5"/>
  <c r="AS186" i="5"/>
  <c r="AU157" i="5"/>
  <c r="AS157" i="5"/>
  <c r="AU199" i="5"/>
  <c r="AS199" i="5"/>
  <c r="AU137" i="5"/>
  <c r="AS137" i="5"/>
  <c r="AU182" i="5"/>
  <c r="AS182" i="5"/>
  <c r="AN168" i="5"/>
  <c r="AR168" i="5"/>
  <c r="AS217" i="5"/>
  <c r="AU217" i="5"/>
  <c r="AU170" i="5"/>
  <c r="AS170" i="5"/>
  <c r="AR198" i="5"/>
  <c r="AN198" i="5"/>
  <c r="AU215" i="5"/>
  <c r="AS215" i="5"/>
  <c r="AR151" i="5"/>
  <c r="AN151" i="5"/>
  <c r="AM30" i="5"/>
  <c r="AS142" i="5"/>
  <c r="AU142" i="5"/>
  <c r="AS154" i="5"/>
  <c r="AU154" i="5"/>
  <c r="AS205" i="5"/>
  <c r="AU205" i="5"/>
  <c r="AS197" i="5"/>
  <c r="AU197" i="5"/>
  <c r="AU167" i="5"/>
  <c r="AS167" i="5"/>
  <c r="AS138" i="5"/>
  <c r="AU138" i="5"/>
  <c r="AN184" i="5"/>
  <c r="AR184" i="5"/>
  <c r="AN180" i="5"/>
  <c r="AR180" i="5"/>
  <c r="AU145" i="5"/>
  <c r="AS145" i="5"/>
  <c r="AR147" i="5"/>
  <c r="AN147" i="5"/>
  <c r="AM26" i="5"/>
  <c r="AR155" i="5"/>
  <c r="AN155" i="5"/>
  <c r="AM34" i="5"/>
  <c r="AN34" i="5" s="1"/>
  <c r="AU178" i="5"/>
  <c r="AS178" i="5"/>
  <c r="AR206" i="5"/>
  <c r="AN206" i="5"/>
  <c r="AS201" i="5"/>
  <c r="AU201" i="5"/>
  <c r="AS208" i="5"/>
  <c r="AU208" i="5"/>
  <c r="AR210" i="5"/>
  <c r="AN210" i="5"/>
  <c r="AU175" i="5"/>
  <c r="AS175" i="5"/>
  <c r="AU174" i="5"/>
  <c r="AS174" i="5"/>
  <c r="AS213" i="5"/>
  <c r="AU213" i="5"/>
  <c r="AS181" i="5"/>
  <c r="AU181" i="5"/>
  <c r="AU207" i="5"/>
  <c r="AS207" i="5"/>
  <c r="AS216" i="5"/>
  <c r="AU216" i="5"/>
  <c r="AM29" i="5"/>
  <c r="AN176" i="5"/>
  <c r="AR176" i="5"/>
  <c r="AU203" i="5"/>
  <c r="AS203" i="5"/>
  <c r="AR214" i="5"/>
  <c r="AN214" i="5"/>
  <c r="AR143" i="5"/>
  <c r="AN143" i="5"/>
  <c r="AM22" i="5"/>
  <c r="AS146" i="5"/>
  <c r="AU146" i="5"/>
  <c r="AU183" i="5"/>
  <c r="AS183" i="5"/>
  <c r="AN172" i="5"/>
  <c r="AR172" i="5"/>
  <c r="AU149" i="5"/>
  <c r="AS149" i="5"/>
  <c r="AS196" i="5"/>
  <c r="AU196" i="5"/>
  <c r="AU166" i="5"/>
  <c r="AS166" i="5"/>
  <c r="AS173" i="5"/>
  <c r="AU173" i="5"/>
  <c r="AS204" i="5"/>
  <c r="AU204" i="5"/>
  <c r="AK247" i="4"/>
  <c r="AI247" i="4"/>
  <c r="AF228" i="4"/>
  <c r="AH228" i="4"/>
  <c r="AI230" i="4"/>
  <c r="AK230" i="4"/>
  <c r="AF236" i="4"/>
  <c r="AH236" i="4"/>
  <c r="AK240" i="4"/>
  <c r="AI240" i="4"/>
  <c r="AH242" i="4"/>
  <c r="AF242" i="4"/>
  <c r="AH226" i="4"/>
  <c r="AF226" i="4"/>
  <c r="AK231" i="4"/>
  <c r="AI231" i="4"/>
  <c r="AF229" i="4"/>
  <c r="AH229" i="4"/>
  <c r="AF237" i="4"/>
  <c r="AH237" i="4"/>
  <c r="AK239" i="4"/>
  <c r="AI239" i="4"/>
  <c r="AK235" i="4"/>
  <c r="AI235" i="4"/>
  <c r="AF233" i="4"/>
  <c r="AH233" i="4"/>
  <c r="AH234" i="4"/>
  <c r="AF234" i="4"/>
  <c r="AK227" i="4"/>
  <c r="AI227" i="4"/>
  <c r="AF245" i="4"/>
  <c r="AH245" i="4"/>
  <c r="AK243" i="4"/>
  <c r="AI243" i="4"/>
  <c r="AF241" i="4"/>
  <c r="AH241" i="4"/>
  <c r="AI246" i="4"/>
  <c r="AK246" i="4"/>
  <c r="AF232" i="4"/>
  <c r="AH232" i="4"/>
  <c r="AI238" i="4"/>
  <c r="AK238" i="4"/>
  <c r="AF205" i="4"/>
  <c r="AH205" i="4"/>
  <c r="AF200" i="4"/>
  <c r="AH200" i="4"/>
  <c r="AF196" i="4"/>
  <c r="AH196" i="4"/>
  <c r="AF208" i="4"/>
  <c r="AH208" i="4"/>
  <c r="AH206" i="4"/>
  <c r="AF206" i="4"/>
  <c r="AF199" i="4"/>
  <c r="AH199" i="4"/>
  <c r="AF215" i="4"/>
  <c r="AH215" i="4"/>
  <c r="AH198" i="4"/>
  <c r="AF198" i="4"/>
  <c r="AF213" i="4"/>
  <c r="AH213" i="4"/>
  <c r="AF207" i="4"/>
  <c r="AH207" i="4"/>
  <c r="AH214" i="4"/>
  <c r="AF214" i="4"/>
  <c r="AF211" i="4"/>
  <c r="AH211" i="4"/>
  <c r="AF203" i="4"/>
  <c r="AH203" i="4"/>
  <c r="AI202" i="4"/>
  <c r="AK202" i="4"/>
  <c r="AF216" i="4"/>
  <c r="AH216" i="4"/>
  <c r="AI210" i="4"/>
  <c r="AK210" i="4"/>
  <c r="AF204" i="4"/>
  <c r="AH204" i="4"/>
  <c r="AF212" i="4"/>
  <c r="AH212" i="4"/>
  <c r="AF169" i="4"/>
  <c r="AH169" i="4"/>
  <c r="AI187" i="4"/>
  <c r="AK187" i="4"/>
  <c r="AI171" i="4"/>
  <c r="AK171" i="4"/>
  <c r="AF173" i="4"/>
  <c r="AH173" i="4"/>
  <c r="AF181" i="4"/>
  <c r="AH181" i="4"/>
  <c r="AI182" i="4"/>
  <c r="AK182" i="4"/>
  <c r="AK168" i="4"/>
  <c r="AI168" i="4"/>
  <c r="AF166" i="4"/>
  <c r="AH166" i="4"/>
  <c r="AH175" i="4"/>
  <c r="AF175" i="4"/>
  <c r="AK172" i="4"/>
  <c r="AI172" i="4"/>
  <c r="AK184" i="4"/>
  <c r="AI184" i="4"/>
  <c r="AF174" i="4"/>
  <c r="AH174" i="4"/>
  <c r="AK176" i="4"/>
  <c r="AI176" i="4"/>
  <c r="AH167" i="4"/>
  <c r="AF167" i="4"/>
  <c r="AK180" i="4"/>
  <c r="AI180" i="4"/>
  <c r="AI183" i="4"/>
  <c r="AK183" i="4"/>
  <c r="AF177" i="4"/>
  <c r="AH177" i="4"/>
  <c r="AI179" i="4"/>
  <c r="AK179" i="4"/>
  <c r="AF185" i="4"/>
  <c r="AH185" i="4"/>
  <c r="AH147" i="4"/>
  <c r="AF147" i="4"/>
  <c r="AK145" i="4"/>
  <c r="AI145" i="4"/>
  <c r="AK149" i="4"/>
  <c r="AI149" i="4"/>
  <c r="AF152" i="4"/>
  <c r="AH152" i="4"/>
  <c r="AF138" i="4"/>
  <c r="AH138" i="4"/>
  <c r="AK156" i="4"/>
  <c r="AI156" i="4"/>
  <c r="AH139" i="4"/>
  <c r="AF139" i="4"/>
  <c r="AH151" i="4"/>
  <c r="AF151" i="4"/>
  <c r="AH155" i="4"/>
  <c r="AF155" i="4"/>
  <c r="AF146" i="4"/>
  <c r="AH146" i="4"/>
  <c r="AF154" i="4"/>
  <c r="AH154" i="4"/>
  <c r="AF150" i="4"/>
  <c r="AH150" i="4"/>
  <c r="AK140" i="4"/>
  <c r="AI140" i="4"/>
  <c r="AK144" i="4"/>
  <c r="AI144" i="4"/>
  <c r="AF142" i="4"/>
  <c r="AH142" i="4"/>
  <c r="AH143" i="4"/>
  <c r="AF143" i="4"/>
  <c r="AK112" i="4"/>
  <c r="AI112" i="4"/>
  <c r="AF121" i="4"/>
  <c r="AH121" i="4"/>
  <c r="AF117" i="4"/>
  <c r="AH117" i="4"/>
  <c r="AK120" i="4"/>
  <c r="AI120" i="4"/>
  <c r="AH118" i="4"/>
  <c r="AF118" i="4"/>
  <c r="AK123" i="4"/>
  <c r="AI123" i="4"/>
  <c r="AF125" i="4"/>
  <c r="AH125" i="4"/>
  <c r="AF113" i="4"/>
  <c r="AH113" i="4"/>
  <c r="AH126" i="4"/>
  <c r="AF126" i="4"/>
  <c r="AH110" i="4"/>
  <c r="AF110" i="4"/>
  <c r="AK111" i="4"/>
  <c r="AI111" i="4"/>
  <c r="AK107" i="4"/>
  <c r="AI107" i="4"/>
  <c r="AK119" i="4"/>
  <c r="AI119" i="4"/>
  <c r="AF109" i="4"/>
  <c r="AH109" i="4"/>
  <c r="AK116" i="4"/>
  <c r="AI116" i="4"/>
  <c r="AK108" i="4"/>
  <c r="AI108" i="4"/>
  <c r="AK124" i="4"/>
  <c r="AI124" i="4"/>
  <c r="AK115" i="4"/>
  <c r="AI115" i="4"/>
  <c r="AK127" i="4"/>
  <c r="AI127" i="4"/>
  <c r="AF83" i="4"/>
  <c r="AH83" i="4"/>
  <c r="AI78" i="4"/>
  <c r="AK78" i="4"/>
  <c r="AK90" i="4"/>
  <c r="AI90" i="4"/>
  <c r="AF87" i="4"/>
  <c r="AH87" i="4"/>
  <c r="AI81" i="4"/>
  <c r="AK81" i="4"/>
  <c r="AI89" i="4"/>
  <c r="AK89" i="4"/>
  <c r="AI85" i="4"/>
  <c r="AK85" i="4"/>
  <c r="AI77" i="4"/>
  <c r="AK77" i="4"/>
  <c r="AI82" i="4"/>
  <c r="AK82" i="4"/>
  <c r="AF79" i="4"/>
  <c r="AH79" i="4"/>
  <c r="AK86" i="4"/>
  <c r="AI86" i="4"/>
  <c r="S91" i="13"/>
  <c r="T91" i="13" s="1"/>
  <c r="S61" i="13"/>
  <c r="T61" i="13" s="1"/>
  <c r="S211" i="13"/>
  <c r="T211" i="13" s="1"/>
  <c r="AE61" i="4"/>
  <c r="AC61" i="4"/>
  <c r="W88" i="13"/>
  <c r="W58" i="13"/>
  <c r="AK58" i="4"/>
  <c r="AI58" i="4"/>
  <c r="W62" i="13"/>
  <c r="AK62" i="4"/>
  <c r="AI62" i="4"/>
  <c r="U78" i="13"/>
  <c r="V78" i="13" s="1"/>
  <c r="U48" i="13"/>
  <c r="V48" i="13" s="1"/>
  <c r="AF48" i="4"/>
  <c r="AH48" i="4"/>
  <c r="U93" i="13"/>
  <c r="V93" i="13" s="1"/>
  <c r="U63" i="13"/>
  <c r="V63" i="13" s="1"/>
  <c r="AH63" i="4"/>
  <c r="AF63" i="4"/>
  <c r="S79" i="13"/>
  <c r="T79" i="13" s="1"/>
  <c r="S199" i="13"/>
  <c r="T199" i="13" s="1"/>
  <c r="S49" i="13"/>
  <c r="T49" i="13" s="1"/>
  <c r="AE49" i="4"/>
  <c r="AC49" i="4"/>
  <c r="U85" i="13"/>
  <c r="V85" i="13" s="1"/>
  <c r="U55" i="13"/>
  <c r="V55" i="13" s="1"/>
  <c r="AH55" i="4"/>
  <c r="AF55" i="4"/>
  <c r="U97" i="13"/>
  <c r="V97" i="13" s="1"/>
  <c r="U67" i="13"/>
  <c r="V67" i="13" s="1"/>
  <c r="AH67" i="4"/>
  <c r="AF67" i="4"/>
  <c r="U82" i="13"/>
  <c r="V82" i="13" s="1"/>
  <c r="U52" i="13"/>
  <c r="V52" i="13" s="1"/>
  <c r="AF52" i="4"/>
  <c r="AH52" i="4"/>
  <c r="S53" i="13"/>
  <c r="T53" i="13" s="1"/>
  <c r="S203" i="13"/>
  <c r="T203" i="13" s="1"/>
  <c r="S83" i="13"/>
  <c r="T83" i="13" s="1"/>
  <c r="AE53" i="4"/>
  <c r="AC53" i="4"/>
  <c r="S95" i="13"/>
  <c r="T95" i="13" s="1"/>
  <c r="S215" i="13"/>
  <c r="T215" i="13" s="1"/>
  <c r="S65" i="13"/>
  <c r="T65" i="13" s="1"/>
  <c r="AE65" i="4"/>
  <c r="AC65" i="4"/>
  <c r="U81" i="13"/>
  <c r="V81" i="13" s="1"/>
  <c r="U51" i="13"/>
  <c r="V51" i="13" s="1"/>
  <c r="AH51" i="4"/>
  <c r="AF51" i="4"/>
  <c r="U89" i="13"/>
  <c r="V89" i="13" s="1"/>
  <c r="U59" i="13"/>
  <c r="V59" i="13" s="1"/>
  <c r="AH59" i="4"/>
  <c r="AF59" i="4"/>
  <c r="U94" i="13"/>
  <c r="V94" i="13" s="1"/>
  <c r="U64" i="13"/>
  <c r="V64" i="13" s="1"/>
  <c r="AF64" i="4"/>
  <c r="AH64" i="4"/>
  <c r="U86" i="13"/>
  <c r="V86" i="13" s="1"/>
  <c r="U56" i="13"/>
  <c r="V56" i="13" s="1"/>
  <c r="AF56" i="4"/>
  <c r="AH56" i="4"/>
  <c r="S87" i="13"/>
  <c r="T87" i="13" s="1"/>
  <c r="S207" i="13"/>
  <c r="T207" i="13" s="1"/>
  <c r="S57" i="13"/>
  <c r="T57" i="13" s="1"/>
  <c r="AE57" i="4"/>
  <c r="AC57" i="4"/>
  <c r="U180" i="13"/>
  <c r="U90" i="13"/>
  <c r="V90" i="13" s="1"/>
  <c r="U60" i="13"/>
  <c r="V60" i="13" s="1"/>
  <c r="AF60" i="4"/>
  <c r="AH60" i="4"/>
  <c r="W84" i="13"/>
  <c r="W54" i="13"/>
  <c r="AK54" i="4"/>
  <c r="AI54" i="4"/>
  <c r="W96" i="13"/>
  <c r="W66" i="13"/>
  <c r="AK66" i="4"/>
  <c r="AI66" i="4"/>
  <c r="W80" i="13"/>
  <c r="W50" i="13"/>
  <c r="AK50" i="4"/>
  <c r="AI50" i="4"/>
  <c r="U47" i="13"/>
  <c r="V47" i="13" s="1"/>
  <c r="AF47" i="4"/>
  <c r="U77" i="13"/>
  <c r="V77" i="13" s="1"/>
  <c r="AH47" i="4"/>
  <c r="AI46" i="4"/>
  <c r="W46" i="13"/>
  <c r="W76" i="13"/>
  <c r="AK46" i="4"/>
  <c r="AI150" i="6"/>
  <c r="AK150" i="6"/>
  <c r="AK142" i="6"/>
  <c r="AI142" i="6"/>
  <c r="AF138" i="6"/>
  <c r="AH138" i="6"/>
  <c r="AK158" i="6"/>
  <c r="AI158" i="6"/>
  <c r="AF154" i="6"/>
  <c r="AH154" i="6"/>
  <c r="AK152" i="6"/>
  <c r="AI152" i="6"/>
  <c r="AF146" i="6"/>
  <c r="AH146" i="6"/>
  <c r="AK147" i="6"/>
  <c r="AI147" i="6"/>
  <c r="AI148" i="6"/>
  <c r="AK148" i="6"/>
  <c r="AH141" i="6"/>
  <c r="AF141" i="6"/>
  <c r="AH157" i="6"/>
  <c r="AF157" i="6"/>
  <c r="AK139" i="6"/>
  <c r="AI139" i="6"/>
  <c r="AK143" i="6"/>
  <c r="AI143" i="6"/>
  <c r="AH149" i="6"/>
  <c r="AF149" i="6"/>
  <c r="AK151" i="6"/>
  <c r="AI151" i="6"/>
  <c r="AI140" i="6"/>
  <c r="AK140" i="6"/>
  <c r="AI156" i="6"/>
  <c r="AK156" i="6"/>
  <c r="AH145" i="6"/>
  <c r="AF145" i="6"/>
  <c r="AK159" i="6"/>
  <c r="AI159" i="6"/>
  <c r="AK155" i="6"/>
  <c r="AI155" i="6"/>
  <c r="AH153" i="6"/>
  <c r="AF153" i="6"/>
  <c r="AH109" i="6"/>
  <c r="AF109" i="6"/>
  <c r="AH117" i="6"/>
  <c r="AF117" i="6"/>
  <c r="AF125" i="6"/>
  <c r="AH125" i="6"/>
  <c r="AF120" i="6"/>
  <c r="AH120" i="6"/>
  <c r="AI110" i="6"/>
  <c r="AK110" i="6"/>
  <c r="AF128" i="6"/>
  <c r="AH128" i="6"/>
  <c r="AF124" i="6"/>
  <c r="AH124" i="6"/>
  <c r="AF108" i="6"/>
  <c r="AH108" i="6"/>
  <c r="AI122" i="6"/>
  <c r="AK122" i="6"/>
  <c r="AI118" i="6"/>
  <c r="AK118" i="6"/>
  <c r="AI114" i="6"/>
  <c r="AK114" i="6"/>
  <c r="AI111" i="6"/>
  <c r="AK111" i="6"/>
  <c r="AI126" i="6"/>
  <c r="AK126" i="6"/>
  <c r="AF112" i="6"/>
  <c r="AH112" i="6"/>
  <c r="AF116" i="6"/>
  <c r="AH116" i="6"/>
  <c r="AI119" i="6"/>
  <c r="AK119" i="6"/>
  <c r="AI123" i="6"/>
  <c r="AK123" i="6"/>
  <c r="AI115" i="6"/>
  <c r="AK115" i="6"/>
  <c r="AI127" i="6"/>
  <c r="AK127" i="6"/>
  <c r="AH83" i="6"/>
  <c r="AF83" i="6"/>
  <c r="AF91" i="6"/>
  <c r="AH91" i="6"/>
  <c r="AI80" i="6"/>
  <c r="AK80" i="6"/>
  <c r="AI96" i="6"/>
  <c r="AK96" i="6"/>
  <c r="AF90" i="6"/>
  <c r="AH90" i="6"/>
  <c r="AK81" i="6"/>
  <c r="AI81" i="6"/>
  <c r="AK89" i="6"/>
  <c r="AI89" i="6"/>
  <c r="AK97" i="6"/>
  <c r="AI97" i="6"/>
  <c r="AI92" i="6"/>
  <c r="AK92" i="6"/>
  <c r="AI84" i="6"/>
  <c r="AK84" i="6"/>
  <c r="AF78" i="6"/>
  <c r="AH78" i="6"/>
  <c r="AF86" i="6"/>
  <c r="AH86" i="6"/>
  <c r="AF94" i="6"/>
  <c r="AH94" i="6"/>
  <c r="AF82" i="6"/>
  <c r="AH82" i="6"/>
  <c r="AI88" i="6"/>
  <c r="AK88" i="6"/>
  <c r="AF98" i="6"/>
  <c r="AH98" i="6"/>
  <c r="AI62" i="6"/>
  <c r="AK62" i="6"/>
  <c r="AF66" i="6"/>
  <c r="AH66" i="6"/>
  <c r="AK46" i="6"/>
  <c r="AI46" i="6"/>
  <c r="AF50" i="6"/>
  <c r="AH50" i="6"/>
  <c r="AF58" i="6"/>
  <c r="AH58" i="6"/>
  <c r="AK54" i="6"/>
  <c r="AI54" i="6"/>
  <c r="AH65" i="6"/>
  <c r="AF65" i="6"/>
  <c r="AK67" i="6"/>
  <c r="AI67" i="6"/>
  <c r="AI64" i="6"/>
  <c r="AK64" i="6"/>
  <c r="AI56" i="6"/>
  <c r="AK56" i="6"/>
  <c r="AK47" i="6"/>
  <c r="AI47" i="6"/>
  <c r="AK63" i="6"/>
  <c r="AI63" i="6"/>
  <c r="AH61" i="6"/>
  <c r="AF61" i="6"/>
  <c r="AI48" i="6"/>
  <c r="AK48" i="6"/>
  <c r="AH49" i="6"/>
  <c r="AF49" i="6"/>
  <c r="AH53" i="6"/>
  <c r="AF53" i="6"/>
  <c r="AK59" i="6"/>
  <c r="AI59" i="6"/>
  <c r="AH57" i="6"/>
  <c r="AF57" i="6"/>
  <c r="AI52" i="6"/>
  <c r="AK52" i="6"/>
  <c r="AK55" i="6"/>
  <c r="AI55" i="6"/>
  <c r="AK51" i="6"/>
  <c r="AI51" i="6"/>
  <c r="AI60" i="6"/>
  <c r="AK60" i="6"/>
  <c r="AU94" i="29"/>
  <c r="AS94" i="29"/>
  <c r="AR88" i="29"/>
  <c r="AN88" i="29"/>
  <c r="AM95" i="29"/>
  <c r="AI95" i="29"/>
  <c r="AN85" i="29"/>
  <c r="AR85" i="29"/>
  <c r="AR91" i="29"/>
  <c r="AN91" i="29"/>
  <c r="AN89" i="29"/>
  <c r="AR89" i="29"/>
  <c r="AM77" i="29"/>
  <c r="AI77" i="29"/>
  <c r="AM87" i="29"/>
  <c r="AI87" i="29"/>
  <c r="AS82" i="29"/>
  <c r="AU82" i="29"/>
  <c r="AS90" i="29"/>
  <c r="AU90" i="29"/>
  <c r="AR80" i="29"/>
  <c r="AN80" i="29"/>
  <c r="AU86" i="29"/>
  <c r="AS86" i="29"/>
  <c r="AR84" i="29"/>
  <c r="AN84" i="29"/>
  <c r="AR92" i="29"/>
  <c r="AN92" i="29"/>
  <c r="AR96" i="29"/>
  <c r="AN96" i="29"/>
  <c r="AU78" i="29"/>
  <c r="AS78" i="29"/>
  <c r="AR76" i="29"/>
  <c r="AN76" i="29"/>
  <c r="AN81" i="29"/>
  <c r="AR81" i="29"/>
  <c r="AM93" i="29"/>
  <c r="AI93" i="29"/>
  <c r="AM79" i="29"/>
  <c r="AI79" i="29"/>
  <c r="AN97" i="29"/>
  <c r="AR97" i="29"/>
  <c r="AM83" i="29"/>
  <c r="AI83" i="29"/>
  <c r="AN56" i="29"/>
  <c r="AR56" i="29"/>
  <c r="AN60" i="29"/>
  <c r="AR60" i="29"/>
  <c r="AI17" i="29"/>
  <c r="AI55" i="29"/>
  <c r="AM55" i="29"/>
  <c r="AH24" i="29"/>
  <c r="AI24" i="29" s="1"/>
  <c r="AI63" i="29"/>
  <c r="AM63" i="29"/>
  <c r="AH32" i="29"/>
  <c r="AI32" i="29" s="1"/>
  <c r="AI33" i="29"/>
  <c r="AR62" i="29"/>
  <c r="AN62" i="29"/>
  <c r="AH30" i="29"/>
  <c r="AI30" i="29" s="1"/>
  <c r="AM61" i="29"/>
  <c r="AI61" i="29"/>
  <c r="AH22" i="29"/>
  <c r="AI22" i="29" s="1"/>
  <c r="AM53" i="29"/>
  <c r="AI53" i="29"/>
  <c r="AI59" i="29"/>
  <c r="AM59" i="29"/>
  <c r="AH28" i="29"/>
  <c r="AI28" i="29" s="1"/>
  <c r="AH18" i="29"/>
  <c r="AI18" i="29" s="1"/>
  <c r="AM49" i="29"/>
  <c r="AI49" i="29"/>
  <c r="AH26" i="29"/>
  <c r="AI26" i="29" s="1"/>
  <c r="AM57" i="29"/>
  <c r="AI57" i="29"/>
  <c r="AN48" i="29"/>
  <c r="AR48" i="29"/>
  <c r="AH34" i="29"/>
  <c r="AI34" i="29" s="1"/>
  <c r="AM65" i="29"/>
  <c r="AI65" i="29"/>
  <c r="AR66" i="29"/>
  <c r="AN66" i="29"/>
  <c r="AM35" i="29"/>
  <c r="AI47" i="29"/>
  <c r="AM47" i="29"/>
  <c r="AH16" i="29"/>
  <c r="AI16" i="29" s="1"/>
  <c r="AR58" i="29"/>
  <c r="AN58" i="29"/>
  <c r="AM27" i="29"/>
  <c r="AR46" i="29"/>
  <c r="AN46" i="29"/>
  <c r="AR54" i="29"/>
  <c r="AN54" i="29"/>
  <c r="AN64" i="29"/>
  <c r="AR64" i="29"/>
  <c r="AI67" i="29"/>
  <c r="AM67" i="29"/>
  <c r="AH36" i="29"/>
  <c r="AN52" i="29"/>
  <c r="AR52" i="29"/>
  <c r="AD36" i="29"/>
  <c r="AI51" i="29"/>
  <c r="AM51" i="29"/>
  <c r="AH20" i="29"/>
  <c r="AI20" i="29" s="1"/>
  <c r="AD32" i="29"/>
  <c r="AR50" i="29"/>
  <c r="AN50" i="29"/>
  <c r="AM19" i="29"/>
  <c r="AD195" i="5"/>
  <c r="AH195" i="5"/>
  <c r="AH218" i="5" s="1"/>
  <c r="AD218" i="5"/>
  <c r="U213" i="13" l="1"/>
  <c r="AN32" i="5"/>
  <c r="AN23" i="5"/>
  <c r="U204" i="13"/>
  <c r="V204" i="13" s="1"/>
  <c r="AN28" i="5"/>
  <c r="U209" i="13"/>
  <c r="V209" i="13" s="1"/>
  <c r="V106" i="13"/>
  <c r="V114" i="13"/>
  <c r="AN175" i="29"/>
  <c r="AM29" i="29"/>
  <c r="AN31" i="5"/>
  <c r="AM28" i="7"/>
  <c r="AR106" i="29"/>
  <c r="AR15" i="29" s="1"/>
  <c r="AN106" i="29"/>
  <c r="AR32" i="5"/>
  <c r="W213" i="13" s="1"/>
  <c r="AR28" i="5"/>
  <c r="AS28" i="5" s="1"/>
  <c r="AR36" i="5"/>
  <c r="AU36" i="5" s="1"/>
  <c r="AR31" i="5"/>
  <c r="AS31" i="5" s="1"/>
  <c r="AR16" i="5"/>
  <c r="AU16" i="5" s="1"/>
  <c r="F278" i="22"/>
  <c r="H210" i="22"/>
  <c r="I210" i="22" s="1"/>
  <c r="J210" i="22" s="1"/>
  <c r="K210" i="22" s="1"/>
  <c r="L210" i="22" s="1"/>
  <c r="M210" i="22" s="1"/>
  <c r="N210" i="22" s="1"/>
  <c r="O210" i="22" s="1"/>
  <c r="P210" i="22" s="1"/>
  <c r="Q210" i="22" s="1"/>
  <c r="R210" i="22" s="1"/>
  <c r="S210" i="22" s="1"/>
  <c r="T210" i="22" s="1"/>
  <c r="U210" i="22" s="1"/>
  <c r="V210" i="22" s="1"/>
  <c r="W210" i="22" s="1"/>
  <c r="X210" i="22" s="1"/>
  <c r="Y210" i="22" s="1"/>
  <c r="Z210" i="22" s="1"/>
  <c r="AA210" i="22" s="1"/>
  <c r="AB210" i="22" s="1"/>
  <c r="G244" i="22"/>
  <c r="D236" i="22"/>
  <c r="G161" i="18"/>
  <c r="G58" i="18"/>
  <c r="AN29" i="29"/>
  <c r="AN21" i="29"/>
  <c r="U111" i="13"/>
  <c r="V111" i="13" s="1"/>
  <c r="U122" i="13"/>
  <c r="V122" i="13" s="1"/>
  <c r="AR15" i="5"/>
  <c r="W196" i="13" s="1"/>
  <c r="Y196" i="13" s="1"/>
  <c r="U108" i="13"/>
  <c r="V108" i="13" s="1"/>
  <c r="U115" i="13"/>
  <c r="V115" i="13" s="1"/>
  <c r="U205" i="13"/>
  <c r="V205" i="13" s="1"/>
  <c r="U107" i="13"/>
  <c r="V107" i="13" s="1"/>
  <c r="U197" i="13"/>
  <c r="V197" i="13" s="1"/>
  <c r="U198" i="13"/>
  <c r="V198" i="13" s="1"/>
  <c r="U206" i="13"/>
  <c r="V206" i="13" s="1"/>
  <c r="AR20" i="5"/>
  <c r="AU20" i="5" s="1"/>
  <c r="U124" i="13"/>
  <c r="V124" i="13" s="1"/>
  <c r="U214" i="13"/>
  <c r="V214" i="13" s="1"/>
  <c r="U110" i="13"/>
  <c r="V110" i="13" s="1"/>
  <c r="U217" i="13"/>
  <c r="V217" i="13" s="1"/>
  <c r="AN36" i="5"/>
  <c r="V213" i="13"/>
  <c r="T167" i="13"/>
  <c r="AE23" i="7"/>
  <c r="U175" i="13"/>
  <c r="V175" i="13" s="1"/>
  <c r="AN32" i="7"/>
  <c r="H57" i="18" s="1"/>
  <c r="I57" i="18" s="1"/>
  <c r="G55" i="18"/>
  <c r="U179" i="13"/>
  <c r="V179" i="13" s="1"/>
  <c r="U172" i="13"/>
  <c r="V172" i="13" s="1"/>
  <c r="U167" i="13"/>
  <c r="V167" i="13" s="1"/>
  <c r="AM33" i="7"/>
  <c r="G47" i="18"/>
  <c r="G166" i="18"/>
  <c r="G50" i="18"/>
  <c r="T166" i="13"/>
  <c r="U187" i="13"/>
  <c r="V187" i="13" s="1"/>
  <c r="AM20" i="7"/>
  <c r="AM23" i="7"/>
  <c r="AE31" i="7"/>
  <c r="S181" i="13"/>
  <c r="G42" i="18"/>
  <c r="V180" i="13"/>
  <c r="U171" i="13"/>
  <c r="V171" i="13" s="1"/>
  <c r="AP24" i="7"/>
  <c r="AR24" i="7" s="1"/>
  <c r="S173" i="13"/>
  <c r="AN17" i="7"/>
  <c r="H154" i="18" s="1"/>
  <c r="I154" i="18" s="1"/>
  <c r="G57" i="18"/>
  <c r="AN29" i="7"/>
  <c r="H166" i="18" s="1"/>
  <c r="I166" i="18" s="1"/>
  <c r="AP16" i="7"/>
  <c r="AR16" i="7" s="1"/>
  <c r="AM19" i="7"/>
  <c r="AN16" i="7"/>
  <c r="H153" i="18" s="1"/>
  <c r="I153" i="18" s="1"/>
  <c r="AN30" i="7"/>
  <c r="H167" i="18" s="1"/>
  <c r="I167" i="18" s="1"/>
  <c r="AM17" i="7"/>
  <c r="AN25" i="7"/>
  <c r="H162" i="18" s="1"/>
  <c r="I162" i="18" s="1"/>
  <c r="U183" i="13"/>
  <c r="V183" i="13" s="1"/>
  <c r="AM22" i="7"/>
  <c r="AM25" i="7"/>
  <c r="AM37" i="7"/>
  <c r="G62" i="18"/>
  <c r="AN37" i="7"/>
  <c r="H174" i="18" s="1"/>
  <c r="I174" i="18" s="1"/>
  <c r="AM27" i="7"/>
  <c r="AN33" i="7"/>
  <c r="H58" i="18" s="1"/>
  <c r="I58" i="18" s="1"/>
  <c r="AM36" i="7"/>
  <c r="AF18" i="6"/>
  <c r="AH18" i="6"/>
  <c r="AS58" i="7"/>
  <c r="AQ58" i="7"/>
  <c r="F163" i="18"/>
  <c r="F51" i="18"/>
  <c r="Y19" i="7"/>
  <c r="Q169" i="13"/>
  <c r="R169" i="13" s="1"/>
  <c r="AE221" i="7"/>
  <c r="AD34" i="7"/>
  <c r="AI168" i="6"/>
  <c r="AK168" i="6"/>
  <c r="AE36" i="7"/>
  <c r="S186" i="13"/>
  <c r="AK187" i="6"/>
  <c r="AI187" i="6"/>
  <c r="AK183" i="6"/>
  <c r="AI183" i="6"/>
  <c r="AP60" i="7"/>
  <c r="AR60" i="7" s="1"/>
  <c r="AN28" i="7"/>
  <c r="AP59" i="7"/>
  <c r="AN27" i="7"/>
  <c r="AI184" i="6"/>
  <c r="AK184" i="6"/>
  <c r="AK212" i="6"/>
  <c r="AI212" i="6"/>
  <c r="AI176" i="6"/>
  <c r="AK176" i="6"/>
  <c r="AN22" i="7"/>
  <c r="G157" i="18"/>
  <c r="G45" i="18"/>
  <c r="AH25" i="6"/>
  <c r="AF25" i="6"/>
  <c r="U25" i="13"/>
  <c r="V25" i="13" s="1"/>
  <c r="AK55" i="7"/>
  <c r="AJ23" i="7"/>
  <c r="AK23" i="7" s="1"/>
  <c r="AS184" i="7"/>
  <c r="AQ184" i="7"/>
  <c r="AR184" i="7"/>
  <c r="AS176" i="7"/>
  <c r="AQ176" i="7"/>
  <c r="G153" i="18"/>
  <c r="G41" i="18"/>
  <c r="AF34" i="6"/>
  <c r="AH34" i="6"/>
  <c r="AM21" i="7"/>
  <c r="AM24" i="7"/>
  <c r="AE20" i="7"/>
  <c r="S170" i="13"/>
  <c r="AN213" i="7"/>
  <c r="AM26" i="7"/>
  <c r="T179" i="13"/>
  <c r="AP68" i="7"/>
  <c r="AN36" i="7"/>
  <c r="AM31" i="7"/>
  <c r="AK51" i="7"/>
  <c r="AJ19" i="7"/>
  <c r="U169" i="13" s="1"/>
  <c r="V169" i="13" s="1"/>
  <c r="AM32" i="7"/>
  <c r="G158" i="18"/>
  <c r="G46" i="18"/>
  <c r="AK32" i="7"/>
  <c r="U182" i="13"/>
  <c r="V182" i="13" s="1"/>
  <c r="AH36" i="6"/>
  <c r="AF36" i="6"/>
  <c r="AS212" i="7"/>
  <c r="AQ212" i="7"/>
  <c r="AH15" i="6"/>
  <c r="AF15" i="6"/>
  <c r="AQ56" i="7"/>
  <c r="AS56" i="7"/>
  <c r="AR56" i="7"/>
  <c r="Y20" i="7"/>
  <c r="Q170" i="13"/>
  <c r="R170" i="13" s="1"/>
  <c r="AI188" i="6"/>
  <c r="AK188" i="6"/>
  <c r="Y28" i="7"/>
  <c r="Q178" i="13"/>
  <c r="R178" i="13" s="1"/>
  <c r="AS220" i="7"/>
  <c r="AQ220" i="7"/>
  <c r="T171" i="13"/>
  <c r="AQ64" i="7"/>
  <c r="AS64" i="7"/>
  <c r="AP32" i="7"/>
  <c r="AR64" i="7"/>
  <c r="AS62" i="7"/>
  <c r="AQ62" i="7"/>
  <c r="AR62" i="7"/>
  <c r="AH33" i="6"/>
  <c r="AF33" i="6"/>
  <c r="AE213" i="7"/>
  <c r="AD26" i="7"/>
  <c r="AK216" i="6"/>
  <c r="AI216" i="6"/>
  <c r="AH35" i="6"/>
  <c r="AF35" i="6"/>
  <c r="AP55" i="7"/>
  <c r="AR55" i="7" s="1"/>
  <c r="AN23" i="7"/>
  <c r="G172" i="18"/>
  <c r="G60" i="18"/>
  <c r="AK204" i="6"/>
  <c r="AI204" i="6"/>
  <c r="AS208" i="7"/>
  <c r="AQ208" i="7"/>
  <c r="AS216" i="7"/>
  <c r="AQ216" i="7"/>
  <c r="AS54" i="7"/>
  <c r="AQ54" i="7"/>
  <c r="AP22" i="7"/>
  <c r="W172" i="13" s="1"/>
  <c r="AS49" i="7"/>
  <c r="AQ49" i="7"/>
  <c r="AJ20" i="7"/>
  <c r="AK52" i="7"/>
  <c r="AS204" i="7"/>
  <c r="AQ204" i="7"/>
  <c r="T183" i="13"/>
  <c r="AS65" i="7"/>
  <c r="AQ65" i="7"/>
  <c r="AP33" i="7"/>
  <c r="W183" i="13" s="1"/>
  <c r="AQ69" i="7"/>
  <c r="AS69" i="7"/>
  <c r="AP37" i="7"/>
  <c r="W187" i="13" s="1"/>
  <c r="AH29" i="6"/>
  <c r="AF29" i="6"/>
  <c r="AK179" i="6"/>
  <c r="AI179" i="6"/>
  <c r="AR58" i="7"/>
  <c r="AH31" i="6"/>
  <c r="AF31" i="6"/>
  <c r="G168" i="18"/>
  <c r="G56" i="18"/>
  <c r="AN205" i="7"/>
  <c r="AM18" i="7"/>
  <c r="T180" i="13"/>
  <c r="AP51" i="7"/>
  <c r="AN19" i="7"/>
  <c r="AP63" i="7"/>
  <c r="AR63" i="7" s="1"/>
  <c r="AN31" i="7"/>
  <c r="AM29" i="7"/>
  <c r="T174" i="13"/>
  <c r="AS179" i="7"/>
  <c r="AQ179" i="7"/>
  <c r="AR179" i="7"/>
  <c r="Y31" i="7"/>
  <c r="Q181" i="13"/>
  <c r="R181" i="13" s="1"/>
  <c r="AS175" i="7"/>
  <c r="AQ175" i="7"/>
  <c r="AM30" i="7"/>
  <c r="AK16" i="7"/>
  <c r="U166" i="13"/>
  <c r="V166" i="13" s="1"/>
  <c r="AS50" i="7"/>
  <c r="AQ50" i="7"/>
  <c r="AR50" i="7"/>
  <c r="AJ36" i="7"/>
  <c r="AK68" i="7"/>
  <c r="AK219" i="6"/>
  <c r="AI219" i="6"/>
  <c r="T172" i="13"/>
  <c r="AP30" i="7"/>
  <c r="W180" i="13" s="1"/>
  <c r="AR65" i="7"/>
  <c r="F155" i="18"/>
  <c r="F43" i="18"/>
  <c r="AE27" i="7"/>
  <c r="AS172" i="7"/>
  <c r="AQ172" i="7"/>
  <c r="G165" i="18"/>
  <c r="G53" i="18"/>
  <c r="AS191" i="7"/>
  <c r="AQ191" i="7"/>
  <c r="AS187" i="7"/>
  <c r="AQ187" i="7"/>
  <c r="AP52" i="7"/>
  <c r="AR52" i="7" s="1"/>
  <c r="AN20" i="7"/>
  <c r="AK67" i="7"/>
  <c r="AJ35" i="7"/>
  <c r="AK35" i="7" s="1"/>
  <c r="AS188" i="7"/>
  <c r="AQ188" i="7"/>
  <c r="AR188" i="7"/>
  <c r="AQ217" i="7"/>
  <c r="AS217" i="7"/>
  <c r="AS180" i="7"/>
  <c r="AQ180" i="7"/>
  <c r="AR180" i="7"/>
  <c r="Y27" i="7"/>
  <c r="Q177" i="13"/>
  <c r="R177" i="13" s="1"/>
  <c r="AH17" i="6"/>
  <c r="AF17" i="6"/>
  <c r="AJ205" i="7"/>
  <c r="AH18" i="7"/>
  <c r="AS66" i="7"/>
  <c r="AQ66" i="7"/>
  <c r="AI180" i="6"/>
  <c r="AK180" i="6"/>
  <c r="AI172" i="6"/>
  <c r="AK172" i="6"/>
  <c r="AH32" i="6"/>
  <c r="AF32" i="6"/>
  <c r="G164" i="18"/>
  <c r="G52" i="18"/>
  <c r="AK63" i="7"/>
  <c r="AJ31" i="7"/>
  <c r="AK31" i="7" s="1"/>
  <c r="AK208" i="6"/>
  <c r="AI208" i="6"/>
  <c r="AH28" i="6"/>
  <c r="AF28" i="6"/>
  <c r="AM35" i="7"/>
  <c r="T182" i="13"/>
  <c r="AH20" i="6"/>
  <c r="AF20" i="6"/>
  <c r="AH23" i="6"/>
  <c r="AF23" i="6"/>
  <c r="U23" i="13"/>
  <c r="V23" i="13" s="1"/>
  <c r="AK207" i="6"/>
  <c r="AI207" i="6"/>
  <c r="AH16" i="6"/>
  <c r="AF16" i="6"/>
  <c r="AN21" i="7"/>
  <c r="G173" i="18"/>
  <c r="G61" i="18"/>
  <c r="Y23" i="7"/>
  <c r="Q173" i="13"/>
  <c r="R173" i="13" s="1"/>
  <c r="AH21" i="6"/>
  <c r="AF21" i="6"/>
  <c r="U21" i="13"/>
  <c r="V21" i="13" s="1"/>
  <c r="AR191" i="7"/>
  <c r="AS192" i="7"/>
  <c r="AQ192" i="7"/>
  <c r="AR192" i="7"/>
  <c r="AK215" i="6"/>
  <c r="AI215" i="6"/>
  <c r="T187" i="13"/>
  <c r="AP17" i="7"/>
  <c r="W167" i="13" s="1"/>
  <c r="AR69" i="7"/>
  <c r="AQ61" i="7"/>
  <c r="AS61" i="7"/>
  <c r="AP29" i="7"/>
  <c r="W179" i="13" s="1"/>
  <c r="AQ48" i="7"/>
  <c r="AS48" i="7"/>
  <c r="AR48" i="7"/>
  <c r="AE35" i="7"/>
  <c r="Y35" i="7"/>
  <c r="Q185" i="13"/>
  <c r="R185" i="13" s="1"/>
  <c r="AH22" i="6"/>
  <c r="AF22" i="6"/>
  <c r="AE28" i="7"/>
  <c r="S178" i="13"/>
  <c r="AE205" i="7"/>
  <c r="AD18" i="7"/>
  <c r="F171" i="18"/>
  <c r="F59" i="18"/>
  <c r="AR172" i="7"/>
  <c r="AK24" i="7"/>
  <c r="U174" i="13"/>
  <c r="V174" i="13" s="1"/>
  <c r="AJ28" i="7"/>
  <c r="AK60" i="7"/>
  <c r="AH27" i="6"/>
  <c r="AF27" i="6"/>
  <c r="AJ213" i="7"/>
  <c r="AH26" i="7"/>
  <c r="AN221" i="7"/>
  <c r="AM34" i="7"/>
  <c r="AH24" i="6"/>
  <c r="AF24" i="6"/>
  <c r="U24" i="13"/>
  <c r="V24" i="13" s="1"/>
  <c r="AQ209" i="7"/>
  <c r="AS209" i="7"/>
  <c r="AR209" i="7"/>
  <c r="AK203" i="6"/>
  <c r="AI203" i="6"/>
  <c r="AK211" i="6"/>
  <c r="AI211" i="6"/>
  <c r="AS57" i="7"/>
  <c r="AQ57" i="7"/>
  <c r="AP25" i="7"/>
  <c r="W175" i="13" s="1"/>
  <c r="AR57" i="7"/>
  <c r="AK199" i="6"/>
  <c r="AI199" i="6"/>
  <c r="AF30" i="6"/>
  <c r="AH30" i="6"/>
  <c r="G160" i="18"/>
  <c r="G48" i="18"/>
  <c r="AS183" i="7"/>
  <c r="AQ183" i="7"/>
  <c r="AK59" i="7"/>
  <c r="AJ27" i="7"/>
  <c r="AK27" i="7" s="1"/>
  <c r="AK200" i="6"/>
  <c r="AI200" i="6"/>
  <c r="AJ221" i="7"/>
  <c r="AH34" i="7"/>
  <c r="AP67" i="7"/>
  <c r="AN35" i="7"/>
  <c r="G156" i="18"/>
  <c r="G44" i="18"/>
  <c r="AM16" i="7"/>
  <c r="AK175" i="6"/>
  <c r="AI175" i="6"/>
  <c r="AK171" i="6"/>
  <c r="AI171" i="6"/>
  <c r="AR217" i="7"/>
  <c r="Y36" i="7"/>
  <c r="Q186" i="13"/>
  <c r="R186" i="13" s="1"/>
  <c r="AR54" i="7"/>
  <c r="AP21" i="7"/>
  <c r="AR21" i="7" s="1"/>
  <c r="AQ53" i="7"/>
  <c r="AS53" i="7"/>
  <c r="AR53" i="7"/>
  <c r="AN24" i="7"/>
  <c r="AE19" i="7"/>
  <c r="AH19" i="6"/>
  <c r="AF19" i="6"/>
  <c r="AS224" i="7"/>
  <c r="AQ224" i="7"/>
  <c r="AF26" i="6"/>
  <c r="AH26" i="6"/>
  <c r="U26" i="13"/>
  <c r="V26" i="13" s="1"/>
  <c r="T175" i="13"/>
  <c r="AR66" i="7"/>
  <c r="AM25" i="29"/>
  <c r="AN25" i="29" s="1"/>
  <c r="AN122" i="29"/>
  <c r="AR122" i="29"/>
  <c r="AR31" i="29" s="1"/>
  <c r="AN217" i="29"/>
  <c r="AR217" i="29"/>
  <c r="AR114" i="29"/>
  <c r="AR23" i="29" s="1"/>
  <c r="AU23" i="29" s="1"/>
  <c r="AN114" i="29"/>
  <c r="AU115" i="29"/>
  <c r="AS115" i="29"/>
  <c r="AS214" i="29"/>
  <c r="AU214" i="29"/>
  <c r="AR153" i="29"/>
  <c r="AN153" i="29"/>
  <c r="AR149" i="29"/>
  <c r="AN149" i="29"/>
  <c r="AS180" i="29"/>
  <c r="AU180" i="29"/>
  <c r="AS168" i="29"/>
  <c r="AU168" i="29"/>
  <c r="AR141" i="29"/>
  <c r="AN141" i="29"/>
  <c r="AU197" i="29"/>
  <c r="AS197" i="29"/>
  <c r="AU142" i="29"/>
  <c r="AS142" i="29"/>
  <c r="AU138" i="29"/>
  <c r="AS138" i="29"/>
  <c r="AU179" i="29"/>
  <c r="AS179" i="29"/>
  <c r="AU111" i="29"/>
  <c r="AS111" i="29"/>
  <c r="AU146" i="29"/>
  <c r="AS146" i="29"/>
  <c r="AR124" i="29"/>
  <c r="AR33" i="29" s="1"/>
  <c r="AN124" i="29"/>
  <c r="AU183" i="29"/>
  <c r="AS183" i="29"/>
  <c r="AU150" i="29"/>
  <c r="AS150" i="29"/>
  <c r="AU175" i="29"/>
  <c r="AS175" i="29"/>
  <c r="AU209" i="29"/>
  <c r="AS209" i="29"/>
  <c r="AR157" i="29"/>
  <c r="AN157" i="29"/>
  <c r="AU213" i="29"/>
  <c r="AS213" i="29"/>
  <c r="AU119" i="29"/>
  <c r="AS119" i="29"/>
  <c r="AN206" i="29"/>
  <c r="AR206" i="29"/>
  <c r="AS199" i="29"/>
  <c r="AU199" i="29"/>
  <c r="AN210" i="29"/>
  <c r="AR210" i="29"/>
  <c r="AU127" i="29"/>
  <c r="AS127" i="29"/>
  <c r="AR185" i="29"/>
  <c r="AN185" i="29"/>
  <c r="AN139" i="29"/>
  <c r="AR139" i="29"/>
  <c r="AN108" i="29"/>
  <c r="AR108" i="29"/>
  <c r="AR17" i="29" s="1"/>
  <c r="AN202" i="29"/>
  <c r="AR202" i="29"/>
  <c r="AS215" i="29"/>
  <c r="AU215" i="29"/>
  <c r="AS207" i="29"/>
  <c r="AU207" i="29"/>
  <c r="AR151" i="29"/>
  <c r="AN151" i="29"/>
  <c r="AR177" i="29"/>
  <c r="AN177" i="29"/>
  <c r="AR120" i="29"/>
  <c r="AN120" i="29"/>
  <c r="AS198" i="29"/>
  <c r="AU198" i="29"/>
  <c r="AR145" i="29"/>
  <c r="AN145" i="29"/>
  <c r="AS172" i="29"/>
  <c r="AU172" i="29"/>
  <c r="AU171" i="29"/>
  <c r="AS171" i="29"/>
  <c r="AS184" i="29"/>
  <c r="AU184" i="29"/>
  <c r="AU167" i="29"/>
  <c r="AS167" i="29"/>
  <c r="AU205" i="29"/>
  <c r="AS205" i="29"/>
  <c r="AR137" i="29"/>
  <c r="AN137" i="29"/>
  <c r="AS176" i="29"/>
  <c r="AU176" i="29"/>
  <c r="AU187" i="29"/>
  <c r="AS187" i="29"/>
  <c r="AU107" i="29"/>
  <c r="AS107" i="29"/>
  <c r="AU154" i="29"/>
  <c r="AS154" i="29"/>
  <c r="AS118" i="29"/>
  <c r="AU118" i="29"/>
  <c r="AR116" i="29"/>
  <c r="AN116" i="29"/>
  <c r="AU126" i="29"/>
  <c r="AS126" i="29"/>
  <c r="AS203" i="29"/>
  <c r="AU203" i="29"/>
  <c r="AR143" i="29"/>
  <c r="AN143" i="29"/>
  <c r="AN112" i="29"/>
  <c r="AR112" i="29"/>
  <c r="AR21" i="29" s="1"/>
  <c r="AN155" i="29"/>
  <c r="AR155" i="29"/>
  <c r="AS113" i="29"/>
  <c r="AU113" i="29"/>
  <c r="AN147" i="29"/>
  <c r="AR147" i="29"/>
  <c r="AU216" i="29"/>
  <c r="AS216" i="29"/>
  <c r="AR169" i="29"/>
  <c r="AN169" i="29"/>
  <c r="AU123" i="29"/>
  <c r="AS123" i="29"/>
  <c r="AS117" i="29"/>
  <c r="AU117" i="29"/>
  <c r="AS109" i="29"/>
  <c r="AU109" i="29"/>
  <c r="AS125" i="29"/>
  <c r="AU125" i="29"/>
  <c r="AR181" i="29"/>
  <c r="AN181" i="29"/>
  <c r="AR173" i="29"/>
  <c r="AN173" i="29"/>
  <c r="AS121" i="29"/>
  <c r="AU121" i="29"/>
  <c r="AS110" i="29"/>
  <c r="AU110" i="29"/>
  <c r="AR21" i="5"/>
  <c r="AU21" i="5" s="1"/>
  <c r="U201" i="13"/>
  <c r="V201" i="13" s="1"/>
  <c r="AR25" i="5"/>
  <c r="AS25" i="5" s="1"/>
  <c r="U196" i="13"/>
  <c r="V196" i="13" s="1"/>
  <c r="U202" i="13"/>
  <c r="V202" i="13" s="1"/>
  <c r="AN21" i="5"/>
  <c r="AN15" i="5"/>
  <c r="AR27" i="5"/>
  <c r="AU27" i="5" s="1"/>
  <c r="AR17" i="5"/>
  <c r="AS17" i="5" s="1"/>
  <c r="AR23" i="5"/>
  <c r="AS23" i="5" s="1"/>
  <c r="U200" i="13"/>
  <c r="V200" i="13" s="1"/>
  <c r="AR19" i="5"/>
  <c r="W200" i="13" s="1"/>
  <c r="Y200" i="13" s="1"/>
  <c r="AR29" i="5"/>
  <c r="AU29" i="5" s="1"/>
  <c r="U116" i="13"/>
  <c r="V116" i="13" s="1"/>
  <c r="AU123" i="5"/>
  <c r="AS123" i="5"/>
  <c r="AS55" i="5"/>
  <c r="AU55" i="5"/>
  <c r="AS78" i="5"/>
  <c r="AU78" i="5"/>
  <c r="AS94" i="5"/>
  <c r="AU94" i="5"/>
  <c r="AS91" i="5"/>
  <c r="AU91" i="5"/>
  <c r="AU119" i="5"/>
  <c r="AS119" i="5"/>
  <c r="AU96" i="5"/>
  <c r="AS96" i="5"/>
  <c r="AU92" i="5"/>
  <c r="AS92" i="5"/>
  <c r="AU49" i="5"/>
  <c r="AS49" i="5"/>
  <c r="AU63" i="5"/>
  <c r="AS63" i="5"/>
  <c r="AU54" i="5"/>
  <c r="AS54" i="5"/>
  <c r="AU107" i="5"/>
  <c r="AS107" i="5"/>
  <c r="V112" i="13"/>
  <c r="U216" i="13"/>
  <c r="V216" i="13" s="1"/>
  <c r="AN35" i="5"/>
  <c r="U126" i="13"/>
  <c r="V126" i="13" s="1"/>
  <c r="AU62" i="5"/>
  <c r="AS62" i="5"/>
  <c r="AU87" i="5"/>
  <c r="AS87" i="5"/>
  <c r="AS83" i="5"/>
  <c r="AU83" i="5"/>
  <c r="AU111" i="5"/>
  <c r="AS111" i="5"/>
  <c r="AS86" i="5"/>
  <c r="AU86" i="5"/>
  <c r="AS115" i="5"/>
  <c r="AU115" i="5"/>
  <c r="AS58" i="5"/>
  <c r="AU58" i="5"/>
  <c r="AU50" i="5"/>
  <c r="AS50" i="5"/>
  <c r="AS90" i="5"/>
  <c r="AU90" i="5"/>
  <c r="AU124" i="5"/>
  <c r="AS124" i="5"/>
  <c r="AU88" i="5"/>
  <c r="AS88" i="5"/>
  <c r="AU84" i="5"/>
  <c r="AS84" i="5"/>
  <c r="AU80" i="5"/>
  <c r="AS80" i="5"/>
  <c r="AU46" i="5"/>
  <c r="AS46" i="5"/>
  <c r="AU95" i="5"/>
  <c r="AS95" i="5"/>
  <c r="AU47" i="5"/>
  <c r="AS47" i="5"/>
  <c r="AU59" i="5"/>
  <c r="AS59" i="5"/>
  <c r="AU67" i="5"/>
  <c r="AS67" i="5"/>
  <c r="AU51" i="5"/>
  <c r="AS51" i="5"/>
  <c r="AU120" i="5"/>
  <c r="AS120" i="5"/>
  <c r="AU79" i="5"/>
  <c r="AS79" i="5"/>
  <c r="AU66" i="5"/>
  <c r="AS66" i="5"/>
  <c r="AR35" i="5"/>
  <c r="AS82" i="5"/>
  <c r="AU82" i="5"/>
  <c r="AN27" i="5"/>
  <c r="U118" i="13"/>
  <c r="V118" i="13" s="1"/>
  <c r="U208" i="13"/>
  <c r="V208" i="13" s="1"/>
  <c r="AU76" i="5"/>
  <c r="AS76" i="5"/>
  <c r="AU127" i="5"/>
  <c r="AS127" i="5"/>
  <c r="AI29" i="4"/>
  <c r="AK29" i="4"/>
  <c r="AK21" i="4"/>
  <c r="AI21" i="4"/>
  <c r="AK24" i="4"/>
  <c r="AI24" i="4"/>
  <c r="AK20" i="4"/>
  <c r="AI20" i="4"/>
  <c r="AK80" i="4"/>
  <c r="AI80" i="4"/>
  <c r="AK36" i="4"/>
  <c r="AI36" i="4"/>
  <c r="AK28" i="4"/>
  <c r="AI28" i="4"/>
  <c r="AK32" i="4"/>
  <c r="AI32" i="4"/>
  <c r="AK16" i="4"/>
  <c r="AI16" i="4"/>
  <c r="AI197" i="4"/>
  <c r="AK197" i="4"/>
  <c r="W115" i="13"/>
  <c r="AU24" i="5"/>
  <c r="AS24" i="5"/>
  <c r="U121" i="13"/>
  <c r="V121" i="13" s="1"/>
  <c r="U113" i="13"/>
  <c r="V113" i="13" s="1"/>
  <c r="U117" i="13"/>
  <c r="V117" i="13" s="1"/>
  <c r="U109" i="13"/>
  <c r="V109" i="13" s="1"/>
  <c r="AN30" i="5"/>
  <c r="AN22" i="5"/>
  <c r="U120" i="13"/>
  <c r="V120" i="13" s="1"/>
  <c r="U125" i="13"/>
  <c r="V125" i="13" s="1"/>
  <c r="AN29" i="5"/>
  <c r="AN18" i="5"/>
  <c r="AN26" i="5"/>
  <c r="U210" i="13"/>
  <c r="V210" i="13" s="1"/>
  <c r="AS176" i="5"/>
  <c r="AU176" i="5"/>
  <c r="AU210" i="5"/>
  <c r="AS210" i="5"/>
  <c r="AU206" i="5"/>
  <c r="AS206" i="5"/>
  <c r="AS147" i="5"/>
  <c r="AU147" i="5"/>
  <c r="AR26" i="5"/>
  <c r="AS180" i="5"/>
  <c r="AU180" i="5"/>
  <c r="AS184" i="5"/>
  <c r="AU184" i="5"/>
  <c r="AR33" i="5"/>
  <c r="W214" i="13" s="1"/>
  <c r="AS151" i="5"/>
  <c r="AU151" i="5"/>
  <c r="AR30" i="5"/>
  <c r="AU198" i="5"/>
  <c r="AS198" i="5"/>
  <c r="AS143" i="5"/>
  <c r="AU143" i="5"/>
  <c r="AR22" i="5"/>
  <c r="AS22" i="5" s="1"/>
  <c r="AS155" i="5"/>
  <c r="AU155" i="5"/>
  <c r="AR34" i="5"/>
  <c r="AS34" i="5" s="1"/>
  <c r="AS168" i="5"/>
  <c r="AU168" i="5"/>
  <c r="AS139" i="5"/>
  <c r="AU139" i="5"/>
  <c r="AR18" i="5"/>
  <c r="AS18" i="5" s="1"/>
  <c r="AU214" i="5"/>
  <c r="AS214" i="5"/>
  <c r="AS172" i="5"/>
  <c r="AU172" i="5"/>
  <c r="AU202" i="5"/>
  <c r="AS202" i="5"/>
  <c r="AK228" i="4"/>
  <c r="AI228" i="4"/>
  <c r="AI234" i="4"/>
  <c r="AK234" i="4"/>
  <c r="AI226" i="4"/>
  <c r="AK226" i="4"/>
  <c r="AK232" i="4"/>
  <c r="AI232" i="4"/>
  <c r="AI241" i="4"/>
  <c r="AK241" i="4"/>
  <c r="AI233" i="4"/>
  <c r="AK233" i="4"/>
  <c r="AI237" i="4"/>
  <c r="AK237" i="4"/>
  <c r="AI229" i="4"/>
  <c r="AK229" i="4"/>
  <c r="AI245" i="4"/>
  <c r="AK245" i="4"/>
  <c r="AK236" i="4"/>
  <c r="AI236" i="4"/>
  <c r="AI242" i="4"/>
  <c r="AK242" i="4"/>
  <c r="AK207" i="4"/>
  <c r="AI207" i="4"/>
  <c r="AK215" i="4"/>
  <c r="AI215" i="4"/>
  <c r="AK200" i="4"/>
  <c r="AI200" i="4"/>
  <c r="AI198" i="4"/>
  <c r="AK198" i="4"/>
  <c r="AI206" i="4"/>
  <c r="AK206" i="4"/>
  <c r="AK204" i="4"/>
  <c r="AI204" i="4"/>
  <c r="AK211" i="4"/>
  <c r="AI211" i="4"/>
  <c r="AK196" i="4"/>
  <c r="AI196" i="4"/>
  <c r="AK212" i="4"/>
  <c r="AI212" i="4"/>
  <c r="AK216" i="4"/>
  <c r="AI216" i="4"/>
  <c r="AK203" i="4"/>
  <c r="AI203" i="4"/>
  <c r="AI213" i="4"/>
  <c r="AK213" i="4"/>
  <c r="AK199" i="4"/>
  <c r="AI199" i="4"/>
  <c r="AK208" i="4"/>
  <c r="AI208" i="4"/>
  <c r="AI205" i="4"/>
  <c r="AK205" i="4"/>
  <c r="AI214" i="4"/>
  <c r="AK214" i="4"/>
  <c r="AI175" i="4"/>
  <c r="AK175" i="4"/>
  <c r="AK177" i="4"/>
  <c r="AI177" i="4"/>
  <c r="AK169" i="4"/>
  <c r="AI169" i="4"/>
  <c r="AK185" i="4"/>
  <c r="AI185" i="4"/>
  <c r="AI174" i="4"/>
  <c r="AK174" i="4"/>
  <c r="AI166" i="4"/>
  <c r="AK166" i="4"/>
  <c r="AK173" i="4"/>
  <c r="AI173" i="4"/>
  <c r="AK181" i="4"/>
  <c r="AI181" i="4"/>
  <c r="AI167" i="4"/>
  <c r="AK167" i="4"/>
  <c r="AI142" i="4"/>
  <c r="AK142" i="4"/>
  <c r="AI154" i="4"/>
  <c r="AK154" i="4"/>
  <c r="AI150" i="4"/>
  <c r="AK150" i="4"/>
  <c r="AI138" i="4"/>
  <c r="AK138" i="4"/>
  <c r="AI146" i="4"/>
  <c r="AK146" i="4"/>
  <c r="AK152" i="4"/>
  <c r="AI152" i="4"/>
  <c r="AI151" i="4"/>
  <c r="AK151" i="4"/>
  <c r="AI143" i="4"/>
  <c r="AK143" i="4"/>
  <c r="AI155" i="4"/>
  <c r="AK155" i="4"/>
  <c r="AI139" i="4"/>
  <c r="AK139" i="4"/>
  <c r="AI147" i="4"/>
  <c r="AK147" i="4"/>
  <c r="AI125" i="4"/>
  <c r="AK125" i="4"/>
  <c r="AI126" i="4"/>
  <c r="AK126" i="4"/>
  <c r="AI118" i="4"/>
  <c r="AK118" i="4"/>
  <c r="AI121" i="4"/>
  <c r="AK121" i="4"/>
  <c r="AI109" i="4"/>
  <c r="AK109" i="4"/>
  <c r="AI113" i="4"/>
  <c r="AK113" i="4"/>
  <c r="AI117" i="4"/>
  <c r="AK117" i="4"/>
  <c r="AI110" i="4"/>
  <c r="AK110" i="4"/>
  <c r="AK79" i="4"/>
  <c r="AI79" i="4"/>
  <c r="AK87" i="4"/>
  <c r="AI87" i="4"/>
  <c r="AK83" i="4"/>
  <c r="AI83" i="4"/>
  <c r="Y54" i="13"/>
  <c r="X54" i="13"/>
  <c r="W86" i="13"/>
  <c r="W56" i="13"/>
  <c r="AK56" i="4"/>
  <c r="AI56" i="4"/>
  <c r="Y88" i="13"/>
  <c r="X88" i="13"/>
  <c r="Y50" i="13"/>
  <c r="X50" i="13"/>
  <c r="W81" i="13"/>
  <c r="W51" i="13"/>
  <c r="AK51" i="4"/>
  <c r="AI51" i="4"/>
  <c r="U83" i="13"/>
  <c r="V83" i="13" s="1"/>
  <c r="U53" i="13"/>
  <c r="V53" i="13" s="1"/>
  <c r="AH53" i="4"/>
  <c r="U203" i="13"/>
  <c r="V203" i="13" s="1"/>
  <c r="AF53" i="4"/>
  <c r="W97" i="13"/>
  <c r="W67" i="13"/>
  <c r="AK67" i="4"/>
  <c r="AI67" i="4"/>
  <c r="W93" i="13"/>
  <c r="W63" i="13"/>
  <c r="AK63" i="4"/>
  <c r="AI63" i="4"/>
  <c r="Y80" i="13"/>
  <c r="X80" i="13"/>
  <c r="Y84" i="13"/>
  <c r="X84" i="13"/>
  <c r="W94" i="13"/>
  <c r="W64" i="13"/>
  <c r="AK64" i="4"/>
  <c r="AI64" i="4"/>
  <c r="W82" i="13"/>
  <c r="W52" i="13"/>
  <c r="AK52" i="4"/>
  <c r="AI52" i="4"/>
  <c r="W78" i="13"/>
  <c r="W48" i="13"/>
  <c r="AK48" i="4"/>
  <c r="AI48" i="4"/>
  <c r="Y96" i="13"/>
  <c r="X96" i="13"/>
  <c r="W90" i="13"/>
  <c r="W60" i="13"/>
  <c r="AK60" i="4"/>
  <c r="AI60" i="4"/>
  <c r="Y92" i="13"/>
  <c r="X92" i="13"/>
  <c r="Y66" i="13"/>
  <c r="X66" i="13"/>
  <c r="U87" i="13"/>
  <c r="V87" i="13" s="1"/>
  <c r="U57" i="13"/>
  <c r="V57" i="13" s="1"/>
  <c r="U207" i="13"/>
  <c r="V207" i="13" s="1"/>
  <c r="AH57" i="4"/>
  <c r="AF57" i="4"/>
  <c r="W89" i="13"/>
  <c r="W59" i="13"/>
  <c r="AK59" i="4"/>
  <c r="AI59" i="4"/>
  <c r="U95" i="13"/>
  <c r="V95" i="13" s="1"/>
  <c r="U65" i="13"/>
  <c r="V65" i="13" s="1"/>
  <c r="AH65" i="4"/>
  <c r="AF65" i="4"/>
  <c r="U215" i="13"/>
  <c r="V215" i="13" s="1"/>
  <c r="W85" i="13"/>
  <c r="W55" i="13"/>
  <c r="W205" i="13"/>
  <c r="AK55" i="4"/>
  <c r="AI55" i="4"/>
  <c r="U79" i="13"/>
  <c r="V79" i="13" s="1"/>
  <c r="U49" i="13"/>
  <c r="V49" i="13" s="1"/>
  <c r="AH49" i="4"/>
  <c r="AF49" i="4"/>
  <c r="U199" i="13"/>
  <c r="V199" i="13" s="1"/>
  <c r="Y62" i="13"/>
  <c r="X62" i="13"/>
  <c r="Y58" i="13"/>
  <c r="X58" i="13"/>
  <c r="U91" i="13"/>
  <c r="V91" i="13" s="1"/>
  <c r="U61" i="13"/>
  <c r="V61" i="13" s="1"/>
  <c r="AH61" i="4"/>
  <c r="U211" i="13"/>
  <c r="V211" i="13" s="1"/>
  <c r="AF61" i="4"/>
  <c r="W47" i="13"/>
  <c r="AI47" i="4"/>
  <c r="W77" i="13"/>
  <c r="AK47" i="4"/>
  <c r="Y46" i="13"/>
  <c r="X46" i="13"/>
  <c r="X76" i="13"/>
  <c r="Y76" i="13"/>
  <c r="AI154" i="6"/>
  <c r="AK154" i="6"/>
  <c r="AI146" i="6"/>
  <c r="AK146" i="6"/>
  <c r="AK138" i="6"/>
  <c r="AI138" i="6"/>
  <c r="AI145" i="6"/>
  <c r="AK145" i="6"/>
  <c r="AI153" i="6"/>
  <c r="AK153" i="6"/>
  <c r="AI149" i="6"/>
  <c r="AK149" i="6"/>
  <c r="AI157" i="6"/>
  <c r="AK157" i="6"/>
  <c r="AI141" i="6"/>
  <c r="AK141" i="6"/>
  <c r="AK117" i="6"/>
  <c r="AI117" i="6"/>
  <c r="AK125" i="6"/>
  <c r="AI125" i="6"/>
  <c r="AK109" i="6"/>
  <c r="AI109" i="6"/>
  <c r="AK128" i="6"/>
  <c r="AI128" i="6"/>
  <c r="AK112" i="6"/>
  <c r="AI112" i="6"/>
  <c r="AK124" i="6"/>
  <c r="AI124" i="6"/>
  <c r="AK116" i="6"/>
  <c r="AI116" i="6"/>
  <c r="AK108" i="6"/>
  <c r="AI108" i="6"/>
  <c r="AK120" i="6"/>
  <c r="AI120" i="6"/>
  <c r="AI91" i="6"/>
  <c r="AK91" i="6"/>
  <c r="AK83" i="6"/>
  <c r="AI83" i="6"/>
  <c r="AK94" i="6"/>
  <c r="AI94" i="6"/>
  <c r="AK98" i="6"/>
  <c r="AI98" i="6"/>
  <c r="AK82" i="6"/>
  <c r="AI82" i="6"/>
  <c r="AK86" i="6"/>
  <c r="AI86" i="6"/>
  <c r="AK90" i="6"/>
  <c r="AI90" i="6"/>
  <c r="AK78" i="6"/>
  <c r="AI78" i="6"/>
  <c r="AK58" i="6"/>
  <c r="AI58" i="6"/>
  <c r="AK50" i="6"/>
  <c r="AI50" i="6"/>
  <c r="AK66" i="6"/>
  <c r="AI66" i="6"/>
  <c r="AI53" i="6"/>
  <c r="AK53" i="6"/>
  <c r="AI49" i="6"/>
  <c r="AK49" i="6"/>
  <c r="AI57" i="6"/>
  <c r="AK57" i="6"/>
  <c r="AI61" i="6"/>
  <c r="AK61" i="6"/>
  <c r="AI65" i="6"/>
  <c r="AK65" i="6"/>
  <c r="AU81" i="29"/>
  <c r="AS81" i="29"/>
  <c r="AU89" i="29"/>
  <c r="AS89" i="29"/>
  <c r="AR83" i="29"/>
  <c r="AN83" i="29"/>
  <c r="AR79" i="29"/>
  <c r="AN79" i="29"/>
  <c r="AU92" i="29"/>
  <c r="AS92" i="29"/>
  <c r="AU84" i="29"/>
  <c r="AS84" i="29"/>
  <c r="AU80" i="29"/>
  <c r="AS80" i="29"/>
  <c r="AR87" i="29"/>
  <c r="AN87" i="29"/>
  <c r="AU88" i="29"/>
  <c r="AS88" i="29"/>
  <c r="AU97" i="29"/>
  <c r="AS97" i="29"/>
  <c r="AU85" i="29"/>
  <c r="AS85" i="29"/>
  <c r="AN93" i="29"/>
  <c r="AR93" i="29"/>
  <c r="AU76" i="29"/>
  <c r="AS76" i="29"/>
  <c r="AU96" i="29"/>
  <c r="AS96" i="29"/>
  <c r="AN77" i="29"/>
  <c r="AR77" i="29"/>
  <c r="AS91" i="29"/>
  <c r="AU91" i="29"/>
  <c r="AR95" i="29"/>
  <c r="AN95" i="29"/>
  <c r="AN67" i="29"/>
  <c r="AR67" i="29"/>
  <c r="AM36" i="29"/>
  <c r="AN36" i="29" s="1"/>
  <c r="AN27" i="29"/>
  <c r="AU66" i="29"/>
  <c r="AR35" i="29"/>
  <c r="AU35" i="29" s="1"/>
  <c r="AS66" i="29"/>
  <c r="AS52" i="29"/>
  <c r="AU52" i="29"/>
  <c r="AS48" i="29"/>
  <c r="AU48" i="29"/>
  <c r="AN61" i="29"/>
  <c r="AR61" i="29"/>
  <c r="AM30" i="29"/>
  <c r="AN30" i="29" s="1"/>
  <c r="AS56" i="29"/>
  <c r="AU56" i="29"/>
  <c r="AN19" i="29"/>
  <c r="AN23" i="29"/>
  <c r="AN35" i="29"/>
  <c r="AR53" i="29"/>
  <c r="AN53" i="29"/>
  <c r="AM22" i="29"/>
  <c r="AN22" i="29" s="1"/>
  <c r="AU50" i="29"/>
  <c r="AS50" i="29"/>
  <c r="AR19" i="29"/>
  <c r="AU19" i="29" s="1"/>
  <c r="AU54" i="29"/>
  <c r="AS54" i="29"/>
  <c r="AR47" i="29"/>
  <c r="AN47" i="29"/>
  <c r="AM16" i="29"/>
  <c r="AN16" i="29" s="1"/>
  <c r="AN49" i="29"/>
  <c r="AR49" i="29"/>
  <c r="AM18" i="29"/>
  <c r="AN18" i="29" s="1"/>
  <c r="AS62" i="29"/>
  <c r="AU62" i="29"/>
  <c r="AS58" i="29"/>
  <c r="AU58" i="29"/>
  <c r="AR27" i="29"/>
  <c r="AU27" i="29" s="1"/>
  <c r="AN65" i="29"/>
  <c r="AR65" i="29"/>
  <c r="AM34" i="29"/>
  <c r="AN34" i="29" s="1"/>
  <c r="AN51" i="29"/>
  <c r="AR51" i="29"/>
  <c r="AM20" i="29"/>
  <c r="AN20" i="29" s="1"/>
  <c r="AS64" i="29"/>
  <c r="AU64" i="29"/>
  <c r="AS46" i="29"/>
  <c r="AU46" i="29"/>
  <c r="AR57" i="29"/>
  <c r="AN57" i="29"/>
  <c r="AM26" i="29"/>
  <c r="AN26" i="29" s="1"/>
  <c r="AN59" i="29"/>
  <c r="AR59" i="29"/>
  <c r="AM28" i="29"/>
  <c r="AN28" i="29" s="1"/>
  <c r="AI36" i="29"/>
  <c r="AR63" i="29"/>
  <c r="AN63" i="29"/>
  <c r="AM32" i="29"/>
  <c r="AN32" i="29" s="1"/>
  <c r="AN55" i="29"/>
  <c r="AR55" i="29"/>
  <c r="AM24" i="29"/>
  <c r="AN24" i="29" s="1"/>
  <c r="AU60" i="29"/>
  <c r="AS60" i="29"/>
  <c r="AI218" i="5"/>
  <c r="AM195" i="5"/>
  <c r="AI195" i="5"/>
  <c r="AN14" i="9"/>
  <c r="AN37" i="9" s="1"/>
  <c r="T14" i="9"/>
  <c r="T37" i="9" s="1"/>
  <c r="D14" i="9"/>
  <c r="D37" i="9" s="1"/>
  <c r="H14" i="9"/>
  <c r="H37" i="9" s="1"/>
  <c r="AR25" i="29" l="1"/>
  <c r="AR29" i="29"/>
  <c r="W209" i="13"/>
  <c r="Y209" i="13" s="1"/>
  <c r="AU28" i="5"/>
  <c r="W119" i="13"/>
  <c r="Y119" i="13" s="1"/>
  <c r="AQ24" i="7"/>
  <c r="W127" i="13"/>
  <c r="X127" i="13" s="1"/>
  <c r="W212" i="13"/>
  <c r="Y212" i="13" s="1"/>
  <c r="AS32" i="5"/>
  <c r="AU32" i="5"/>
  <c r="W123" i="13"/>
  <c r="X123" i="13" s="1"/>
  <c r="W107" i="13"/>
  <c r="Y107" i="13" s="1"/>
  <c r="W197" i="13"/>
  <c r="Y197" i="13" s="1"/>
  <c r="AU106" i="29"/>
  <c r="AS106" i="29"/>
  <c r="W217" i="13"/>
  <c r="Y217" i="13" s="1"/>
  <c r="AS36" i="5"/>
  <c r="AS16" i="5"/>
  <c r="W122" i="13"/>
  <c r="X122" i="13" s="1"/>
  <c r="AU31" i="5"/>
  <c r="H244" i="22"/>
  <c r="I244" i="22" s="1"/>
  <c r="J244" i="22" s="1"/>
  <c r="K244" i="22" s="1"/>
  <c r="L244" i="22" s="1"/>
  <c r="M244" i="22" s="1"/>
  <c r="N244" i="22" s="1"/>
  <c r="O244" i="22" s="1"/>
  <c r="P244" i="22" s="1"/>
  <c r="Q244" i="22" s="1"/>
  <c r="R244" i="22" s="1"/>
  <c r="S244" i="22" s="1"/>
  <c r="T244" i="22" s="1"/>
  <c r="U244" i="22" s="1"/>
  <c r="V244" i="22" s="1"/>
  <c r="W244" i="22" s="1"/>
  <c r="X244" i="22" s="1"/>
  <c r="Y244" i="22" s="1"/>
  <c r="Z244" i="22" s="1"/>
  <c r="AA244" i="22" s="1"/>
  <c r="AB244" i="22" s="1"/>
  <c r="G278" i="22"/>
  <c r="H278" i="22" s="1"/>
  <c r="I278" i="22" s="1"/>
  <c r="J278" i="22" s="1"/>
  <c r="K278" i="22" s="1"/>
  <c r="L278" i="22" s="1"/>
  <c r="M278" i="22" s="1"/>
  <c r="N278" i="22" s="1"/>
  <c r="O278" i="22" s="1"/>
  <c r="P278" i="22" s="1"/>
  <c r="Q278" i="22" s="1"/>
  <c r="R278" i="22" s="1"/>
  <c r="S278" i="22" s="1"/>
  <c r="T278" i="22" s="1"/>
  <c r="U278" i="22" s="1"/>
  <c r="V278" i="22" s="1"/>
  <c r="W278" i="22" s="1"/>
  <c r="X278" i="22" s="1"/>
  <c r="Y278" i="22" s="1"/>
  <c r="Z278" i="22" s="1"/>
  <c r="AA278" i="22" s="1"/>
  <c r="AB278" i="22" s="1"/>
  <c r="D270" i="22"/>
  <c r="H62" i="18"/>
  <c r="I62" i="18" s="1"/>
  <c r="H169" i="18"/>
  <c r="I169" i="18" s="1"/>
  <c r="AS35" i="29"/>
  <c r="AS15" i="5"/>
  <c r="AU15" i="5"/>
  <c r="W106" i="13"/>
  <c r="Y106" i="13" s="1"/>
  <c r="W201" i="13"/>
  <c r="Y201" i="13" s="1"/>
  <c r="W111" i="13"/>
  <c r="Y111" i="13" s="1"/>
  <c r="AS19" i="5"/>
  <c r="W120" i="13"/>
  <c r="X120" i="13" s="1"/>
  <c r="X115" i="13"/>
  <c r="W108" i="13"/>
  <c r="X108" i="13" s="1"/>
  <c r="AS20" i="5"/>
  <c r="AS21" i="5"/>
  <c r="W112" i="13"/>
  <c r="Y112" i="13" s="1"/>
  <c r="W198" i="13"/>
  <c r="Y198" i="13" s="1"/>
  <c r="AU17" i="5"/>
  <c r="W202" i="13"/>
  <c r="Y202" i="13" s="1"/>
  <c r="X196" i="13"/>
  <c r="AS24" i="7"/>
  <c r="H54" i="18"/>
  <c r="I54" i="18" s="1"/>
  <c r="W174" i="13"/>
  <c r="Y174" i="13" s="1"/>
  <c r="U185" i="13"/>
  <c r="V185" i="13" s="1"/>
  <c r="H42" i="18"/>
  <c r="I42" i="18" s="1"/>
  <c r="H170" i="18"/>
  <c r="I170" i="18" s="1"/>
  <c r="H50" i="18"/>
  <c r="I50" i="18" s="1"/>
  <c r="H41" i="18"/>
  <c r="I41" i="18" s="1"/>
  <c r="T177" i="13"/>
  <c r="W166" i="13"/>
  <c r="Y166" i="13" s="1"/>
  <c r="AR37" i="7"/>
  <c r="U177" i="13"/>
  <c r="V177" i="13" s="1"/>
  <c r="AS16" i="7"/>
  <c r="H55" i="18"/>
  <c r="I55" i="18" s="1"/>
  <c r="AQ16" i="7"/>
  <c r="U173" i="13"/>
  <c r="V173" i="13" s="1"/>
  <c r="W171" i="13"/>
  <c r="X171" i="13" s="1"/>
  <c r="T178" i="13"/>
  <c r="AK19" i="7"/>
  <c r="U181" i="13"/>
  <c r="V181" i="13" s="1"/>
  <c r="AQ67" i="7"/>
  <c r="AS67" i="7"/>
  <c r="AP35" i="7"/>
  <c r="W185" i="13" s="1"/>
  <c r="AR67" i="7"/>
  <c r="G171" i="18"/>
  <c r="G59" i="18"/>
  <c r="AK30" i="6"/>
  <c r="AI30" i="6"/>
  <c r="AK24" i="6"/>
  <c r="AI24" i="6"/>
  <c r="W24" i="13"/>
  <c r="AK213" i="7"/>
  <c r="AJ26" i="7"/>
  <c r="AK28" i="7"/>
  <c r="U178" i="13"/>
  <c r="V178" i="13" s="1"/>
  <c r="AK22" i="6"/>
  <c r="AI22" i="6"/>
  <c r="AS29" i="7"/>
  <c r="AQ29" i="7"/>
  <c r="AR29" i="7"/>
  <c r="AQ17" i="7"/>
  <c r="AS17" i="7"/>
  <c r="H158" i="18"/>
  <c r="I158" i="18" s="1"/>
  <c r="H46" i="18"/>
  <c r="I46" i="18" s="1"/>
  <c r="AI32" i="6"/>
  <c r="AK32" i="6"/>
  <c r="AQ63" i="7"/>
  <c r="AS63" i="7"/>
  <c r="AP31" i="7"/>
  <c r="AR31" i="7" s="1"/>
  <c r="AS33" i="7"/>
  <c r="AQ33" i="7"/>
  <c r="AR33" i="7"/>
  <c r="S176" i="13"/>
  <c r="T176" i="13" s="1"/>
  <c r="AE26" i="7"/>
  <c r="AK33" i="6"/>
  <c r="AI33" i="6"/>
  <c r="AP213" i="7"/>
  <c r="AR213" i="7" s="1"/>
  <c r="AN26" i="7"/>
  <c r="AK25" i="6"/>
  <c r="AI25" i="6"/>
  <c r="W25" i="13"/>
  <c r="H165" i="18"/>
  <c r="I165" i="18" s="1"/>
  <c r="H53" i="18"/>
  <c r="I53" i="18" s="1"/>
  <c r="T169" i="13"/>
  <c r="AK19" i="6"/>
  <c r="AI19" i="6"/>
  <c r="AK221" i="7"/>
  <c r="AJ34" i="7"/>
  <c r="AS25" i="7"/>
  <c r="AQ25" i="7"/>
  <c r="AI20" i="6"/>
  <c r="AK20" i="6"/>
  <c r="AR17" i="7"/>
  <c r="AK17" i="6"/>
  <c r="AI17" i="6"/>
  <c r="AQ30" i="7"/>
  <c r="AS30" i="7"/>
  <c r="AR30" i="7"/>
  <c r="H156" i="18"/>
  <c r="I156" i="18" s="1"/>
  <c r="H44" i="18"/>
  <c r="I44" i="18" s="1"/>
  <c r="AP205" i="7"/>
  <c r="AN18" i="7"/>
  <c r="AQ37" i="7"/>
  <c r="AS37" i="7"/>
  <c r="AQ22" i="7"/>
  <c r="AS22" i="7"/>
  <c r="AR22" i="7"/>
  <c r="AK35" i="6"/>
  <c r="AI35" i="6"/>
  <c r="AS32" i="7"/>
  <c r="AQ32" i="7"/>
  <c r="AR32" i="7"/>
  <c r="W182" i="13"/>
  <c r="T170" i="13"/>
  <c r="AK34" i="6"/>
  <c r="AI34" i="6"/>
  <c r="H159" i="18"/>
  <c r="I159" i="18" s="1"/>
  <c r="H47" i="18"/>
  <c r="I47" i="18" s="1"/>
  <c r="AQ60" i="7"/>
  <c r="AS60" i="7"/>
  <c r="AP28" i="7"/>
  <c r="AR28" i="7" s="1"/>
  <c r="AE34" i="7"/>
  <c r="S184" i="13"/>
  <c r="T184" i="13" s="1"/>
  <c r="AK26" i="6"/>
  <c r="AI26" i="6"/>
  <c r="W26" i="13"/>
  <c r="AP221" i="7"/>
  <c r="AR221" i="7" s="1"/>
  <c r="AN34" i="7"/>
  <c r="AK27" i="6"/>
  <c r="AI27" i="6"/>
  <c r="AE18" i="7"/>
  <c r="S168" i="13"/>
  <c r="T168" i="13" s="1"/>
  <c r="AK21" i="6"/>
  <c r="AI21" i="6"/>
  <c r="W21" i="13"/>
  <c r="AI16" i="6"/>
  <c r="AK16" i="6"/>
  <c r="AI28" i="6"/>
  <c r="AK28" i="6"/>
  <c r="G155" i="18"/>
  <c r="G43" i="18"/>
  <c r="H157" i="18"/>
  <c r="I157" i="18" s="1"/>
  <c r="H45" i="18"/>
  <c r="I45" i="18" s="1"/>
  <c r="T185" i="13"/>
  <c r="AQ51" i="7"/>
  <c r="AS51" i="7"/>
  <c r="AP19" i="7"/>
  <c r="W169" i="13" s="1"/>
  <c r="AR51" i="7"/>
  <c r="AK31" i="6"/>
  <c r="AI31" i="6"/>
  <c r="AK29" i="6"/>
  <c r="AI29" i="6"/>
  <c r="AK20" i="7"/>
  <c r="U170" i="13"/>
  <c r="V170" i="13" s="1"/>
  <c r="H160" i="18"/>
  <c r="I160" i="18" s="1"/>
  <c r="H48" i="18"/>
  <c r="I48" i="18" s="1"/>
  <c r="AR25" i="7"/>
  <c r="H173" i="18"/>
  <c r="I173" i="18" s="1"/>
  <c r="H61" i="18"/>
  <c r="I61" i="18" s="1"/>
  <c r="H164" i="18"/>
  <c r="I164" i="18" s="1"/>
  <c r="H52" i="18"/>
  <c r="I52" i="18" s="1"/>
  <c r="AK18" i="6"/>
  <c r="AI18" i="6"/>
  <c r="H161" i="18"/>
  <c r="I161" i="18" s="1"/>
  <c r="H49" i="18"/>
  <c r="I49" i="18" s="1"/>
  <c r="AQ21" i="7"/>
  <c r="AS21" i="7"/>
  <c r="H172" i="18"/>
  <c r="I172" i="18" s="1"/>
  <c r="H60" i="18"/>
  <c r="I60" i="18" s="1"/>
  <c r="G163" i="18"/>
  <c r="G51" i="18"/>
  <c r="AK23" i="6"/>
  <c r="AI23" i="6"/>
  <c r="W23" i="13"/>
  <c r="AK205" i="7"/>
  <c r="AJ18" i="7"/>
  <c r="AQ52" i="7"/>
  <c r="AS52" i="7"/>
  <c r="AP20" i="7"/>
  <c r="AK36" i="7"/>
  <c r="U186" i="13"/>
  <c r="V186" i="13" s="1"/>
  <c r="H168" i="18"/>
  <c r="I168" i="18" s="1"/>
  <c r="H56" i="18"/>
  <c r="I56" i="18" s="1"/>
  <c r="AQ55" i="7"/>
  <c r="AS55" i="7"/>
  <c r="AP23" i="7"/>
  <c r="W173" i="13" s="1"/>
  <c r="T173" i="13"/>
  <c r="AK15" i="6"/>
  <c r="AI15" i="6"/>
  <c r="AI36" i="6"/>
  <c r="AK36" i="6"/>
  <c r="AQ68" i="7"/>
  <c r="AS68" i="7"/>
  <c r="AR68" i="7"/>
  <c r="AP36" i="7"/>
  <c r="AQ59" i="7"/>
  <c r="AS59" i="7"/>
  <c r="AP27" i="7"/>
  <c r="W177" i="13" s="1"/>
  <c r="AR59" i="7"/>
  <c r="T186" i="13"/>
  <c r="T181" i="13"/>
  <c r="AS217" i="29"/>
  <c r="AU217" i="29"/>
  <c r="AS122" i="29"/>
  <c r="AU122" i="29"/>
  <c r="AS114" i="29"/>
  <c r="AU114" i="29"/>
  <c r="AS147" i="29"/>
  <c r="AU147" i="29"/>
  <c r="AS155" i="29"/>
  <c r="AU155" i="29"/>
  <c r="AS108" i="29"/>
  <c r="AU108" i="29"/>
  <c r="AS139" i="29"/>
  <c r="AU139" i="29"/>
  <c r="AS27" i="29"/>
  <c r="AS181" i="29"/>
  <c r="AU181" i="29"/>
  <c r="AS169" i="29"/>
  <c r="AU169" i="29"/>
  <c r="AS143" i="29"/>
  <c r="AU143" i="29"/>
  <c r="AU137" i="29"/>
  <c r="AS137" i="29"/>
  <c r="AU120" i="29"/>
  <c r="AS120" i="29"/>
  <c r="AS177" i="29"/>
  <c r="AU177" i="29"/>
  <c r="AU157" i="29"/>
  <c r="AS157" i="29"/>
  <c r="AU141" i="29"/>
  <c r="AS141" i="29"/>
  <c r="AU149" i="29"/>
  <c r="AS149" i="29"/>
  <c r="AU112" i="29"/>
  <c r="AS112" i="29"/>
  <c r="AS202" i="29"/>
  <c r="AU202" i="29"/>
  <c r="AS210" i="29"/>
  <c r="AU210" i="29"/>
  <c r="AS206" i="29"/>
  <c r="AU206" i="29"/>
  <c r="AS173" i="29"/>
  <c r="AU173" i="29"/>
  <c r="AS116" i="29"/>
  <c r="AU116" i="29"/>
  <c r="AU145" i="29"/>
  <c r="AS145" i="29"/>
  <c r="AS151" i="29"/>
  <c r="AU151" i="29"/>
  <c r="AS185" i="29"/>
  <c r="AU185" i="29"/>
  <c r="AS124" i="29"/>
  <c r="AU124" i="29"/>
  <c r="AU153" i="29"/>
  <c r="AS153" i="29"/>
  <c r="W114" i="13"/>
  <c r="Y114" i="13" s="1"/>
  <c r="W204" i="13"/>
  <c r="Y204" i="13" s="1"/>
  <c r="W208" i="13"/>
  <c r="W210" i="13"/>
  <c r="Y210" i="13" s="1"/>
  <c r="W206" i="13"/>
  <c r="X206" i="13" s="1"/>
  <c r="AS29" i="5"/>
  <c r="AU25" i="5"/>
  <c r="W116" i="13"/>
  <c r="X116" i="13" s="1"/>
  <c r="AU23" i="5"/>
  <c r="AS27" i="5"/>
  <c r="AU19" i="5"/>
  <c r="W118" i="13"/>
  <c r="Y118" i="13" s="1"/>
  <c r="W110" i="13"/>
  <c r="X200" i="13"/>
  <c r="AS35" i="5"/>
  <c r="W126" i="13"/>
  <c r="AU35" i="5"/>
  <c r="W216" i="13"/>
  <c r="AM218" i="5"/>
  <c r="AN218" i="5" s="1"/>
  <c r="Y115" i="13"/>
  <c r="W121" i="13"/>
  <c r="Y121" i="13" s="1"/>
  <c r="AU30" i="5"/>
  <c r="W117" i="13"/>
  <c r="Y117" i="13" s="1"/>
  <c r="AU26" i="5"/>
  <c r="W125" i="13"/>
  <c r="Y125" i="13" s="1"/>
  <c r="AU34" i="5"/>
  <c r="W113" i="13"/>
  <c r="Y113" i="13" s="1"/>
  <c r="AU22" i="5"/>
  <c r="AS30" i="5"/>
  <c r="W109" i="13"/>
  <c r="Y109" i="13" s="1"/>
  <c r="AU18" i="5"/>
  <c r="AS26" i="5"/>
  <c r="W124" i="13"/>
  <c r="X124" i="13" s="1"/>
  <c r="AU33" i="5"/>
  <c r="AS33" i="5"/>
  <c r="W79" i="13"/>
  <c r="W49" i="13"/>
  <c r="W199" i="13"/>
  <c r="AI49" i="4"/>
  <c r="AK49" i="4"/>
  <c r="Y205" i="13"/>
  <c r="X205" i="13"/>
  <c r="X90" i="13"/>
  <c r="Y90" i="13"/>
  <c r="X78" i="13"/>
  <c r="Y78" i="13"/>
  <c r="X94" i="13"/>
  <c r="Y94" i="13"/>
  <c r="X97" i="13"/>
  <c r="Y97" i="13"/>
  <c r="W83" i="13"/>
  <c r="W53" i="13"/>
  <c r="W203" i="13"/>
  <c r="AK53" i="4"/>
  <c r="AI53" i="4"/>
  <c r="X81" i="13"/>
  <c r="Y81" i="13"/>
  <c r="X86" i="13"/>
  <c r="Y86" i="13"/>
  <c r="Y55" i="13"/>
  <c r="X55" i="13"/>
  <c r="Y59" i="13"/>
  <c r="X59" i="13"/>
  <c r="W57" i="13"/>
  <c r="W87" i="13"/>
  <c r="W207" i="13"/>
  <c r="AK57" i="4"/>
  <c r="AI57" i="4"/>
  <c r="Y180" i="13"/>
  <c r="X180" i="13"/>
  <c r="X52" i="13"/>
  <c r="Y52" i="13"/>
  <c r="Y63" i="13"/>
  <c r="X63" i="13"/>
  <c r="X187" i="13"/>
  <c r="Y187" i="13"/>
  <c r="W91" i="13"/>
  <c r="W61" i="13"/>
  <c r="W211" i="13"/>
  <c r="AI61" i="4"/>
  <c r="AK61" i="4"/>
  <c r="W95" i="13"/>
  <c r="W65" i="13"/>
  <c r="W215" i="13"/>
  <c r="AI65" i="4"/>
  <c r="AK65" i="4"/>
  <c r="X89" i="13"/>
  <c r="Y89" i="13"/>
  <c r="Y214" i="13"/>
  <c r="X214" i="13"/>
  <c r="Y93" i="13"/>
  <c r="X93" i="13"/>
  <c r="Y85" i="13"/>
  <c r="X85" i="13"/>
  <c r="X82" i="13"/>
  <c r="Y82" i="13"/>
  <c r="Y213" i="13"/>
  <c r="X213" i="13"/>
  <c r="X175" i="13"/>
  <c r="Y175" i="13"/>
  <c r="X179" i="13"/>
  <c r="Y179" i="13"/>
  <c r="X60" i="13"/>
  <c r="Y60" i="13"/>
  <c r="X48" i="13"/>
  <c r="Y48" i="13"/>
  <c r="Y172" i="13"/>
  <c r="X172" i="13"/>
  <c r="X64" i="13"/>
  <c r="Y64" i="13"/>
  <c r="X183" i="13"/>
  <c r="Y183" i="13"/>
  <c r="Y67" i="13"/>
  <c r="X67" i="13"/>
  <c r="Y51" i="13"/>
  <c r="X51" i="13"/>
  <c r="X56" i="13"/>
  <c r="Y56" i="13"/>
  <c r="Y77" i="13"/>
  <c r="X77" i="13"/>
  <c r="Y47" i="13"/>
  <c r="X47" i="13"/>
  <c r="Y167" i="13"/>
  <c r="X167" i="13"/>
  <c r="AU95" i="29"/>
  <c r="AS95" i="29"/>
  <c r="AU87" i="29"/>
  <c r="AS87" i="29"/>
  <c r="AS83" i="29"/>
  <c r="AU83" i="29"/>
  <c r="AU77" i="29"/>
  <c r="AS77" i="29"/>
  <c r="AU93" i="29"/>
  <c r="AS93" i="29"/>
  <c r="AU79" i="29"/>
  <c r="AS79" i="29"/>
  <c r="AS25" i="29"/>
  <c r="AU25" i="29"/>
  <c r="AR30" i="29"/>
  <c r="AS61" i="29"/>
  <c r="AU61" i="29"/>
  <c r="AS21" i="29"/>
  <c r="AU21" i="29"/>
  <c r="AU59" i="29"/>
  <c r="AS59" i="29"/>
  <c r="AR28" i="29"/>
  <c r="AS33" i="29"/>
  <c r="AU33" i="29"/>
  <c r="AR34" i="29"/>
  <c r="AS65" i="29"/>
  <c r="AU65" i="29"/>
  <c r="AR22" i="29"/>
  <c r="AS53" i="29"/>
  <c r="AU53" i="29"/>
  <c r="AS19" i="29"/>
  <c r="AS17" i="29"/>
  <c r="AU17" i="29"/>
  <c r="AR26" i="29"/>
  <c r="AS57" i="29"/>
  <c r="AU57" i="29"/>
  <c r="AU55" i="29"/>
  <c r="AR24" i="29"/>
  <c r="AS55" i="29"/>
  <c r="AS15" i="29"/>
  <c r="AU15" i="29"/>
  <c r="AS31" i="29"/>
  <c r="AU31" i="29"/>
  <c r="AR18" i="29"/>
  <c r="AS49" i="29"/>
  <c r="AU49" i="29"/>
  <c r="AU47" i="29"/>
  <c r="AS47" i="29"/>
  <c r="AR16" i="29"/>
  <c r="AU67" i="29"/>
  <c r="AS67" i="29"/>
  <c r="AR36" i="29"/>
  <c r="AU51" i="29"/>
  <c r="AS51" i="29"/>
  <c r="AR20" i="29"/>
  <c r="AS29" i="29"/>
  <c r="AU29" i="29"/>
  <c r="AU63" i="29"/>
  <c r="AS63" i="29"/>
  <c r="AR32" i="29"/>
  <c r="AS23" i="29"/>
  <c r="AR195" i="5"/>
  <c r="AR218" i="5" s="1"/>
  <c r="AN195" i="5"/>
  <c r="X209" i="13" l="1"/>
  <c r="X119" i="13"/>
  <c r="X197" i="13"/>
  <c r="Y127" i="13"/>
  <c r="X212" i="13"/>
  <c r="X107" i="13"/>
  <c r="Y123" i="13"/>
  <c r="X217" i="13"/>
  <c r="X106" i="13"/>
  <c r="Y122" i="13"/>
  <c r="X201" i="13"/>
  <c r="Y120" i="13"/>
  <c r="Y108" i="13"/>
  <c r="X111" i="13"/>
  <c r="Y206" i="13"/>
  <c r="X198" i="13"/>
  <c r="X112" i="13"/>
  <c r="X202" i="13"/>
  <c r="X204" i="13"/>
  <c r="X210" i="13"/>
  <c r="X174" i="13"/>
  <c r="X118" i="13"/>
  <c r="Y116" i="13"/>
  <c r="X114" i="13"/>
  <c r="X166" i="13"/>
  <c r="W181" i="13"/>
  <c r="Y181" i="13" s="1"/>
  <c r="Y171" i="13"/>
  <c r="AQ27" i="7"/>
  <c r="AS27" i="7"/>
  <c r="AQ36" i="7"/>
  <c r="AS36" i="7"/>
  <c r="W186" i="13"/>
  <c r="AR36" i="7"/>
  <c r="AK18" i="7"/>
  <c r="U168" i="13"/>
  <c r="V168" i="13" s="1"/>
  <c r="X23" i="13"/>
  <c r="Y23" i="13"/>
  <c r="AQ28" i="7"/>
  <c r="AS28" i="7"/>
  <c r="W178" i="13"/>
  <c r="AQ205" i="7"/>
  <c r="AS205" i="7"/>
  <c r="AR205" i="7"/>
  <c r="AP18" i="7"/>
  <c r="AR18" i="7" s="1"/>
  <c r="Y25" i="13"/>
  <c r="X25" i="13"/>
  <c r="AQ213" i="7"/>
  <c r="AS213" i="7"/>
  <c r="AP26" i="7"/>
  <c r="AR27" i="7"/>
  <c r="Y24" i="13"/>
  <c r="X24" i="13"/>
  <c r="AQ20" i="7"/>
  <c r="AS20" i="7"/>
  <c r="W170" i="13"/>
  <c r="Y21" i="13"/>
  <c r="X21" i="13"/>
  <c r="H171" i="18"/>
  <c r="I171" i="18" s="1"/>
  <c r="H59" i="18"/>
  <c r="I59" i="18" s="1"/>
  <c r="AQ31" i="7"/>
  <c r="AS31" i="7"/>
  <c r="AQ23" i="7"/>
  <c r="AS23" i="7"/>
  <c r="AR23" i="7"/>
  <c r="AQ221" i="7"/>
  <c r="AS221" i="7"/>
  <c r="AP34" i="7"/>
  <c r="X26" i="13"/>
  <c r="Y26" i="13"/>
  <c r="AK26" i="7"/>
  <c r="U176" i="13"/>
  <c r="V176" i="13" s="1"/>
  <c r="AQ35" i="7"/>
  <c r="AS35" i="7"/>
  <c r="AR35" i="7"/>
  <c r="AR20" i="7"/>
  <c r="AS19" i="7"/>
  <c r="AQ19" i="7"/>
  <c r="X182" i="13"/>
  <c r="Y182" i="13"/>
  <c r="H155" i="18"/>
  <c r="I155" i="18" s="1"/>
  <c r="H43" i="18"/>
  <c r="I43" i="18" s="1"/>
  <c r="AK34" i="7"/>
  <c r="U184" i="13"/>
  <c r="V184" i="13" s="1"/>
  <c r="H163" i="18"/>
  <c r="I163" i="18" s="1"/>
  <c r="H51" i="18"/>
  <c r="I51" i="18" s="1"/>
  <c r="AR19" i="7"/>
  <c r="Y208" i="13"/>
  <c r="X208" i="13"/>
  <c r="X117" i="13"/>
  <c r="Y110" i="13"/>
  <c r="X110" i="13"/>
  <c r="X121" i="13"/>
  <c r="Y124" i="13"/>
  <c r="X216" i="13"/>
  <c r="Y216" i="13"/>
  <c r="X125" i="13"/>
  <c r="X126" i="13"/>
  <c r="Y126" i="13"/>
  <c r="X109" i="13"/>
  <c r="X113" i="13"/>
  <c r="Y57" i="13"/>
  <c r="X57" i="13"/>
  <c r="Y173" i="13"/>
  <c r="X173" i="13"/>
  <c r="X199" i="13"/>
  <c r="Y199" i="13"/>
  <c r="Y185" i="13"/>
  <c r="X185" i="13"/>
  <c r="Y61" i="13"/>
  <c r="X61" i="13"/>
  <c r="Y177" i="13"/>
  <c r="X177" i="13"/>
  <c r="Y83" i="13"/>
  <c r="X83" i="13"/>
  <c r="Y49" i="13"/>
  <c r="X49" i="13"/>
  <c r="Y95" i="13"/>
  <c r="X95" i="13"/>
  <c r="X215" i="13"/>
  <c r="Y215" i="13"/>
  <c r="Y91" i="13"/>
  <c r="X91" i="13"/>
  <c r="X207" i="13"/>
  <c r="Y207" i="13"/>
  <c r="X203" i="13"/>
  <c r="Y203" i="13"/>
  <c r="Y79" i="13"/>
  <c r="X79" i="13"/>
  <c r="X211" i="13"/>
  <c r="Y211" i="13"/>
  <c r="Y65" i="13"/>
  <c r="X65" i="13"/>
  <c r="Y87" i="13"/>
  <c r="X87" i="13"/>
  <c r="Y53" i="13"/>
  <c r="X53" i="13"/>
  <c r="Y169" i="13"/>
  <c r="X169" i="13"/>
  <c r="AU16" i="29"/>
  <c r="AS16" i="29"/>
  <c r="AS26" i="29"/>
  <c r="AU26" i="29"/>
  <c r="AU34" i="29"/>
  <c r="AS34" i="29"/>
  <c r="AU32" i="29"/>
  <c r="AS32" i="29"/>
  <c r="AS18" i="29"/>
  <c r="AU18" i="29"/>
  <c r="AS22" i="29"/>
  <c r="AU22" i="29"/>
  <c r="AU30" i="29"/>
  <c r="AS30" i="29"/>
  <c r="AU36" i="29"/>
  <c r="AS36" i="29"/>
  <c r="AU24" i="29"/>
  <c r="AS24" i="29"/>
  <c r="AU20" i="29"/>
  <c r="AS20" i="29"/>
  <c r="AU28" i="29"/>
  <c r="AS28" i="29"/>
  <c r="AS195" i="5"/>
  <c r="AU195" i="5"/>
  <c r="AJ45" i="4"/>
  <c r="AJ68" i="4" s="1"/>
  <c r="J342" i="26"/>
  <c r="X181" i="13" l="1"/>
  <c r="Y170" i="13"/>
  <c r="X170" i="13"/>
  <c r="AQ34" i="7"/>
  <c r="AS34" i="7"/>
  <c r="W184" i="13"/>
  <c r="AR34" i="7"/>
  <c r="AQ26" i="7"/>
  <c r="AS26" i="7"/>
  <c r="W176" i="13"/>
  <c r="AR26" i="7"/>
  <c r="AQ18" i="7"/>
  <c r="AS18" i="7"/>
  <c r="W168" i="13"/>
  <c r="Y178" i="13"/>
  <c r="X178" i="13"/>
  <c r="X186" i="13"/>
  <c r="Y186" i="13"/>
  <c r="AU218" i="5"/>
  <c r="AS218" i="5"/>
  <c r="K161" i="30"/>
  <c r="K162" i="30"/>
  <c r="K163" i="30"/>
  <c r="K164" i="30"/>
  <c r="X168" i="13" l="1"/>
  <c r="Y168" i="13"/>
  <c r="Y176" i="13"/>
  <c r="X176" i="13"/>
  <c r="X184" i="13"/>
  <c r="Y184" i="13"/>
  <c r="U45" i="5"/>
  <c r="U75" i="5"/>
  <c r="U98" i="5" s="1"/>
  <c r="U105" i="5"/>
  <c r="U128" i="5" s="1"/>
  <c r="U135" i="5"/>
  <c r="U158" i="5" s="1"/>
  <c r="H13" i="3" l="1"/>
  <c r="G13" i="3"/>
  <c r="F13" i="3"/>
  <c r="E13" i="3"/>
  <c r="R45" i="29" l="1"/>
  <c r="R68" i="29" s="1"/>
  <c r="R14" i="4"/>
  <c r="R45" i="4"/>
  <c r="R75" i="4"/>
  <c r="R105" i="4"/>
  <c r="R135" i="4"/>
  <c r="R165" i="4"/>
  <c r="R225" i="4"/>
  <c r="R195" i="4"/>
  <c r="I18" i="1"/>
  <c r="I26" i="1"/>
  <c r="I24" i="1"/>
  <c r="I22" i="1"/>
  <c r="I20" i="1"/>
  <c r="I16" i="1"/>
  <c r="I14" i="1"/>
  <c r="I12" i="1"/>
  <c r="E12" i="30" s="1"/>
  <c r="E14" i="30" l="1"/>
  <c r="E16" i="30"/>
  <c r="E20" i="30"/>
  <c r="E22" i="30"/>
  <c r="E24" i="30"/>
  <c r="E26" i="30"/>
  <c r="E18" i="30"/>
  <c r="C3" i="30" l="1"/>
  <c r="C2" i="30"/>
  <c r="J141" i="30"/>
  <c r="I142" i="30"/>
  <c r="I141" i="30"/>
  <c r="AJ14" i="9"/>
  <c r="AJ37" i="9" s="1"/>
  <c r="H141" i="30"/>
  <c r="AF14" i="9"/>
  <c r="AF37" i="9" s="1"/>
  <c r="G141" i="30"/>
  <c r="AB14" i="9"/>
  <c r="AB37" i="9" s="1"/>
  <c r="F141" i="30"/>
  <c r="X14" i="9"/>
  <c r="X37" i="9" s="1"/>
  <c r="I100" i="1"/>
  <c r="E141" i="30" s="1"/>
  <c r="P14" i="9"/>
  <c r="P37" i="9" s="1"/>
  <c r="H100" i="1"/>
  <c r="F101" i="1"/>
  <c r="F100" i="1"/>
  <c r="L14" i="9"/>
  <c r="L37" i="9" s="1"/>
  <c r="G100" i="1"/>
  <c r="F99" i="1"/>
  <c r="E100" i="1"/>
  <c r="I62" i="1"/>
  <c r="E63" i="30" s="1"/>
  <c r="H62" i="1"/>
  <c r="G62" i="1"/>
  <c r="F62" i="1"/>
  <c r="E63" i="1"/>
  <c r="E62" i="1"/>
  <c r="AO195" i="29"/>
  <c r="AO218" i="29" s="1"/>
  <c r="AJ195" i="29"/>
  <c r="AJ218" i="29" s="1"/>
  <c r="AE195" i="29"/>
  <c r="AE218" i="29" s="1"/>
  <c r="Z195" i="29"/>
  <c r="Z218" i="29" s="1"/>
  <c r="U195" i="29"/>
  <c r="U218" i="29" s="1"/>
  <c r="R195" i="29"/>
  <c r="R218" i="29" s="1"/>
  <c r="G195" i="29"/>
  <c r="G218" i="29" s="1"/>
  <c r="H218" i="29" s="1"/>
  <c r="I60" i="1"/>
  <c r="E61" i="30" s="1"/>
  <c r="H60" i="1"/>
  <c r="G60" i="1"/>
  <c r="F60" i="1"/>
  <c r="E61" i="1"/>
  <c r="E60" i="1"/>
  <c r="AO165" i="29"/>
  <c r="AO188" i="29" s="1"/>
  <c r="AJ165" i="29"/>
  <c r="AJ188" i="29" s="1"/>
  <c r="AE165" i="29"/>
  <c r="AE188" i="29" s="1"/>
  <c r="Z165" i="29"/>
  <c r="Z188" i="29" s="1"/>
  <c r="U165" i="29"/>
  <c r="U188" i="29" s="1"/>
  <c r="R165" i="29"/>
  <c r="R188" i="29" s="1"/>
  <c r="G165" i="29"/>
  <c r="I58" i="1"/>
  <c r="E59" i="30" s="1"/>
  <c r="H58" i="1"/>
  <c r="G58" i="1"/>
  <c r="F58" i="1"/>
  <c r="E59" i="1"/>
  <c r="E58" i="1"/>
  <c r="AO135" i="29"/>
  <c r="AO158" i="29" s="1"/>
  <c r="AJ135" i="29"/>
  <c r="AJ158" i="29" s="1"/>
  <c r="AE135" i="29"/>
  <c r="AE158" i="29" s="1"/>
  <c r="Z135" i="29"/>
  <c r="Z158" i="29" s="1"/>
  <c r="U135" i="29"/>
  <c r="U158" i="29" s="1"/>
  <c r="R135" i="29"/>
  <c r="R158" i="29" s="1"/>
  <c r="G135" i="29"/>
  <c r="I56" i="1"/>
  <c r="E57" i="30" s="1"/>
  <c r="H56" i="1"/>
  <c r="G56" i="1"/>
  <c r="F56" i="1"/>
  <c r="E57" i="1"/>
  <c r="E56" i="1"/>
  <c r="AO105" i="29"/>
  <c r="AO128" i="29" s="1"/>
  <c r="AJ105" i="29"/>
  <c r="AJ128" i="29" s="1"/>
  <c r="AE105" i="29"/>
  <c r="AE128" i="29" s="1"/>
  <c r="Z105" i="29"/>
  <c r="Z128" i="29" s="1"/>
  <c r="U105" i="29"/>
  <c r="U128" i="29" s="1"/>
  <c r="R105" i="29"/>
  <c r="R128" i="29" s="1"/>
  <c r="G105" i="29"/>
  <c r="G128" i="29" s="1"/>
  <c r="H128" i="29" s="1"/>
  <c r="I54" i="1"/>
  <c r="E55" i="30" s="1"/>
  <c r="H54" i="1"/>
  <c r="G54" i="1"/>
  <c r="F54" i="1"/>
  <c r="E55" i="1"/>
  <c r="AO75" i="29"/>
  <c r="AO98" i="29" s="1"/>
  <c r="AJ75" i="29"/>
  <c r="AJ98" i="29" s="1"/>
  <c r="AE75" i="29"/>
  <c r="AE98" i="29" s="1"/>
  <c r="Z75" i="29"/>
  <c r="Z98" i="29" s="1"/>
  <c r="U75" i="29"/>
  <c r="U98" i="29" s="1"/>
  <c r="R75" i="29"/>
  <c r="R98" i="29" s="1"/>
  <c r="G75" i="29"/>
  <c r="G98" i="29" s="1"/>
  <c r="I52" i="1"/>
  <c r="H52" i="1"/>
  <c r="G52" i="1"/>
  <c r="F52" i="1"/>
  <c r="E53" i="1"/>
  <c r="AO45" i="29"/>
  <c r="AO68" i="29" s="1"/>
  <c r="AJ45" i="29"/>
  <c r="AJ68" i="29" s="1"/>
  <c r="AE45" i="29"/>
  <c r="AE68" i="29" s="1"/>
  <c r="Z45" i="29"/>
  <c r="Z68" i="29" s="1"/>
  <c r="U45" i="29"/>
  <c r="U68" i="29" s="1"/>
  <c r="G45" i="29"/>
  <c r="AQ14" i="29"/>
  <c r="AQ37" i="29" s="1"/>
  <c r="AP14" i="29"/>
  <c r="AP37" i="29" s="1"/>
  <c r="AL14" i="29"/>
  <c r="AL37" i="29" s="1"/>
  <c r="AK14" i="29"/>
  <c r="AK37" i="29" s="1"/>
  <c r="AG14" i="29"/>
  <c r="AG37" i="29" s="1"/>
  <c r="AF14" i="29"/>
  <c r="AF37" i="29" s="1"/>
  <c r="AB14" i="29"/>
  <c r="AB37" i="29" s="1"/>
  <c r="AA14" i="29"/>
  <c r="AA37" i="29" s="1"/>
  <c r="W14" i="29"/>
  <c r="W37" i="29" s="1"/>
  <c r="V14" i="29"/>
  <c r="V37" i="29" s="1"/>
  <c r="O14" i="29"/>
  <c r="O37" i="29" s="1"/>
  <c r="L14" i="29"/>
  <c r="L37" i="29" s="1"/>
  <c r="I14" i="29"/>
  <c r="I37" i="29" s="1"/>
  <c r="F14" i="29"/>
  <c r="F37" i="29" s="1"/>
  <c r="E14" i="29"/>
  <c r="E37" i="29" s="1"/>
  <c r="C3" i="29"/>
  <c r="C2" i="29"/>
  <c r="O135" i="13"/>
  <c r="F81" i="30"/>
  <c r="G81" i="30"/>
  <c r="H81" i="30"/>
  <c r="I81" i="30"/>
  <c r="J81" i="30"/>
  <c r="J79" i="30"/>
  <c r="I79" i="30"/>
  <c r="H79" i="30"/>
  <c r="G79" i="30"/>
  <c r="F79" i="30"/>
  <c r="J75" i="30"/>
  <c r="I75" i="30"/>
  <c r="H75" i="30"/>
  <c r="G75" i="30"/>
  <c r="F75" i="30"/>
  <c r="U165" i="5"/>
  <c r="C3" i="28"/>
  <c r="H45" i="29" l="1"/>
  <c r="G68" i="29"/>
  <c r="J135" i="29"/>
  <c r="J158" i="29" s="1"/>
  <c r="G158" i="29"/>
  <c r="H158" i="29" s="1"/>
  <c r="H165" i="29"/>
  <c r="G188" i="29"/>
  <c r="H188" i="29" s="1"/>
  <c r="U14" i="5"/>
  <c r="U188" i="5"/>
  <c r="J73" i="30"/>
  <c r="H77" i="30"/>
  <c r="G73" i="30"/>
  <c r="I73" i="30"/>
  <c r="G77" i="30"/>
  <c r="I77" i="30"/>
  <c r="F73" i="30"/>
  <c r="H73" i="30"/>
  <c r="J77" i="30"/>
  <c r="F77" i="30"/>
  <c r="G71" i="30"/>
  <c r="J71" i="30"/>
  <c r="H71" i="30"/>
  <c r="F71" i="30"/>
  <c r="I71" i="30"/>
  <c r="Z14" i="29"/>
  <c r="Z37" i="29" s="1"/>
  <c r="E54" i="1"/>
  <c r="F61" i="1"/>
  <c r="G61" i="1" s="1"/>
  <c r="H61" i="1" s="1"/>
  <c r="I61" i="1" s="1"/>
  <c r="E62" i="30" s="1"/>
  <c r="E52" i="1"/>
  <c r="F55" i="1"/>
  <c r="G55" i="1" s="1"/>
  <c r="H55" i="1" s="1"/>
  <c r="I55" i="1" s="1"/>
  <c r="E56" i="30" s="1"/>
  <c r="F63" i="1"/>
  <c r="G63" i="1" s="1"/>
  <c r="H63" i="1" s="1"/>
  <c r="I63" i="1" s="1"/>
  <c r="E64" i="30" s="1"/>
  <c r="F98" i="1"/>
  <c r="F57" i="1"/>
  <c r="G57" i="1" s="1"/>
  <c r="H57" i="1" s="1"/>
  <c r="I57" i="1" s="1"/>
  <c r="E58" i="30" s="1"/>
  <c r="AJ193" i="29"/>
  <c r="F193" i="29"/>
  <c r="O163" i="29"/>
  <c r="AJ133" i="29"/>
  <c r="F133" i="29"/>
  <c r="O103" i="29"/>
  <c r="AJ73" i="29"/>
  <c r="F73" i="29"/>
  <c r="O43" i="29"/>
  <c r="AJ12" i="29"/>
  <c r="F12" i="29"/>
  <c r="I193" i="29"/>
  <c r="I73" i="29"/>
  <c r="AE193" i="29"/>
  <c r="D193" i="29"/>
  <c r="AE133" i="29"/>
  <c r="D133" i="29"/>
  <c r="AE73" i="29"/>
  <c r="D73" i="29"/>
  <c r="AE12" i="29"/>
  <c r="D12" i="29"/>
  <c r="AO133" i="29"/>
  <c r="I12" i="29"/>
  <c r="Z193" i="29"/>
  <c r="L163" i="29"/>
  <c r="Z133" i="29"/>
  <c r="L103" i="29"/>
  <c r="Z73" i="29"/>
  <c r="L43" i="29"/>
  <c r="Z12" i="29"/>
  <c r="AO73" i="29"/>
  <c r="U193" i="29"/>
  <c r="AO163" i="29"/>
  <c r="I163" i="29"/>
  <c r="U133" i="29"/>
  <c r="AO103" i="29"/>
  <c r="I103" i="29"/>
  <c r="U73" i="29"/>
  <c r="AO43" i="29"/>
  <c r="I43" i="29"/>
  <c r="U12" i="29"/>
  <c r="U163" i="29"/>
  <c r="U43" i="29"/>
  <c r="O193" i="29"/>
  <c r="AJ163" i="29"/>
  <c r="F163" i="29"/>
  <c r="O133" i="29"/>
  <c r="AJ103" i="29"/>
  <c r="F103" i="29"/>
  <c r="O73" i="29"/>
  <c r="AJ43" i="29"/>
  <c r="F43" i="29"/>
  <c r="O12" i="29"/>
  <c r="I133" i="29"/>
  <c r="AE163" i="29"/>
  <c r="D163" i="29"/>
  <c r="AE103" i="29"/>
  <c r="D103" i="29"/>
  <c r="AE43" i="29"/>
  <c r="D43" i="29"/>
  <c r="U103" i="29"/>
  <c r="L193" i="29"/>
  <c r="Z163" i="29"/>
  <c r="L133" i="29"/>
  <c r="Z103" i="29"/>
  <c r="L73" i="29"/>
  <c r="Z43" i="29"/>
  <c r="L12" i="29"/>
  <c r="AO193" i="29"/>
  <c r="AO12" i="29"/>
  <c r="H50" i="1"/>
  <c r="F50" i="1"/>
  <c r="G50" i="1"/>
  <c r="F53" i="1"/>
  <c r="E51" i="1"/>
  <c r="E53" i="30"/>
  <c r="I50" i="1"/>
  <c r="E51" i="30" s="1"/>
  <c r="F59" i="1"/>
  <c r="G59" i="1" s="1"/>
  <c r="H59" i="1" s="1"/>
  <c r="I59" i="1" s="1"/>
  <c r="E60" i="30" s="1"/>
  <c r="F32" i="30"/>
  <c r="E32" i="30"/>
  <c r="J32" i="30"/>
  <c r="I32" i="30"/>
  <c r="H32" i="30"/>
  <c r="G32" i="30"/>
  <c r="F87" i="30"/>
  <c r="I87" i="30"/>
  <c r="E87" i="30"/>
  <c r="H87" i="30"/>
  <c r="G87" i="30"/>
  <c r="J87" i="30"/>
  <c r="K81" i="30"/>
  <c r="K79" i="30"/>
  <c r="K75" i="30"/>
  <c r="AE14" i="29"/>
  <c r="AE37" i="29" s="1"/>
  <c r="I57" i="30"/>
  <c r="J57" i="30"/>
  <c r="AT135" i="29"/>
  <c r="AT158" i="29" s="1"/>
  <c r="H63" i="30"/>
  <c r="J55" i="30"/>
  <c r="H59" i="30"/>
  <c r="I59" i="30"/>
  <c r="AO14" i="29"/>
  <c r="AO37" i="29" s="1"/>
  <c r="H53" i="30"/>
  <c r="G63" i="30"/>
  <c r="F55" i="30"/>
  <c r="I53" i="30"/>
  <c r="G57" i="30"/>
  <c r="J165" i="29"/>
  <c r="H61" i="30"/>
  <c r="I63" i="30"/>
  <c r="R14" i="29"/>
  <c r="R37" i="29" s="1"/>
  <c r="AJ14" i="29"/>
  <c r="AJ37" i="29" s="1"/>
  <c r="G55" i="30"/>
  <c r="G61" i="30"/>
  <c r="H55" i="30"/>
  <c r="F53" i="30"/>
  <c r="I61" i="30"/>
  <c r="J63" i="30"/>
  <c r="U14" i="29"/>
  <c r="U37" i="29" s="1"/>
  <c r="G14" i="29"/>
  <c r="G37" i="29" s="1"/>
  <c r="G53" i="30"/>
  <c r="J61" i="30"/>
  <c r="E11" i="30"/>
  <c r="E50" i="30"/>
  <c r="E97" i="30"/>
  <c r="E68" i="30"/>
  <c r="E149" i="30"/>
  <c r="E156" i="30"/>
  <c r="E138" i="30"/>
  <c r="F156" i="30"/>
  <c r="G97" i="30"/>
  <c r="G11" i="30"/>
  <c r="I50" i="30"/>
  <c r="H97" i="30"/>
  <c r="E3" i="30"/>
  <c r="I11" i="30"/>
  <c r="F68" i="30"/>
  <c r="I97" i="30"/>
  <c r="J11" i="30"/>
  <c r="G68" i="30"/>
  <c r="J97" i="30"/>
  <c r="F138" i="30"/>
  <c r="G156" i="30"/>
  <c r="H156" i="30"/>
  <c r="H68" i="30"/>
  <c r="G138" i="30"/>
  <c r="I68" i="30"/>
  <c r="I156" i="30"/>
  <c r="G50" i="30"/>
  <c r="J68" i="30"/>
  <c r="I138" i="30"/>
  <c r="G149" i="30"/>
  <c r="J156" i="30"/>
  <c r="F50" i="30"/>
  <c r="H138" i="30"/>
  <c r="F149" i="30"/>
  <c r="F11" i="30"/>
  <c r="H50" i="30"/>
  <c r="F97" i="30"/>
  <c r="J138" i="30"/>
  <c r="H149" i="30"/>
  <c r="I149" i="30"/>
  <c r="H11" i="30"/>
  <c r="J50" i="30"/>
  <c r="J149" i="30"/>
  <c r="E3" i="29"/>
  <c r="B7" i="29" s="1"/>
  <c r="H68" i="29"/>
  <c r="AT45" i="29"/>
  <c r="AT68" i="29" s="1"/>
  <c r="AT75" i="29"/>
  <c r="AT98" i="29" s="1"/>
  <c r="AT105" i="29"/>
  <c r="AT128" i="29" s="1"/>
  <c r="F57" i="30"/>
  <c r="J45" i="29"/>
  <c r="J68" i="29" s="1"/>
  <c r="M135" i="29"/>
  <c r="M158" i="29" s="1"/>
  <c r="N158" i="29" s="1"/>
  <c r="J195" i="29"/>
  <c r="J218" i="29" s="1"/>
  <c r="K218" i="29" s="1"/>
  <c r="H195" i="29"/>
  <c r="J53" i="30"/>
  <c r="H98" i="29"/>
  <c r="J75" i="29"/>
  <c r="J98" i="29" s="1"/>
  <c r="H75" i="29"/>
  <c r="H105" i="29"/>
  <c r="J105" i="29"/>
  <c r="J128" i="29" s="1"/>
  <c r="K128" i="29" s="1"/>
  <c r="J59" i="30"/>
  <c r="F61" i="30"/>
  <c r="H135" i="29"/>
  <c r="I55" i="30"/>
  <c r="F59" i="30"/>
  <c r="H57" i="30"/>
  <c r="F63" i="30"/>
  <c r="AT195" i="29"/>
  <c r="AT218" i="29" s="1"/>
  <c r="G59" i="30"/>
  <c r="AT165" i="29"/>
  <c r="AT188" i="29" s="1"/>
  <c r="E3" i="28"/>
  <c r="C3" i="18"/>
  <c r="C2" i="18"/>
  <c r="C3" i="13"/>
  <c r="C2" i="13"/>
  <c r="J151" i="30"/>
  <c r="I151" i="30"/>
  <c r="H151" i="30"/>
  <c r="G151" i="30"/>
  <c r="F151" i="30"/>
  <c r="I110" i="1"/>
  <c r="H110" i="1"/>
  <c r="G110" i="1"/>
  <c r="F110" i="1"/>
  <c r="E110" i="1"/>
  <c r="J150" i="30"/>
  <c r="I150" i="30"/>
  <c r="H150" i="30"/>
  <c r="G150" i="30"/>
  <c r="F150" i="30"/>
  <c r="I109" i="1"/>
  <c r="H109" i="1"/>
  <c r="G109" i="1"/>
  <c r="F109" i="1"/>
  <c r="E109" i="1"/>
  <c r="J143" i="30"/>
  <c r="I143" i="30"/>
  <c r="H143" i="30"/>
  <c r="G143" i="30"/>
  <c r="F143" i="30"/>
  <c r="I102" i="1"/>
  <c r="E143" i="30" s="1"/>
  <c r="H102" i="1"/>
  <c r="G102" i="1"/>
  <c r="F102" i="1"/>
  <c r="E102" i="1"/>
  <c r="J142" i="30"/>
  <c r="J140" i="30"/>
  <c r="I140" i="30"/>
  <c r="I139" i="30" s="1"/>
  <c r="H142" i="30"/>
  <c r="H140" i="30"/>
  <c r="G142" i="30"/>
  <c r="G140" i="30"/>
  <c r="F142" i="30"/>
  <c r="F140" i="30"/>
  <c r="I101" i="1"/>
  <c r="I99" i="1"/>
  <c r="H101" i="1"/>
  <c r="H99" i="1"/>
  <c r="G101" i="1"/>
  <c r="G99" i="1"/>
  <c r="E101" i="1"/>
  <c r="E99" i="1"/>
  <c r="C3" i="9"/>
  <c r="C2" i="9"/>
  <c r="H244" i="27"/>
  <c r="H268" i="27" s="1"/>
  <c r="G244" i="27"/>
  <c r="G268" i="27" s="1"/>
  <c r="F244" i="27"/>
  <c r="F268" i="27" s="1"/>
  <c r="E244" i="27"/>
  <c r="E268" i="27" s="1"/>
  <c r="D244" i="27"/>
  <c r="D268" i="27" s="1"/>
  <c r="H215" i="27"/>
  <c r="H239" i="27" s="1"/>
  <c r="G215" i="27"/>
  <c r="G239" i="27" s="1"/>
  <c r="F215" i="27"/>
  <c r="F239" i="27" s="1"/>
  <c r="E215" i="27"/>
  <c r="E239" i="27" s="1"/>
  <c r="D215" i="27"/>
  <c r="D239" i="27" s="1"/>
  <c r="H186" i="27"/>
  <c r="H210" i="27" s="1"/>
  <c r="G186" i="27"/>
  <c r="G210" i="27" s="1"/>
  <c r="F186" i="27"/>
  <c r="F210" i="27" s="1"/>
  <c r="E186" i="27"/>
  <c r="E210" i="27" s="1"/>
  <c r="D186" i="27"/>
  <c r="D210" i="27" s="1"/>
  <c r="H157" i="27"/>
  <c r="H181" i="27" s="1"/>
  <c r="G157" i="27"/>
  <c r="G181" i="27" s="1"/>
  <c r="F157" i="27"/>
  <c r="F181" i="27" s="1"/>
  <c r="E157" i="27"/>
  <c r="E181" i="27" s="1"/>
  <c r="D157" i="27"/>
  <c r="D181" i="27" s="1"/>
  <c r="H128" i="27"/>
  <c r="H152" i="27" s="1"/>
  <c r="G128" i="27"/>
  <c r="G152" i="27" s="1"/>
  <c r="F128" i="27"/>
  <c r="F152" i="27" s="1"/>
  <c r="E128" i="27"/>
  <c r="E152" i="27" s="1"/>
  <c r="D128" i="27"/>
  <c r="D152" i="27" s="1"/>
  <c r="E123" i="27"/>
  <c r="H70" i="27"/>
  <c r="H12" i="27" s="1"/>
  <c r="G70" i="27"/>
  <c r="G12" i="27" s="1"/>
  <c r="F70" i="27"/>
  <c r="F12" i="27" s="1"/>
  <c r="E70" i="27"/>
  <c r="E12" i="27" s="1"/>
  <c r="D70" i="27"/>
  <c r="H65" i="27"/>
  <c r="G65" i="27"/>
  <c r="F65" i="27"/>
  <c r="E65" i="27"/>
  <c r="D41" i="27"/>
  <c r="D12" i="27" s="1"/>
  <c r="C3" i="27"/>
  <c r="C2" i="27"/>
  <c r="C3" i="19"/>
  <c r="C2" i="19"/>
  <c r="K32" i="30" l="1"/>
  <c r="K167" i="30"/>
  <c r="K135" i="29"/>
  <c r="H94" i="27"/>
  <c r="D65" i="27"/>
  <c r="G94" i="27"/>
  <c r="I158" i="30" s="1"/>
  <c r="I157" i="30" s="1"/>
  <c r="F94" i="27"/>
  <c r="H158" i="30" s="1"/>
  <c r="H157" i="30" s="1"/>
  <c r="AT43" i="29"/>
  <c r="E151" i="30"/>
  <c r="H123" i="27"/>
  <c r="G123" i="27"/>
  <c r="F123" i="27"/>
  <c r="E94" i="27"/>
  <c r="D94" i="27"/>
  <c r="E98" i="1"/>
  <c r="H98" i="1"/>
  <c r="F139" i="30"/>
  <c r="H139" i="30"/>
  <c r="K73" i="30"/>
  <c r="G69" i="30"/>
  <c r="K158" i="29"/>
  <c r="M165" i="29"/>
  <c r="M188" i="29" s="1"/>
  <c r="J188" i="29"/>
  <c r="K188" i="29" s="1"/>
  <c r="K77" i="30"/>
  <c r="K71" i="30"/>
  <c r="D104" i="18"/>
  <c r="D20" i="18"/>
  <c r="H104" i="18"/>
  <c r="H20" i="18"/>
  <c r="G104" i="18"/>
  <c r="G20" i="18"/>
  <c r="F104" i="18"/>
  <c r="F20" i="18"/>
  <c r="E104" i="18"/>
  <c r="E20" i="18"/>
  <c r="J139" i="30"/>
  <c r="M102" i="9"/>
  <c r="I102" i="9"/>
  <c r="E102" i="9"/>
  <c r="L73" i="9"/>
  <c r="D73" i="9"/>
  <c r="D102" i="9"/>
  <c r="K73" i="9"/>
  <c r="G73" i="9"/>
  <c r="G102" i="9"/>
  <c r="N73" i="9"/>
  <c r="J73" i="9"/>
  <c r="F73" i="9"/>
  <c r="J102" i="9"/>
  <c r="F102" i="9"/>
  <c r="M73" i="9"/>
  <c r="I73" i="9"/>
  <c r="E73" i="9"/>
  <c r="L102" i="9"/>
  <c r="K102" i="9"/>
  <c r="N102" i="9"/>
  <c r="G98" i="1"/>
  <c r="I98" i="1"/>
  <c r="E139" i="30" s="1"/>
  <c r="J69" i="30"/>
  <c r="H69" i="30"/>
  <c r="F69" i="30"/>
  <c r="I69" i="30"/>
  <c r="E50" i="1"/>
  <c r="R102" i="29"/>
  <c r="AT163" i="29"/>
  <c r="G139" i="30"/>
  <c r="R11" i="29"/>
  <c r="AT103" i="29"/>
  <c r="R42" i="29"/>
  <c r="AT133" i="29"/>
  <c r="AT73" i="29"/>
  <c r="I193" i="13"/>
  <c r="O163" i="13"/>
  <c r="S133" i="13"/>
  <c r="W103" i="13"/>
  <c r="E103" i="13"/>
  <c r="I73" i="13"/>
  <c r="O43" i="13"/>
  <c r="G43" i="13"/>
  <c r="Q163" i="13"/>
  <c r="M11" i="13"/>
  <c r="G193" i="13"/>
  <c r="K163" i="13"/>
  <c r="Q133" i="13"/>
  <c r="U103" i="13"/>
  <c r="D103" i="13"/>
  <c r="G73" i="13"/>
  <c r="K43" i="13"/>
  <c r="D73" i="13"/>
  <c r="E43" i="13"/>
  <c r="D133" i="13"/>
  <c r="Q43" i="13"/>
  <c r="W193" i="13"/>
  <c r="E193" i="13"/>
  <c r="I163" i="13"/>
  <c r="O133" i="13"/>
  <c r="S103" i="13"/>
  <c r="W73" i="13"/>
  <c r="E73" i="13"/>
  <c r="I43" i="13"/>
  <c r="U73" i="13"/>
  <c r="U133" i="13"/>
  <c r="U193" i="13"/>
  <c r="D193" i="13"/>
  <c r="G163" i="13"/>
  <c r="K133" i="13"/>
  <c r="Q103" i="13"/>
  <c r="K193" i="13"/>
  <c r="S193" i="13"/>
  <c r="W163" i="13"/>
  <c r="E163" i="13"/>
  <c r="I133" i="13"/>
  <c r="O103" i="13"/>
  <c r="S73" i="13"/>
  <c r="W43" i="13"/>
  <c r="G103" i="13"/>
  <c r="Q193" i="13"/>
  <c r="U163" i="13"/>
  <c r="D163" i="13"/>
  <c r="G133" i="13"/>
  <c r="K103" i="13"/>
  <c r="Q73" i="13"/>
  <c r="U43" i="13"/>
  <c r="D43" i="13"/>
  <c r="I103" i="13"/>
  <c r="S43" i="13"/>
  <c r="O193" i="13"/>
  <c r="S163" i="13"/>
  <c r="W133" i="13"/>
  <c r="E133" i="13"/>
  <c r="O73" i="13"/>
  <c r="K73" i="13"/>
  <c r="R192" i="29"/>
  <c r="R72" i="29"/>
  <c r="AT193" i="29"/>
  <c r="AT12" i="29"/>
  <c r="R162" i="29"/>
  <c r="R132" i="29"/>
  <c r="I44" i="9"/>
  <c r="T12" i="9"/>
  <c r="E140" i="30"/>
  <c r="E142" i="30"/>
  <c r="E150" i="30"/>
  <c r="H14" i="2"/>
  <c r="G53" i="1"/>
  <c r="F51" i="1"/>
  <c r="K87" i="30"/>
  <c r="G44" i="9"/>
  <c r="E3" i="9"/>
  <c r="P12" i="9"/>
  <c r="H37" i="29"/>
  <c r="AT14" i="29"/>
  <c r="AT37" i="29" s="1"/>
  <c r="J14" i="29"/>
  <c r="H14" i="29"/>
  <c r="K165" i="29"/>
  <c r="I99" i="27"/>
  <c r="I123" i="27" s="1"/>
  <c r="I244" i="27"/>
  <c r="I268" i="27" s="1"/>
  <c r="K156" i="30"/>
  <c r="K97" i="30"/>
  <c r="K50" i="30"/>
  <c r="K11" i="30"/>
  <c r="K68" i="30"/>
  <c r="K68" i="29"/>
  <c r="M45" i="29"/>
  <c r="M68" i="29" s="1"/>
  <c r="K45" i="29"/>
  <c r="M105" i="29"/>
  <c r="M128" i="29" s="1"/>
  <c r="N128" i="29" s="1"/>
  <c r="K105" i="29"/>
  <c r="P135" i="29"/>
  <c r="N135" i="29"/>
  <c r="K98" i="29"/>
  <c r="M75" i="29"/>
  <c r="M98" i="29" s="1"/>
  <c r="K75" i="29"/>
  <c r="M195" i="29"/>
  <c r="M218" i="29" s="1"/>
  <c r="N218" i="29" s="1"/>
  <c r="K195" i="29"/>
  <c r="E3" i="18"/>
  <c r="I39" i="18" s="1"/>
  <c r="E3" i="13"/>
  <c r="Y11" i="13" s="1"/>
  <c r="I215" i="27"/>
  <c r="I239" i="27" s="1"/>
  <c r="I186" i="27"/>
  <c r="I210" i="27" s="1"/>
  <c r="I157" i="27"/>
  <c r="I181" i="27" s="1"/>
  <c r="I128" i="27"/>
  <c r="I152" i="27" s="1"/>
  <c r="I70" i="27"/>
  <c r="I94" i="27" s="1"/>
  <c r="I41" i="27"/>
  <c r="F11" i="27"/>
  <c r="D38" i="19"/>
  <c r="D65" i="19"/>
  <c r="D92" i="19"/>
  <c r="D119" i="19"/>
  <c r="D146" i="19"/>
  <c r="D200" i="19"/>
  <c r="D173" i="19"/>
  <c r="D11" i="19"/>
  <c r="E11" i="19"/>
  <c r="D69" i="27"/>
  <c r="E98" i="27"/>
  <c r="E3" i="27"/>
  <c r="D40" i="27"/>
  <c r="E69" i="27"/>
  <c r="F98" i="27"/>
  <c r="G127" i="27"/>
  <c r="H156" i="27"/>
  <c r="D214" i="27"/>
  <c r="E40" i="27"/>
  <c r="F69" i="27"/>
  <c r="G98" i="27"/>
  <c r="H127" i="27"/>
  <c r="D243" i="27"/>
  <c r="E214" i="27"/>
  <c r="F127" i="27"/>
  <c r="G156" i="27"/>
  <c r="D11" i="27"/>
  <c r="F40" i="27"/>
  <c r="G69" i="27"/>
  <c r="H98" i="27"/>
  <c r="D185" i="27"/>
  <c r="E243" i="27"/>
  <c r="F214" i="27"/>
  <c r="E11" i="27"/>
  <c r="G40" i="27"/>
  <c r="H69" i="27"/>
  <c r="E185" i="27"/>
  <c r="F243" i="27"/>
  <c r="G214" i="27"/>
  <c r="H40" i="27"/>
  <c r="D156" i="27"/>
  <c r="I156" i="27" s="1"/>
  <c r="F185" i="27"/>
  <c r="G243" i="27"/>
  <c r="H214" i="27"/>
  <c r="G11" i="27"/>
  <c r="D127" i="27"/>
  <c r="E156" i="27"/>
  <c r="G185" i="27"/>
  <c r="H243" i="27"/>
  <c r="H11" i="27"/>
  <c r="D98" i="27"/>
  <c r="E127" i="27"/>
  <c r="F156" i="27"/>
  <c r="H185" i="27"/>
  <c r="E3" i="19"/>
  <c r="F38" i="19"/>
  <c r="G65" i="19"/>
  <c r="H92" i="19"/>
  <c r="I119" i="19"/>
  <c r="E173" i="19"/>
  <c r="E38" i="19"/>
  <c r="F65" i="19"/>
  <c r="G92" i="19"/>
  <c r="H119" i="19"/>
  <c r="F11" i="19"/>
  <c r="G38" i="19"/>
  <c r="H65" i="19"/>
  <c r="I92" i="19"/>
  <c r="E200" i="19"/>
  <c r="F173" i="19"/>
  <c r="G11" i="19"/>
  <c r="H38" i="19"/>
  <c r="I65" i="19"/>
  <c r="E146" i="19"/>
  <c r="F200" i="19"/>
  <c r="G173" i="19"/>
  <c r="H11" i="19"/>
  <c r="I38" i="19"/>
  <c r="F146" i="19"/>
  <c r="G200" i="19"/>
  <c r="H173" i="19"/>
  <c r="I11" i="19"/>
  <c r="E119" i="19"/>
  <c r="G146" i="19"/>
  <c r="H200" i="19"/>
  <c r="I173" i="19"/>
  <c r="E92" i="19"/>
  <c r="F119" i="19"/>
  <c r="H146" i="19"/>
  <c r="I200" i="19"/>
  <c r="E65" i="19"/>
  <c r="F92" i="19"/>
  <c r="G119" i="19"/>
  <c r="I146" i="19"/>
  <c r="E36" i="27" l="1"/>
  <c r="F158" i="30"/>
  <c r="K159" i="30"/>
  <c r="H36" i="27"/>
  <c r="H27" i="2"/>
  <c r="F36" i="27"/>
  <c r="G36" i="27"/>
  <c r="G27" i="2"/>
  <c r="I65" i="27"/>
  <c r="I12" i="27"/>
  <c r="D36" i="27"/>
  <c r="I36" i="27"/>
  <c r="N165" i="29"/>
  <c r="P165" i="29"/>
  <c r="X165" i="29" s="1"/>
  <c r="X188" i="29" s="1"/>
  <c r="K69" i="30"/>
  <c r="N188" i="29"/>
  <c r="K14" i="29"/>
  <c r="J37" i="29"/>
  <c r="K37" i="29" s="1"/>
  <c r="X135" i="29"/>
  <c r="X158" i="29" s="1"/>
  <c r="P158" i="29"/>
  <c r="I20" i="18"/>
  <c r="I104" i="18"/>
  <c r="H53" i="1"/>
  <c r="I53" i="1" s="1"/>
  <c r="G51" i="1"/>
  <c r="I67" i="18"/>
  <c r="I95" i="18"/>
  <c r="I123" i="18"/>
  <c r="I151" i="18"/>
  <c r="I11" i="18"/>
  <c r="M14" i="29"/>
  <c r="N98" i="29"/>
  <c r="P75" i="29"/>
  <c r="N75" i="29"/>
  <c r="P105" i="29"/>
  <c r="N105" i="29"/>
  <c r="Q135" i="29"/>
  <c r="S135" i="29"/>
  <c r="P45" i="29"/>
  <c r="P68" i="29" s="1"/>
  <c r="N45" i="29"/>
  <c r="N68" i="29"/>
  <c r="P195" i="29"/>
  <c r="N195" i="29"/>
  <c r="B7" i="13"/>
  <c r="Y192" i="13"/>
  <c r="Y162" i="13"/>
  <c r="Y132" i="13"/>
  <c r="Y102" i="13"/>
  <c r="Y72" i="13"/>
  <c r="Y42" i="13"/>
  <c r="I98" i="27"/>
  <c r="I40" i="27"/>
  <c r="I127" i="27"/>
  <c r="I185" i="27"/>
  <c r="I243" i="27"/>
  <c r="I11" i="27"/>
  <c r="I214" i="27"/>
  <c r="I69" i="27"/>
  <c r="F157" i="30" l="1"/>
  <c r="D27" i="2" s="1"/>
  <c r="G157" i="30"/>
  <c r="K160" i="30"/>
  <c r="K166" i="30"/>
  <c r="S165" i="29"/>
  <c r="Q165" i="29"/>
  <c r="P188" i="29"/>
  <c r="Q188" i="29" s="1"/>
  <c r="Y158" i="29"/>
  <c r="X105" i="29"/>
  <c r="X128" i="29" s="1"/>
  <c r="P128" i="29"/>
  <c r="Q158" i="29"/>
  <c r="S158" i="29"/>
  <c r="X75" i="29"/>
  <c r="X98" i="29" s="1"/>
  <c r="P98" i="29"/>
  <c r="N14" i="29"/>
  <c r="M37" i="29"/>
  <c r="N37" i="29" s="1"/>
  <c r="X195" i="29"/>
  <c r="X218" i="29" s="1"/>
  <c r="P218" i="29"/>
  <c r="H51" i="1"/>
  <c r="P14" i="29"/>
  <c r="Q75" i="29"/>
  <c r="S75" i="29"/>
  <c r="S195" i="29"/>
  <c r="Q195" i="29"/>
  <c r="Y135" i="29"/>
  <c r="AC135" i="29"/>
  <c r="AC158" i="29" s="1"/>
  <c r="AD158" i="29" s="1"/>
  <c r="AC165" i="29"/>
  <c r="AC188" i="29" s="1"/>
  <c r="AD188" i="29" s="1"/>
  <c r="Y165" i="29"/>
  <c r="S105" i="29"/>
  <c r="Q105" i="29"/>
  <c r="Q45" i="29"/>
  <c r="X45" i="29"/>
  <c r="X68" i="29" s="1"/>
  <c r="S45" i="29"/>
  <c r="F131" i="30"/>
  <c r="F126" i="30"/>
  <c r="F121" i="30"/>
  <c r="F116" i="30"/>
  <c r="F111" i="30"/>
  <c r="F106" i="30"/>
  <c r="P47" i="7"/>
  <c r="Q15" i="7"/>
  <c r="Q38" i="7" s="1"/>
  <c r="C3" i="7"/>
  <c r="C2" i="7"/>
  <c r="C3" i="26"/>
  <c r="C2" i="26"/>
  <c r="I312" i="26"/>
  <c r="I335" i="26" s="1"/>
  <c r="I285" i="26"/>
  <c r="I308" i="26" s="1"/>
  <c r="I258" i="26"/>
  <c r="I281" i="26" s="1"/>
  <c r="I231" i="26"/>
  <c r="I254" i="26" s="1"/>
  <c r="I204" i="26"/>
  <c r="I227" i="26" s="1"/>
  <c r="I177" i="26"/>
  <c r="I200" i="26" s="1"/>
  <c r="I148" i="26"/>
  <c r="I171" i="26" s="1"/>
  <c r="I121" i="26"/>
  <c r="I144" i="26" s="1"/>
  <c r="C3" i="22"/>
  <c r="C2" i="22"/>
  <c r="C3" i="24"/>
  <c r="E3" i="24" s="1"/>
  <c r="C2" i="24"/>
  <c r="AB28" i="22"/>
  <c r="AB31" i="22" s="1"/>
  <c r="AA28" i="22"/>
  <c r="AA31" i="22" s="1"/>
  <c r="Z28" i="22"/>
  <c r="Z31" i="22" s="1"/>
  <c r="Y28" i="22"/>
  <c r="Y31" i="22" s="1"/>
  <c r="X28" i="22"/>
  <c r="X31" i="22" s="1"/>
  <c r="W28" i="22"/>
  <c r="W31" i="22" s="1"/>
  <c r="V28" i="22"/>
  <c r="V31" i="22" s="1"/>
  <c r="U28" i="22"/>
  <c r="U31" i="22" s="1"/>
  <c r="T28" i="22"/>
  <c r="T31" i="22" s="1"/>
  <c r="S28" i="22"/>
  <c r="S31" i="22" s="1"/>
  <c r="R28" i="22"/>
  <c r="R31" i="22" s="1"/>
  <c r="Q28" i="22"/>
  <c r="Q31" i="22" s="1"/>
  <c r="P28" i="22"/>
  <c r="P31" i="22" s="1"/>
  <c r="O28" i="22"/>
  <c r="O31" i="22" s="1"/>
  <c r="N28" i="22"/>
  <c r="N31" i="22" s="1"/>
  <c r="M28" i="22"/>
  <c r="M31" i="22" s="1"/>
  <c r="L28" i="22"/>
  <c r="L31" i="22" s="1"/>
  <c r="K28" i="22"/>
  <c r="K31" i="22" s="1"/>
  <c r="J28" i="22"/>
  <c r="J31" i="22" s="1"/>
  <c r="I28" i="22"/>
  <c r="I31" i="22" s="1"/>
  <c r="H28" i="22"/>
  <c r="H31" i="22" s="1"/>
  <c r="G28" i="22"/>
  <c r="G31" i="22" s="1"/>
  <c r="F28" i="22"/>
  <c r="F31" i="22" s="1"/>
  <c r="E28" i="22"/>
  <c r="E31" i="22" s="1"/>
  <c r="D28" i="22"/>
  <c r="D31" i="22" s="1"/>
  <c r="AB23" i="22"/>
  <c r="AA23" i="22"/>
  <c r="Z23" i="22"/>
  <c r="Y23" i="22"/>
  <c r="X23" i="22"/>
  <c r="W23" i="22"/>
  <c r="V23" i="22"/>
  <c r="U23" i="22"/>
  <c r="T23" i="22"/>
  <c r="S23" i="22"/>
  <c r="R23" i="22"/>
  <c r="Q23" i="22"/>
  <c r="P23" i="22"/>
  <c r="O23" i="22"/>
  <c r="N23" i="22"/>
  <c r="M23" i="22"/>
  <c r="L23" i="22"/>
  <c r="K23" i="22"/>
  <c r="J23" i="22"/>
  <c r="K158" i="30" l="1"/>
  <c r="E27" i="2"/>
  <c r="F27" i="2"/>
  <c r="K165" i="30"/>
  <c r="D33" i="22"/>
  <c r="D34" i="22" s="1"/>
  <c r="S188" i="29"/>
  <c r="Y188" i="29"/>
  <c r="E250" i="22"/>
  <c r="E216" i="22"/>
  <c r="F184" i="22"/>
  <c r="E153" i="22"/>
  <c r="H119" i="22"/>
  <c r="I119" i="22" s="1"/>
  <c r="J119" i="22" s="1"/>
  <c r="K119" i="22" s="1"/>
  <c r="L119" i="22" s="1"/>
  <c r="M119" i="22" s="1"/>
  <c r="N119" i="22" s="1"/>
  <c r="O119" i="22" s="1"/>
  <c r="P119" i="22" s="1"/>
  <c r="Q119" i="22" s="1"/>
  <c r="R119" i="22" s="1"/>
  <c r="S119" i="22" s="1"/>
  <c r="T119" i="22" s="1"/>
  <c r="U119" i="22" s="1"/>
  <c r="V119" i="22" s="1"/>
  <c r="W119" i="22" s="1"/>
  <c r="X119" i="22" s="1"/>
  <c r="Y119" i="22" s="1"/>
  <c r="Z119" i="22" s="1"/>
  <c r="AA119" i="22" s="1"/>
  <c r="AB119" i="22" s="1"/>
  <c r="D119" i="22"/>
  <c r="G85" i="22"/>
  <c r="G51" i="22"/>
  <c r="F250" i="22"/>
  <c r="E119" i="22"/>
  <c r="D51" i="22"/>
  <c r="H250" i="22"/>
  <c r="I250" i="22" s="1"/>
  <c r="J250" i="22" s="1"/>
  <c r="K250" i="22" s="1"/>
  <c r="L250" i="22" s="1"/>
  <c r="M250" i="22" s="1"/>
  <c r="N250" i="22" s="1"/>
  <c r="O250" i="22" s="1"/>
  <c r="P250" i="22" s="1"/>
  <c r="Q250" i="22" s="1"/>
  <c r="R250" i="22" s="1"/>
  <c r="S250" i="22" s="1"/>
  <c r="T250" i="22" s="1"/>
  <c r="U250" i="22" s="1"/>
  <c r="V250" i="22" s="1"/>
  <c r="W250" i="22" s="1"/>
  <c r="X250" i="22" s="1"/>
  <c r="Y250" i="22" s="1"/>
  <c r="Z250" i="22" s="1"/>
  <c r="AA250" i="22" s="1"/>
  <c r="AB250" i="22" s="1"/>
  <c r="D250" i="22"/>
  <c r="H216" i="22"/>
  <c r="I216" i="22" s="1"/>
  <c r="J216" i="22" s="1"/>
  <c r="K216" i="22" s="1"/>
  <c r="L216" i="22" s="1"/>
  <c r="M216" i="22" s="1"/>
  <c r="N216" i="22" s="1"/>
  <c r="O216" i="22" s="1"/>
  <c r="P216" i="22" s="1"/>
  <c r="Q216" i="22" s="1"/>
  <c r="R216" i="22" s="1"/>
  <c r="S216" i="22" s="1"/>
  <c r="T216" i="22" s="1"/>
  <c r="U216" i="22" s="1"/>
  <c r="V216" i="22" s="1"/>
  <c r="W216" i="22" s="1"/>
  <c r="X216" i="22" s="1"/>
  <c r="Y216" i="22" s="1"/>
  <c r="Z216" i="22" s="1"/>
  <c r="AA216" i="22" s="1"/>
  <c r="AB216" i="22" s="1"/>
  <c r="D216" i="22"/>
  <c r="E184" i="22"/>
  <c r="H153" i="22"/>
  <c r="I153" i="22" s="1"/>
  <c r="J153" i="22" s="1"/>
  <c r="K153" i="22" s="1"/>
  <c r="L153" i="22" s="1"/>
  <c r="M153" i="22" s="1"/>
  <c r="N153" i="22" s="1"/>
  <c r="O153" i="22" s="1"/>
  <c r="P153" i="22" s="1"/>
  <c r="Q153" i="22" s="1"/>
  <c r="R153" i="22" s="1"/>
  <c r="S153" i="22" s="1"/>
  <c r="T153" i="22" s="1"/>
  <c r="U153" i="22" s="1"/>
  <c r="V153" i="22" s="1"/>
  <c r="W153" i="22" s="1"/>
  <c r="X153" i="22" s="1"/>
  <c r="Y153" i="22" s="1"/>
  <c r="Z153" i="22" s="1"/>
  <c r="AA153" i="22" s="1"/>
  <c r="AB153" i="22" s="1"/>
  <c r="D153" i="22"/>
  <c r="G119" i="22"/>
  <c r="F85" i="22"/>
  <c r="F51" i="22"/>
  <c r="F216" i="22"/>
  <c r="D85" i="22"/>
  <c r="G250" i="22"/>
  <c r="G216" i="22"/>
  <c r="H184" i="22"/>
  <c r="I184" i="22" s="1"/>
  <c r="J184" i="22" s="1"/>
  <c r="K184" i="22" s="1"/>
  <c r="L184" i="22" s="1"/>
  <c r="M184" i="22" s="1"/>
  <c r="N184" i="22" s="1"/>
  <c r="O184" i="22" s="1"/>
  <c r="P184" i="22" s="1"/>
  <c r="Q184" i="22" s="1"/>
  <c r="R184" i="22" s="1"/>
  <c r="S184" i="22" s="1"/>
  <c r="T184" i="22" s="1"/>
  <c r="U184" i="22" s="1"/>
  <c r="V184" i="22" s="1"/>
  <c r="W184" i="22" s="1"/>
  <c r="X184" i="22" s="1"/>
  <c r="Y184" i="22" s="1"/>
  <c r="Z184" i="22" s="1"/>
  <c r="AA184" i="22" s="1"/>
  <c r="AB184" i="22" s="1"/>
  <c r="D184" i="22"/>
  <c r="G153" i="22"/>
  <c r="F119" i="22"/>
  <c r="E85" i="22"/>
  <c r="E51" i="22"/>
  <c r="G184" i="22"/>
  <c r="F153" i="22"/>
  <c r="H85" i="22"/>
  <c r="I85" i="22" s="1"/>
  <c r="J85" i="22" s="1"/>
  <c r="K85" i="22" s="1"/>
  <c r="L85" i="22" s="1"/>
  <c r="M85" i="22" s="1"/>
  <c r="N85" i="22" s="1"/>
  <c r="O85" i="22" s="1"/>
  <c r="P85" i="22" s="1"/>
  <c r="Q85" i="22" s="1"/>
  <c r="R85" i="22" s="1"/>
  <c r="S85" i="22" s="1"/>
  <c r="T85" i="22" s="1"/>
  <c r="U85" i="22" s="1"/>
  <c r="V85" i="22" s="1"/>
  <c r="W85" i="22" s="1"/>
  <c r="X85" i="22" s="1"/>
  <c r="Y85" i="22" s="1"/>
  <c r="Z85" i="22" s="1"/>
  <c r="AA85" i="22" s="1"/>
  <c r="AB85" i="22" s="1"/>
  <c r="H51" i="22"/>
  <c r="I51" i="22" s="1"/>
  <c r="J51" i="22" s="1"/>
  <c r="K51" i="22" s="1"/>
  <c r="L51" i="22" s="1"/>
  <c r="M51" i="22" s="1"/>
  <c r="N51" i="22" s="1"/>
  <c r="O51" i="22" s="1"/>
  <c r="P51" i="22" s="1"/>
  <c r="Q51" i="22" s="1"/>
  <c r="R51" i="22" s="1"/>
  <c r="S51" i="22" s="1"/>
  <c r="T51" i="22" s="1"/>
  <c r="U51" i="22" s="1"/>
  <c r="V51" i="22" s="1"/>
  <c r="W51" i="22" s="1"/>
  <c r="X51" i="22" s="1"/>
  <c r="Y51" i="22" s="1"/>
  <c r="Z51" i="22" s="1"/>
  <c r="AA51" i="22" s="1"/>
  <c r="AB51" i="22" s="1"/>
  <c r="R47" i="7"/>
  <c r="R70" i="7" s="1"/>
  <c r="S70" i="7" s="1"/>
  <c r="P70" i="7"/>
  <c r="Q218" i="29"/>
  <c r="S218" i="29"/>
  <c r="S14" i="29"/>
  <c r="P37" i="29"/>
  <c r="S37" i="29" s="1"/>
  <c r="Y218" i="29"/>
  <c r="Q128" i="29"/>
  <c r="S128" i="29"/>
  <c r="Y128" i="29"/>
  <c r="E3" i="22"/>
  <c r="G284" i="26"/>
  <c r="D66" i="26"/>
  <c r="H66" i="26"/>
  <c r="F93" i="26"/>
  <c r="G66" i="26"/>
  <c r="E66" i="26"/>
  <c r="G93" i="26"/>
  <c r="F66" i="26"/>
  <c r="D93" i="26"/>
  <c r="H93" i="26"/>
  <c r="E93" i="26"/>
  <c r="AF199" i="7"/>
  <c r="AF201" i="7" s="1"/>
  <c r="E199" i="7"/>
  <c r="AF137" i="7"/>
  <c r="AF139" i="7" s="1"/>
  <c r="E137" i="7"/>
  <c r="K106" i="7"/>
  <c r="AF75" i="7"/>
  <c r="AF77" i="7" s="1"/>
  <c r="E75" i="7"/>
  <c r="Z199" i="7"/>
  <c r="Z201" i="7" s="1"/>
  <c r="D199" i="7"/>
  <c r="I168" i="7"/>
  <c r="Z137" i="7"/>
  <c r="Z139" i="7" s="1"/>
  <c r="D137" i="7"/>
  <c r="Z75" i="7"/>
  <c r="Z77" i="7" s="1"/>
  <c r="D75" i="7"/>
  <c r="I44" i="7"/>
  <c r="T168" i="7"/>
  <c r="T170" i="7" s="1"/>
  <c r="T199" i="7"/>
  <c r="T201" i="7" s="1"/>
  <c r="AL168" i="7"/>
  <c r="AL170" i="7" s="1"/>
  <c r="G168" i="7"/>
  <c r="T137" i="7"/>
  <c r="T139" i="7" s="1"/>
  <c r="I106" i="7"/>
  <c r="T75" i="7"/>
  <c r="T77" i="7" s="1"/>
  <c r="AL44" i="7"/>
  <c r="AL46" i="7" s="1"/>
  <c r="G44" i="7"/>
  <c r="T44" i="7"/>
  <c r="T46" i="7" s="1"/>
  <c r="G75" i="7"/>
  <c r="P199" i="7"/>
  <c r="AF168" i="7"/>
  <c r="AF170" i="7" s="1"/>
  <c r="E168" i="7"/>
  <c r="P137" i="7"/>
  <c r="AL106" i="7"/>
  <c r="AL108" i="7" s="1"/>
  <c r="G106" i="7"/>
  <c r="P75" i="7"/>
  <c r="AF44" i="7"/>
  <c r="AF46" i="7" s="1"/>
  <c r="E44" i="7"/>
  <c r="Z106" i="7"/>
  <c r="Z108" i="7" s="1"/>
  <c r="P106" i="7"/>
  <c r="K199" i="7"/>
  <c r="Z168" i="7"/>
  <c r="Z170" i="7" s="1"/>
  <c r="D168" i="7"/>
  <c r="K137" i="7"/>
  <c r="AF106" i="7"/>
  <c r="AF108" i="7" s="1"/>
  <c r="E106" i="7"/>
  <c r="K75" i="7"/>
  <c r="Z44" i="7"/>
  <c r="Z46" i="7" s="1"/>
  <c r="D44" i="7"/>
  <c r="D106" i="7"/>
  <c r="I199" i="7"/>
  <c r="P168" i="7"/>
  <c r="I137" i="7"/>
  <c r="T106" i="7"/>
  <c r="T108" i="7" s="1"/>
  <c r="I75" i="7"/>
  <c r="P44" i="7"/>
  <c r="AL199" i="7"/>
  <c r="AL201" i="7" s="1"/>
  <c r="G199" i="7"/>
  <c r="K168" i="7"/>
  <c r="AL137" i="7"/>
  <c r="AL139" i="7" s="1"/>
  <c r="G137" i="7"/>
  <c r="AL75" i="7"/>
  <c r="AL77" i="7" s="1"/>
  <c r="K44" i="7"/>
  <c r="K12" i="7"/>
  <c r="I51" i="1"/>
  <c r="E52" i="30" s="1"/>
  <c r="E54" i="30"/>
  <c r="F101" i="30"/>
  <c r="D20" i="3" s="1"/>
  <c r="Q14" i="29"/>
  <c r="I12" i="7"/>
  <c r="V33" i="22"/>
  <c r="V34" i="22" s="1"/>
  <c r="P33" i="22"/>
  <c r="P34" i="22" s="1"/>
  <c r="X33" i="22"/>
  <c r="X34" i="22" s="1"/>
  <c r="N33" i="22"/>
  <c r="N34" i="22" s="1"/>
  <c r="L33" i="22"/>
  <c r="L34" i="22" s="1"/>
  <c r="T33" i="22"/>
  <c r="T34" i="22" s="1"/>
  <c r="AB33" i="22"/>
  <c r="AB34" i="22" s="1"/>
  <c r="Q33" i="22"/>
  <c r="Q34" i="22" s="1"/>
  <c r="Y33" i="22"/>
  <c r="Y34" i="22" s="1"/>
  <c r="J33" i="22"/>
  <c r="J34" i="22" s="1"/>
  <c r="R33" i="22"/>
  <c r="R34" i="22" s="1"/>
  <c r="Z33" i="22"/>
  <c r="Z34" i="22" s="1"/>
  <c r="K33" i="22"/>
  <c r="K34" i="22" s="1"/>
  <c r="S33" i="22"/>
  <c r="S34" i="22" s="1"/>
  <c r="AA33" i="22"/>
  <c r="AA34" i="22" s="1"/>
  <c r="M33" i="22"/>
  <c r="M34" i="22" s="1"/>
  <c r="U33" i="22"/>
  <c r="U34" i="22" s="1"/>
  <c r="O33" i="22"/>
  <c r="O34" i="22" s="1"/>
  <c r="W33" i="22"/>
  <c r="W34" i="22" s="1"/>
  <c r="I33" i="22"/>
  <c r="I34" i="22" s="1"/>
  <c r="H33" i="22"/>
  <c r="H34" i="22" s="1"/>
  <c r="G33" i="22"/>
  <c r="G34" i="22" s="1"/>
  <c r="F33" i="22"/>
  <c r="F34" i="22" s="1"/>
  <c r="E33" i="22"/>
  <c r="E34" i="22" s="1"/>
  <c r="AH165" i="29"/>
  <c r="AH188" i="29" s="1"/>
  <c r="AI188" i="29" s="1"/>
  <c r="AD165" i="29"/>
  <c r="AC195" i="29"/>
  <c r="AC218" i="29" s="1"/>
  <c r="AD218" i="29" s="1"/>
  <c r="Y195" i="29"/>
  <c r="Y68" i="29"/>
  <c r="AC45" i="29"/>
  <c r="AC68" i="29" s="1"/>
  <c r="Y45" i="29"/>
  <c r="X14" i="29"/>
  <c r="X37" i="29" s="1"/>
  <c r="AH135" i="29"/>
  <c r="AH158" i="29" s="1"/>
  <c r="AI158" i="29" s="1"/>
  <c r="AD135" i="29"/>
  <c r="Q68" i="29"/>
  <c r="S68" i="29"/>
  <c r="AC75" i="29"/>
  <c r="AC98" i="29" s="1"/>
  <c r="Y75" i="29"/>
  <c r="Y98" i="29"/>
  <c r="AC105" i="29"/>
  <c r="AC128" i="29" s="1"/>
  <c r="AD128" i="29" s="1"/>
  <c r="Y105" i="29"/>
  <c r="S98" i="29"/>
  <c r="Q98" i="29"/>
  <c r="F39" i="26"/>
  <c r="H203" i="26"/>
  <c r="G120" i="26"/>
  <c r="E176" i="26"/>
  <c r="E257" i="26"/>
  <c r="H284" i="26"/>
  <c r="D12" i="26"/>
  <c r="G39" i="26"/>
  <c r="H120" i="26"/>
  <c r="F176" i="26"/>
  <c r="F257" i="26"/>
  <c r="E3" i="26"/>
  <c r="E12" i="26"/>
  <c r="H39" i="26"/>
  <c r="D147" i="26"/>
  <c r="G176" i="26"/>
  <c r="D230" i="26"/>
  <c r="G257" i="26"/>
  <c r="D311" i="26"/>
  <c r="F12" i="26"/>
  <c r="E147" i="26"/>
  <c r="H176" i="26"/>
  <c r="E230" i="26"/>
  <c r="H257" i="26"/>
  <c r="E311" i="26"/>
  <c r="G12" i="26"/>
  <c r="F147" i="26"/>
  <c r="D203" i="26"/>
  <c r="F230" i="26"/>
  <c r="D284" i="26"/>
  <c r="F311" i="26"/>
  <c r="H12" i="26"/>
  <c r="D120" i="26"/>
  <c r="G147" i="26"/>
  <c r="E203" i="26"/>
  <c r="G230" i="26"/>
  <c r="E284" i="26"/>
  <c r="G311" i="26"/>
  <c r="D39" i="26"/>
  <c r="E120" i="26"/>
  <c r="H147" i="26"/>
  <c r="F203" i="26"/>
  <c r="H230" i="26"/>
  <c r="F284" i="26"/>
  <c r="H311" i="26"/>
  <c r="E39" i="26"/>
  <c r="F120" i="26"/>
  <c r="D176" i="26"/>
  <c r="G203" i="26"/>
  <c r="D257" i="26"/>
  <c r="E3" i="7"/>
  <c r="B7" i="7" s="1"/>
  <c r="D16" i="22"/>
  <c r="F16" i="22"/>
  <c r="G16" i="22"/>
  <c r="H16" i="22"/>
  <c r="I16" i="22" s="1"/>
  <c r="J16" i="22" s="1"/>
  <c r="K16" i="22" s="1"/>
  <c r="L16" i="22" s="1"/>
  <c r="M16" i="22" s="1"/>
  <c r="N16" i="22" s="1"/>
  <c r="O16" i="22" s="1"/>
  <c r="P16" i="22" s="1"/>
  <c r="Q16" i="22" s="1"/>
  <c r="R16" i="22" s="1"/>
  <c r="S16" i="22" s="1"/>
  <c r="T16" i="22" s="1"/>
  <c r="U16" i="22" s="1"/>
  <c r="V16" i="22" s="1"/>
  <c r="W16" i="22" s="1"/>
  <c r="X16" i="22" s="1"/>
  <c r="Y16" i="22" s="1"/>
  <c r="Z16" i="22" s="1"/>
  <c r="AA16" i="22" s="1"/>
  <c r="AB16" i="22" s="1"/>
  <c r="E16" i="22"/>
  <c r="K157" i="30" l="1"/>
  <c r="Q37" i="29"/>
  <c r="S47" i="7"/>
  <c r="M105" i="7"/>
  <c r="M74" i="7"/>
  <c r="I66" i="26"/>
  <c r="I93" i="26"/>
  <c r="E42" i="22"/>
  <c r="D38" i="22"/>
  <c r="AR44" i="7"/>
  <c r="P45" i="7"/>
  <c r="U46" i="7"/>
  <c r="AR168" i="7"/>
  <c r="P169" i="7"/>
  <c r="U170" i="7"/>
  <c r="AR106" i="7"/>
  <c r="P107" i="7"/>
  <c r="U108" i="7"/>
  <c r="AR199" i="7"/>
  <c r="U201" i="7"/>
  <c r="P200" i="7"/>
  <c r="M198" i="7"/>
  <c r="U139" i="7"/>
  <c r="P138" i="7"/>
  <c r="AR75" i="7"/>
  <c r="U77" i="7"/>
  <c r="P76" i="7"/>
  <c r="M167" i="7"/>
  <c r="M136" i="7"/>
  <c r="M43" i="7"/>
  <c r="AR137" i="7"/>
  <c r="K42" i="22"/>
  <c r="L42" i="22"/>
  <c r="T42" i="22"/>
  <c r="N42" i="22"/>
  <c r="O42" i="22"/>
  <c r="J42" i="22"/>
  <c r="S42" i="22"/>
  <c r="U42" i="22"/>
  <c r="V42" i="22"/>
  <c r="Q42" i="22"/>
  <c r="Z42" i="22"/>
  <c r="R42" i="22"/>
  <c r="G42" i="22"/>
  <c r="AA42" i="22"/>
  <c r="AB42" i="22"/>
  <c r="I42" i="22"/>
  <c r="M42" i="22"/>
  <c r="F42" i="22"/>
  <c r="I39" i="26"/>
  <c r="W42" i="22"/>
  <c r="X42" i="22"/>
  <c r="Y42" i="22"/>
  <c r="P42" i="22"/>
  <c r="H42" i="22"/>
  <c r="D42" i="22"/>
  <c r="D44" i="22" s="1"/>
  <c r="I284" i="26"/>
  <c r="I203" i="26"/>
  <c r="AM135" i="29"/>
  <c r="AM158" i="29" s="1"/>
  <c r="AN158" i="29" s="1"/>
  <c r="AI135" i="29"/>
  <c r="Y37" i="29"/>
  <c r="Y14" i="29"/>
  <c r="AD195" i="29"/>
  <c r="AH195" i="29"/>
  <c r="AH218" i="29" s="1"/>
  <c r="AI218" i="29" s="1"/>
  <c r="AD75" i="29"/>
  <c r="AD98" i="29"/>
  <c r="AH75" i="29"/>
  <c r="AH98" i="29" s="1"/>
  <c r="AD68" i="29"/>
  <c r="AD45" i="29"/>
  <c r="AC14" i="29"/>
  <c r="AC37" i="29" s="1"/>
  <c r="AH45" i="29"/>
  <c r="AH68" i="29" s="1"/>
  <c r="AM165" i="29"/>
  <c r="AM188" i="29" s="1"/>
  <c r="AN188" i="29" s="1"/>
  <c r="AI165" i="29"/>
  <c r="AD105" i="29"/>
  <c r="AH105" i="29"/>
  <c r="AH128" i="29" s="1"/>
  <c r="AI128" i="29" s="1"/>
  <c r="I120" i="26"/>
  <c r="I176" i="26"/>
  <c r="I257" i="26"/>
  <c r="I12" i="26"/>
  <c r="I311" i="26"/>
  <c r="I230" i="26"/>
  <c r="I147" i="26"/>
  <c r="I27" i="2" l="1"/>
  <c r="E44" i="22"/>
  <c r="F44" i="22" s="1"/>
  <c r="G44" i="22" s="1"/>
  <c r="H44" i="22" s="1"/>
  <c r="I44" i="22" s="1"/>
  <c r="J44" i="22" s="1"/>
  <c r="K44" i="22" s="1"/>
  <c r="L44" i="22" s="1"/>
  <c r="M44" i="22" s="1"/>
  <c r="N44" i="22" s="1"/>
  <c r="O44" i="22" s="1"/>
  <c r="P44" i="22" s="1"/>
  <c r="Q44" i="22" s="1"/>
  <c r="R44" i="22" s="1"/>
  <c r="S44" i="22" s="1"/>
  <c r="T44" i="22" s="1"/>
  <c r="U44" i="22" s="1"/>
  <c r="V44" i="22" s="1"/>
  <c r="W44" i="22" s="1"/>
  <c r="X44" i="22" s="1"/>
  <c r="Y44" i="22" s="1"/>
  <c r="Z44" i="22" s="1"/>
  <c r="AA44" i="22" s="1"/>
  <c r="AB44" i="22" s="1"/>
  <c r="D36" i="22"/>
  <c r="AR165" i="29"/>
  <c r="AR188" i="29" s="1"/>
  <c r="AN165" i="29"/>
  <c r="AD14" i="29"/>
  <c r="AD37" i="29"/>
  <c r="AI105" i="29"/>
  <c r="AM105" i="29"/>
  <c r="AM128" i="29" s="1"/>
  <c r="AN128" i="29" s="1"/>
  <c r="AM195" i="29"/>
  <c r="AM218" i="29" s="1"/>
  <c r="AN218" i="29" s="1"/>
  <c r="AI195" i="29"/>
  <c r="AR135" i="29"/>
  <c r="AR158" i="29" s="1"/>
  <c r="AN135" i="29"/>
  <c r="AI68" i="29"/>
  <c r="AM45" i="29"/>
  <c r="AM68" i="29" s="1"/>
  <c r="AI45" i="29"/>
  <c r="AH14" i="29"/>
  <c r="AH37" i="29" s="1"/>
  <c r="AM75" i="29"/>
  <c r="AM98" i="29" s="1"/>
  <c r="AI98" i="29"/>
  <c r="AI75" i="29"/>
  <c r="C3" i="3"/>
  <c r="C3" i="2"/>
  <c r="H9" i="2" s="1"/>
  <c r="C3" i="1"/>
  <c r="C2" i="3"/>
  <c r="C2" i="2"/>
  <c r="C2" i="1"/>
  <c r="H95" i="18"/>
  <c r="C3" i="6"/>
  <c r="C3" i="12"/>
  <c r="C3" i="5"/>
  <c r="C2" i="6"/>
  <c r="C2" i="12"/>
  <c r="C2" i="5"/>
  <c r="C3" i="4"/>
  <c r="C2" i="4"/>
  <c r="E4" i="17"/>
  <c r="I97" i="1" l="1"/>
  <c r="I31" i="1"/>
  <c r="I86" i="1"/>
  <c r="I11" i="1"/>
  <c r="I67" i="1"/>
  <c r="I49" i="1"/>
  <c r="AU158" i="29"/>
  <c r="AS158" i="29"/>
  <c r="AU188" i="29"/>
  <c r="AS188" i="29"/>
  <c r="D128" i="12"/>
  <c r="D41" i="12"/>
  <c r="D99" i="12"/>
  <c r="D70" i="12"/>
  <c r="D157" i="12"/>
  <c r="AA195" i="6"/>
  <c r="D195" i="6"/>
  <c r="AA135" i="6"/>
  <c r="D135" i="6"/>
  <c r="AA74" i="6"/>
  <c r="D74" i="6"/>
  <c r="L43" i="6"/>
  <c r="D43" i="6"/>
  <c r="U165" i="6"/>
  <c r="I74" i="6"/>
  <c r="AD135" i="6"/>
  <c r="X195" i="6"/>
  <c r="L165" i="6"/>
  <c r="X135" i="6"/>
  <c r="L105" i="6"/>
  <c r="X74" i="6"/>
  <c r="L74" i="6"/>
  <c r="AG135" i="6"/>
  <c r="F135" i="6"/>
  <c r="O43" i="6"/>
  <c r="U195" i="6"/>
  <c r="AG165" i="6"/>
  <c r="I165" i="6"/>
  <c r="U135" i="6"/>
  <c r="AG105" i="6"/>
  <c r="I105" i="6"/>
  <c r="U74" i="6"/>
  <c r="AG43" i="6"/>
  <c r="I43" i="6"/>
  <c r="F43" i="6"/>
  <c r="AA43" i="6"/>
  <c r="I135" i="6"/>
  <c r="U43" i="6"/>
  <c r="O165" i="6"/>
  <c r="O195" i="6"/>
  <c r="AD165" i="6"/>
  <c r="F165" i="6"/>
  <c r="O135" i="6"/>
  <c r="AD105" i="6"/>
  <c r="F105" i="6"/>
  <c r="O74" i="6"/>
  <c r="AD43" i="6"/>
  <c r="U105" i="6"/>
  <c r="AD195" i="6"/>
  <c r="AD74" i="6"/>
  <c r="AA165" i="6"/>
  <c r="D165" i="6"/>
  <c r="AA105" i="6"/>
  <c r="D105" i="6"/>
  <c r="AG195" i="6"/>
  <c r="AJ195" i="6" s="1"/>
  <c r="O105" i="6"/>
  <c r="L195" i="6"/>
  <c r="X165" i="6"/>
  <c r="L135" i="6"/>
  <c r="X105" i="6"/>
  <c r="X43" i="6"/>
  <c r="I195" i="6"/>
  <c r="AG74" i="6"/>
  <c r="F195" i="6"/>
  <c r="F74" i="6"/>
  <c r="E28" i="13" s="1"/>
  <c r="F28" i="13" s="1"/>
  <c r="Z163" i="5"/>
  <c r="L133" i="5"/>
  <c r="U103" i="5"/>
  <c r="AO73" i="5"/>
  <c r="I73" i="5"/>
  <c r="Z43" i="5"/>
  <c r="O193" i="5"/>
  <c r="AE43" i="5"/>
  <c r="L193" i="5"/>
  <c r="U163" i="5"/>
  <c r="AO133" i="5"/>
  <c r="I133" i="5"/>
  <c r="O103" i="5"/>
  <c r="AJ73" i="5"/>
  <c r="F73" i="5"/>
  <c r="U43" i="5"/>
  <c r="AE163" i="5"/>
  <c r="D43" i="5"/>
  <c r="AO193" i="5"/>
  <c r="I193" i="5"/>
  <c r="O163" i="5"/>
  <c r="AJ133" i="5"/>
  <c r="F133" i="5"/>
  <c r="AE73" i="5"/>
  <c r="D73" i="5"/>
  <c r="O43" i="5"/>
  <c r="AJ193" i="5"/>
  <c r="F193" i="5"/>
  <c r="AE133" i="5"/>
  <c r="D133" i="5"/>
  <c r="L103" i="5"/>
  <c r="Z73" i="5"/>
  <c r="Z103" i="5"/>
  <c r="AE193" i="5"/>
  <c r="D193" i="5"/>
  <c r="L163" i="5"/>
  <c r="Z133" i="5"/>
  <c r="AO103" i="5"/>
  <c r="I103" i="5"/>
  <c r="U73" i="5"/>
  <c r="L43" i="5"/>
  <c r="D163" i="5"/>
  <c r="Z193" i="5"/>
  <c r="AO163" i="5"/>
  <c r="I163" i="5"/>
  <c r="U133" i="5"/>
  <c r="AJ103" i="5"/>
  <c r="F103" i="5"/>
  <c r="O73" i="5"/>
  <c r="AO43" i="5"/>
  <c r="I43" i="5"/>
  <c r="U193" i="5"/>
  <c r="AJ163" i="5"/>
  <c r="F163" i="5"/>
  <c r="O133" i="5"/>
  <c r="AE103" i="5"/>
  <c r="D103" i="5"/>
  <c r="R102" i="5" s="1"/>
  <c r="AJ43" i="5"/>
  <c r="F43" i="5"/>
  <c r="L73" i="5"/>
  <c r="AG223" i="4"/>
  <c r="I223" i="4"/>
  <c r="U193" i="4"/>
  <c r="AD163" i="4"/>
  <c r="F163" i="4"/>
  <c r="O133" i="4"/>
  <c r="AA103" i="4"/>
  <c r="D103" i="4"/>
  <c r="L73" i="4"/>
  <c r="X43" i="4"/>
  <c r="AG193" i="4"/>
  <c r="AJ193" i="4" s="1"/>
  <c r="F133" i="4"/>
  <c r="O73" i="4"/>
  <c r="AG163" i="4"/>
  <c r="AD223" i="4"/>
  <c r="F223" i="4"/>
  <c r="O193" i="4"/>
  <c r="AA163" i="4"/>
  <c r="D163" i="4"/>
  <c r="X103" i="4"/>
  <c r="AG73" i="4"/>
  <c r="I73" i="4"/>
  <c r="U43" i="4"/>
  <c r="U223" i="4"/>
  <c r="AD133" i="4"/>
  <c r="X73" i="4"/>
  <c r="X133" i="4"/>
  <c r="X193" i="4"/>
  <c r="U133" i="4"/>
  <c r="D43" i="4"/>
  <c r="AA223" i="4"/>
  <c r="D223" i="4"/>
  <c r="X163" i="4"/>
  <c r="L133" i="4"/>
  <c r="U103" i="4"/>
  <c r="AD73" i="4"/>
  <c r="F73" i="4"/>
  <c r="O43" i="4"/>
  <c r="O163" i="4"/>
  <c r="L43" i="4"/>
  <c r="AD103" i="4"/>
  <c r="X223" i="4"/>
  <c r="L193" i="4"/>
  <c r="U163" i="4"/>
  <c r="AG133" i="4"/>
  <c r="I133" i="4"/>
  <c r="O103" i="4"/>
  <c r="AA73" i="4"/>
  <c r="D73" i="4"/>
  <c r="I193" i="4"/>
  <c r="I103" i="4"/>
  <c r="F43" i="4"/>
  <c r="L223" i="4"/>
  <c r="F103" i="4"/>
  <c r="O223" i="4"/>
  <c r="AD193" i="4"/>
  <c r="F193" i="4"/>
  <c r="AA133" i="4"/>
  <c r="D133" i="4"/>
  <c r="L103" i="4"/>
  <c r="U73" i="4"/>
  <c r="AJ73" i="4" s="1"/>
  <c r="AG43" i="4"/>
  <c r="I43" i="4"/>
  <c r="AA193" i="4"/>
  <c r="D193" i="4"/>
  <c r="L163" i="4"/>
  <c r="AG103" i="4"/>
  <c r="AD43" i="4"/>
  <c r="I163" i="4"/>
  <c r="AA43" i="4"/>
  <c r="O12" i="6"/>
  <c r="O12" i="5"/>
  <c r="O12" i="4"/>
  <c r="G49" i="1"/>
  <c r="F49" i="1"/>
  <c r="E49" i="1"/>
  <c r="H49" i="1"/>
  <c r="I108" i="1"/>
  <c r="L12" i="6"/>
  <c r="L12" i="5"/>
  <c r="AR105" i="29"/>
  <c r="AN105" i="29"/>
  <c r="AR75" i="29"/>
  <c r="AN98" i="29"/>
  <c r="AN75" i="29"/>
  <c r="AN68" i="29"/>
  <c r="AR45" i="29"/>
  <c r="AR68" i="29" s="1"/>
  <c r="AM14" i="29"/>
  <c r="AM37" i="29" s="1"/>
  <c r="AN45" i="29"/>
  <c r="AU135" i="29"/>
  <c r="AS135" i="29"/>
  <c r="AR195" i="29"/>
  <c r="AR218" i="29" s="1"/>
  <c r="AN195" i="29"/>
  <c r="AU165" i="29"/>
  <c r="AS165" i="29"/>
  <c r="AI37" i="29"/>
  <c r="AI14" i="29"/>
  <c r="D12" i="12"/>
  <c r="D123" i="18"/>
  <c r="G95" i="18"/>
  <c r="E39" i="18"/>
  <c r="H11" i="18"/>
  <c r="H151" i="18"/>
  <c r="F95" i="18"/>
  <c r="D39" i="18"/>
  <c r="G11" i="18"/>
  <c r="G151" i="18"/>
  <c r="E95" i="18"/>
  <c r="H67" i="18"/>
  <c r="F11" i="18"/>
  <c r="F151" i="18"/>
  <c r="D95" i="18"/>
  <c r="G67" i="18"/>
  <c r="E11" i="18"/>
  <c r="E151" i="18"/>
  <c r="H123" i="18"/>
  <c r="F67" i="18"/>
  <c r="D11" i="18"/>
  <c r="D151" i="18"/>
  <c r="G123" i="18"/>
  <c r="E67" i="18"/>
  <c r="H39" i="18"/>
  <c r="F123" i="18"/>
  <c r="D67" i="18"/>
  <c r="G39" i="18"/>
  <c r="E123" i="18"/>
  <c r="F39" i="18"/>
  <c r="AR128" i="29" l="1"/>
  <c r="AS105" i="29"/>
  <c r="AU218" i="29"/>
  <c r="AS218" i="29"/>
  <c r="AU75" i="29"/>
  <c r="AR98" i="29"/>
  <c r="Q28" i="13"/>
  <c r="R28" i="13" s="1"/>
  <c r="R164" i="6"/>
  <c r="AJ135" i="6"/>
  <c r="E27" i="13"/>
  <c r="F27" i="13" s="1"/>
  <c r="Q27" i="13"/>
  <c r="R27" i="13" s="1"/>
  <c r="R192" i="5"/>
  <c r="AT163" i="5"/>
  <c r="AT133" i="5"/>
  <c r="AT103" i="5"/>
  <c r="R192" i="4"/>
  <c r="AJ133" i="4"/>
  <c r="R162" i="4"/>
  <c r="R73" i="6"/>
  <c r="R104" i="6"/>
  <c r="AJ105" i="6"/>
  <c r="AT43" i="5"/>
  <c r="R102" i="4"/>
  <c r="AJ103" i="4"/>
  <c r="AJ74" i="6"/>
  <c r="R134" i="6"/>
  <c r="AJ43" i="6"/>
  <c r="AJ165" i="6"/>
  <c r="R42" i="6"/>
  <c r="R194" i="6"/>
  <c r="R162" i="5"/>
  <c r="AT73" i="5"/>
  <c r="AT193" i="5"/>
  <c r="R72" i="5"/>
  <c r="R42" i="5"/>
  <c r="R132" i="5"/>
  <c r="AJ163" i="4"/>
  <c r="R72" i="4"/>
  <c r="R222" i="4"/>
  <c r="R132" i="4"/>
  <c r="R42" i="4"/>
  <c r="AJ43" i="4"/>
  <c r="AJ223" i="4"/>
  <c r="AU195" i="29"/>
  <c r="AS195" i="29"/>
  <c r="AN37" i="29"/>
  <c r="AN14" i="29"/>
  <c r="AS75" i="29"/>
  <c r="AU105" i="29"/>
  <c r="AR14" i="29"/>
  <c r="AR37" i="29" s="1"/>
  <c r="AU45" i="29"/>
  <c r="AS45" i="29"/>
  <c r="AU128" i="29" l="1"/>
  <c r="AS128" i="29"/>
  <c r="S28" i="13"/>
  <c r="T28" i="13" s="1"/>
  <c r="G28" i="13"/>
  <c r="H28" i="13" s="1"/>
  <c r="U28" i="13"/>
  <c r="G27" i="13"/>
  <c r="H27" i="13" s="1"/>
  <c r="S27" i="13"/>
  <c r="T27" i="13" s="1"/>
  <c r="AU14" i="29"/>
  <c r="AS14" i="29"/>
  <c r="AU68" i="29"/>
  <c r="AS68" i="29"/>
  <c r="AU98" i="29"/>
  <c r="AS98" i="29"/>
  <c r="E3" i="4"/>
  <c r="B7" i="4" s="1"/>
  <c r="E3" i="5"/>
  <c r="B7" i="5" s="1"/>
  <c r="V28" i="13" l="1"/>
  <c r="I28" i="13"/>
  <c r="J28" i="13" s="1"/>
  <c r="I27" i="13"/>
  <c r="J27" i="13" s="1"/>
  <c r="W28" i="13"/>
  <c r="U27" i="13"/>
  <c r="V27" i="13" s="1"/>
  <c r="AU37" i="29"/>
  <c r="AS37" i="29"/>
  <c r="O158" i="13"/>
  <c r="Q158" i="13"/>
  <c r="S158" i="13"/>
  <c r="U158" i="13"/>
  <c r="W158" i="13"/>
  <c r="Q135" i="13"/>
  <c r="S135" i="13"/>
  <c r="U135" i="13"/>
  <c r="W135" i="13"/>
  <c r="D75" i="13"/>
  <c r="D158" i="13"/>
  <c r="E158" i="13"/>
  <c r="G158" i="13"/>
  <c r="I158" i="13"/>
  <c r="K158" i="13"/>
  <c r="M192" i="13"/>
  <c r="M162" i="13"/>
  <c r="M132" i="13"/>
  <c r="M102" i="13"/>
  <c r="M72" i="13"/>
  <c r="M42" i="13"/>
  <c r="W12" i="13"/>
  <c r="U12" i="13"/>
  <c r="S12" i="13"/>
  <c r="Q12" i="13"/>
  <c r="O12" i="13"/>
  <c r="AO15" i="7"/>
  <c r="AO38" i="7" s="1"/>
  <c r="AI15" i="7"/>
  <c r="AI38" i="7" s="1"/>
  <c r="AC15" i="7"/>
  <c r="AC38" i="7" s="1"/>
  <c r="W15" i="7"/>
  <c r="W38" i="7" s="1"/>
  <c r="K15" i="7"/>
  <c r="K38" i="7" s="1"/>
  <c r="I15" i="7"/>
  <c r="I38" i="7" s="1"/>
  <c r="G15" i="7"/>
  <c r="G38" i="7" s="1"/>
  <c r="E15" i="7"/>
  <c r="E38" i="7" s="1"/>
  <c r="E135" i="13"/>
  <c r="G135" i="13"/>
  <c r="I135" i="13"/>
  <c r="K135" i="13"/>
  <c r="D135" i="13"/>
  <c r="AP14" i="5"/>
  <c r="AP37" i="5" s="1"/>
  <c r="AQ14" i="5"/>
  <c r="AQ37" i="5" s="1"/>
  <c r="D45" i="13"/>
  <c r="K12" i="13"/>
  <c r="I12" i="13"/>
  <c r="G12" i="13"/>
  <c r="E12" i="13"/>
  <c r="N202" i="7"/>
  <c r="N171" i="7"/>
  <c r="N140" i="7"/>
  <c r="N109" i="7"/>
  <c r="N78" i="7"/>
  <c r="N47" i="7"/>
  <c r="J131" i="30"/>
  <c r="I131" i="30"/>
  <c r="H131" i="30"/>
  <c r="G131" i="30"/>
  <c r="AL202" i="7"/>
  <c r="AL225" i="7" s="1"/>
  <c r="AF202" i="7"/>
  <c r="AF225" i="7" s="1"/>
  <c r="Z202" i="7"/>
  <c r="Z225" i="7" s="1"/>
  <c r="T202" i="7"/>
  <c r="T225" i="7" s="1"/>
  <c r="P202" i="7"/>
  <c r="J126" i="30"/>
  <c r="I126" i="30"/>
  <c r="H126" i="30"/>
  <c r="G126" i="30"/>
  <c r="AL171" i="7"/>
  <c r="AL194" i="7" s="1"/>
  <c r="AF171" i="7"/>
  <c r="AF194" i="7" s="1"/>
  <c r="Z171" i="7"/>
  <c r="Z194" i="7" s="1"/>
  <c r="T171" i="7"/>
  <c r="T194" i="7" s="1"/>
  <c r="P171" i="7"/>
  <c r="J121" i="30"/>
  <c r="I121" i="30"/>
  <c r="H121" i="30"/>
  <c r="G121" i="30"/>
  <c r="AL140" i="7"/>
  <c r="AL163" i="7" s="1"/>
  <c r="AF140" i="7"/>
  <c r="AF163" i="7" s="1"/>
  <c r="Z140" i="7"/>
  <c r="Z163" i="7" s="1"/>
  <c r="T140" i="7"/>
  <c r="T163" i="7" s="1"/>
  <c r="P140" i="7"/>
  <c r="J116" i="30"/>
  <c r="I116" i="30"/>
  <c r="H116" i="30"/>
  <c r="G116" i="30"/>
  <c r="AL109" i="7"/>
  <c r="AL132" i="7" s="1"/>
  <c r="AF109" i="7"/>
  <c r="AF132" i="7" s="1"/>
  <c r="Z109" i="7"/>
  <c r="Z132" i="7" s="1"/>
  <c r="T109" i="7"/>
  <c r="T132" i="7" s="1"/>
  <c r="P109" i="7"/>
  <c r="J111" i="30"/>
  <c r="I111" i="30"/>
  <c r="H111" i="30"/>
  <c r="G111" i="30"/>
  <c r="AL78" i="7"/>
  <c r="AL101" i="7" s="1"/>
  <c r="AF78" i="7"/>
  <c r="AF101" i="7" s="1"/>
  <c r="Z78" i="7"/>
  <c r="Z101" i="7" s="1"/>
  <c r="T78" i="7"/>
  <c r="T101" i="7" s="1"/>
  <c r="P78" i="7"/>
  <c r="AL47" i="7"/>
  <c r="AL70" i="7" s="1"/>
  <c r="AF47" i="7"/>
  <c r="AF70" i="7" s="1"/>
  <c r="Z47" i="7"/>
  <c r="Z70" i="7" s="1"/>
  <c r="T47" i="7"/>
  <c r="T70" i="7" s="1"/>
  <c r="D12" i="13"/>
  <c r="I93" i="1"/>
  <c r="H93" i="1"/>
  <c r="G93" i="1"/>
  <c r="F93" i="1"/>
  <c r="E93" i="1"/>
  <c r="M202" i="7"/>
  <c r="M225" i="7" s="1"/>
  <c r="L202" i="7"/>
  <c r="J202" i="7"/>
  <c r="H202" i="7"/>
  <c r="F202" i="7"/>
  <c r="I92" i="1"/>
  <c r="H92" i="1"/>
  <c r="G92" i="1"/>
  <c r="F92" i="1"/>
  <c r="E92" i="1"/>
  <c r="M171" i="7"/>
  <c r="M194" i="7" s="1"/>
  <c r="L171" i="7"/>
  <c r="J171" i="7"/>
  <c r="H171" i="7"/>
  <c r="F171" i="7"/>
  <c r="I91" i="1"/>
  <c r="H91" i="1"/>
  <c r="G91" i="1"/>
  <c r="F91" i="1"/>
  <c r="E91" i="1"/>
  <c r="M140" i="7"/>
  <c r="M163" i="7" s="1"/>
  <c r="L140" i="7"/>
  <c r="J140" i="7"/>
  <c r="F140" i="7"/>
  <c r="I90" i="1"/>
  <c r="H90" i="1"/>
  <c r="G90" i="1"/>
  <c r="F90" i="1"/>
  <c r="E90" i="1"/>
  <c r="M109" i="7"/>
  <c r="M132" i="7" s="1"/>
  <c r="L109" i="7"/>
  <c r="J109" i="7"/>
  <c r="H109" i="7"/>
  <c r="F109" i="7"/>
  <c r="I89" i="1"/>
  <c r="H89" i="1"/>
  <c r="G89" i="1"/>
  <c r="F89" i="1"/>
  <c r="E89" i="1"/>
  <c r="M78" i="7"/>
  <c r="M101" i="7" s="1"/>
  <c r="L78" i="7"/>
  <c r="J78" i="7"/>
  <c r="H78" i="7"/>
  <c r="F78" i="7"/>
  <c r="L47" i="7"/>
  <c r="J47" i="7"/>
  <c r="H47" i="7"/>
  <c r="F47" i="7"/>
  <c r="J106" i="30"/>
  <c r="I106" i="30"/>
  <c r="H106" i="30"/>
  <c r="G106" i="30"/>
  <c r="AO45" i="5"/>
  <c r="Z165" i="5"/>
  <c r="Z188" i="5" s="1"/>
  <c r="AE165" i="5"/>
  <c r="AE188" i="5" s="1"/>
  <c r="AJ165" i="5"/>
  <c r="AJ188" i="5" s="1"/>
  <c r="AO165" i="5"/>
  <c r="AO188" i="5" s="1"/>
  <c r="AO135" i="5"/>
  <c r="AO158" i="5" s="1"/>
  <c r="AJ135" i="5"/>
  <c r="AJ158" i="5" s="1"/>
  <c r="AE135" i="5"/>
  <c r="AE158" i="5" s="1"/>
  <c r="Z135" i="5"/>
  <c r="Z158" i="5" s="1"/>
  <c r="AO105" i="5"/>
  <c r="AO128" i="5" s="1"/>
  <c r="AJ105" i="5"/>
  <c r="AJ128" i="5" s="1"/>
  <c r="AE105" i="5"/>
  <c r="AE128" i="5" s="1"/>
  <c r="Z105" i="5"/>
  <c r="Z128" i="5" s="1"/>
  <c r="AO75" i="5"/>
  <c r="AO98" i="5" s="1"/>
  <c r="AJ75" i="5"/>
  <c r="AJ98" i="5" s="1"/>
  <c r="AE75" i="5"/>
  <c r="AE98" i="5" s="1"/>
  <c r="Z75" i="5"/>
  <c r="Z98" i="5" s="1"/>
  <c r="AJ45" i="5"/>
  <c r="AJ68" i="5" s="1"/>
  <c r="AE45" i="5"/>
  <c r="AE68" i="5" s="1"/>
  <c r="Z45" i="5"/>
  <c r="Z68" i="5" s="1"/>
  <c r="AL14" i="5"/>
  <c r="AL37" i="5" s="1"/>
  <c r="AK14" i="5"/>
  <c r="AK37" i="5" s="1"/>
  <c r="AG14" i="5"/>
  <c r="AG37" i="5" s="1"/>
  <c r="AF14" i="5"/>
  <c r="AF37" i="5" s="1"/>
  <c r="AB14" i="5"/>
  <c r="AB37" i="5" s="1"/>
  <c r="AA14" i="5"/>
  <c r="AA37" i="5" s="1"/>
  <c r="W14" i="5"/>
  <c r="W37" i="5" s="1"/>
  <c r="V14" i="5"/>
  <c r="V37" i="5" s="1"/>
  <c r="E3" i="12"/>
  <c r="R78" i="7" l="1"/>
  <c r="R101" i="7" s="1"/>
  <c r="S101" i="7" s="1"/>
  <c r="P101" i="7"/>
  <c r="R202" i="7"/>
  <c r="R225" i="7" s="1"/>
  <c r="S225" i="7" s="1"/>
  <c r="P225" i="7"/>
  <c r="F129" i="30" s="1"/>
  <c r="F128" i="30" s="1"/>
  <c r="R109" i="7"/>
  <c r="R132" i="7" s="1"/>
  <c r="S132" i="7" s="1"/>
  <c r="P132" i="7"/>
  <c r="R140" i="7"/>
  <c r="R163" i="7" s="1"/>
  <c r="S163" i="7" s="1"/>
  <c r="P163" i="7"/>
  <c r="F119" i="30" s="1"/>
  <c r="F118" i="30" s="1"/>
  <c r="R171" i="7"/>
  <c r="R194" i="7" s="1"/>
  <c r="S194" i="7" s="1"/>
  <c r="P194" i="7"/>
  <c r="F124" i="30" s="1"/>
  <c r="F123" i="30" s="1"/>
  <c r="Y28" i="13"/>
  <c r="X28" i="13"/>
  <c r="K28" i="13"/>
  <c r="L28" i="13" s="1"/>
  <c r="U68" i="5"/>
  <c r="F35" i="30" s="1"/>
  <c r="W27" i="13"/>
  <c r="K27" i="13"/>
  <c r="F12" i="12"/>
  <c r="F157" i="12"/>
  <c r="F99" i="12"/>
  <c r="F41" i="12"/>
  <c r="F128" i="12"/>
  <c r="F70" i="12"/>
  <c r="G104" i="30"/>
  <c r="H101" i="30"/>
  <c r="F20" i="3" s="1"/>
  <c r="I101" i="30"/>
  <c r="G20" i="3" s="1"/>
  <c r="J101" i="30"/>
  <c r="H20" i="3" s="1"/>
  <c r="G101" i="30"/>
  <c r="E20" i="3" s="1"/>
  <c r="X158" i="13"/>
  <c r="J158" i="13"/>
  <c r="R158" i="13"/>
  <c r="X135" i="13"/>
  <c r="T135" i="13"/>
  <c r="F158" i="13"/>
  <c r="T158" i="13"/>
  <c r="L15" i="7"/>
  <c r="B7" i="12"/>
  <c r="G39" i="30"/>
  <c r="F37" i="30"/>
  <c r="I39" i="30"/>
  <c r="J135" i="13"/>
  <c r="L135" i="13"/>
  <c r="L158" i="13"/>
  <c r="H158" i="13"/>
  <c r="R135" i="13"/>
  <c r="V158" i="13"/>
  <c r="H135" i="13"/>
  <c r="P135" i="13"/>
  <c r="F135" i="13"/>
  <c r="P158" i="13"/>
  <c r="V135" i="13"/>
  <c r="Y158" i="13"/>
  <c r="H15" i="7"/>
  <c r="J15" i="7"/>
  <c r="M158" i="13"/>
  <c r="M135" i="13"/>
  <c r="Y135" i="13"/>
  <c r="H45" i="30"/>
  <c r="F43" i="30"/>
  <c r="H41" i="30"/>
  <c r="F41" i="30"/>
  <c r="F39" i="30"/>
  <c r="I41" i="30"/>
  <c r="J41" i="30"/>
  <c r="G35" i="30"/>
  <c r="I43" i="30"/>
  <c r="G37" i="30"/>
  <c r="J37" i="30"/>
  <c r="H35" i="30"/>
  <c r="I35" i="30"/>
  <c r="H37" i="30"/>
  <c r="J39" i="30"/>
  <c r="J43" i="30"/>
  <c r="I45" i="30"/>
  <c r="I37" i="30"/>
  <c r="G41" i="30"/>
  <c r="G43" i="30"/>
  <c r="F104" i="30"/>
  <c r="F103" i="30" s="1"/>
  <c r="G129" i="30"/>
  <c r="H119" i="30"/>
  <c r="J129" i="30"/>
  <c r="Z15" i="7"/>
  <c r="Z38" i="7" s="1"/>
  <c r="I129" i="30"/>
  <c r="J124" i="30"/>
  <c r="T15" i="7"/>
  <c r="T38" i="7" s="1"/>
  <c r="J114" i="30"/>
  <c r="J109" i="30"/>
  <c r="G124" i="30"/>
  <c r="I104" i="30"/>
  <c r="AF15" i="7"/>
  <c r="AF38" i="7" s="1"/>
  <c r="AL15" i="7"/>
  <c r="AL38" i="7" s="1"/>
  <c r="G109" i="30"/>
  <c r="H104" i="30"/>
  <c r="J104" i="30"/>
  <c r="H109" i="30"/>
  <c r="G114" i="30"/>
  <c r="P15" i="7"/>
  <c r="P38" i="7" s="1"/>
  <c r="G119" i="30"/>
  <c r="H43" i="30"/>
  <c r="AJ14" i="5"/>
  <c r="AJ37" i="5" s="1"/>
  <c r="F45" i="30"/>
  <c r="J45" i="30"/>
  <c r="G45" i="30"/>
  <c r="H39" i="30"/>
  <c r="H129" i="30"/>
  <c r="I124" i="30"/>
  <c r="H124" i="30"/>
  <c r="J119" i="30"/>
  <c r="I119" i="30"/>
  <c r="F114" i="30"/>
  <c r="F113" i="30" s="1"/>
  <c r="I114" i="30"/>
  <c r="H114" i="30"/>
  <c r="F109" i="30"/>
  <c r="I109" i="30"/>
  <c r="Z14" i="5"/>
  <c r="Z37" i="5" s="1"/>
  <c r="AE14" i="5"/>
  <c r="AE37" i="5" s="1"/>
  <c r="AO14" i="5"/>
  <c r="N44" i="9"/>
  <c r="M44" i="9"/>
  <c r="L44" i="9"/>
  <c r="K44" i="9"/>
  <c r="J44" i="9"/>
  <c r="F44" i="9"/>
  <c r="E44" i="9"/>
  <c r="D44" i="9"/>
  <c r="AN12" i="9"/>
  <c r="AJ12" i="9"/>
  <c r="AF12" i="9"/>
  <c r="AB12" i="9"/>
  <c r="X12" i="9"/>
  <c r="L12" i="9"/>
  <c r="H12" i="9"/>
  <c r="D12" i="9"/>
  <c r="I88" i="1"/>
  <c r="I87" i="1" s="1"/>
  <c r="H88" i="1"/>
  <c r="H87" i="1" s="1"/>
  <c r="G88" i="1"/>
  <c r="G87" i="1" s="1"/>
  <c r="F88" i="1"/>
  <c r="F87" i="1" s="1"/>
  <c r="E88" i="1"/>
  <c r="E87" i="1" s="1"/>
  <c r="M47" i="7"/>
  <c r="M70" i="7" s="1"/>
  <c r="D15" i="7"/>
  <c r="D38" i="7" s="1"/>
  <c r="AL12" i="7"/>
  <c r="AL14" i="7" s="1"/>
  <c r="AF12" i="7"/>
  <c r="AF14" i="7" s="1"/>
  <c r="Z12" i="7"/>
  <c r="Z14" i="7" s="1"/>
  <c r="T12" i="7"/>
  <c r="T14" i="7" s="1"/>
  <c r="P12" i="7"/>
  <c r="G12" i="7"/>
  <c r="E12" i="7"/>
  <c r="D12" i="7"/>
  <c r="M11" i="7" s="1"/>
  <c r="I80" i="1"/>
  <c r="E81" i="30" s="1"/>
  <c r="H80" i="1"/>
  <c r="G80" i="1"/>
  <c r="F80" i="1"/>
  <c r="E81" i="1"/>
  <c r="E80" i="1"/>
  <c r="AJ197" i="6"/>
  <c r="AJ220" i="6" s="1"/>
  <c r="R197" i="6"/>
  <c r="R220" i="6" s="1"/>
  <c r="G197" i="6"/>
  <c r="I78" i="1"/>
  <c r="E79" i="30" s="1"/>
  <c r="H78" i="1"/>
  <c r="G78" i="1"/>
  <c r="F78" i="1"/>
  <c r="E79" i="1"/>
  <c r="E78" i="1"/>
  <c r="AJ167" i="6"/>
  <c r="AJ190" i="6" s="1"/>
  <c r="R167" i="6"/>
  <c r="R190" i="6" s="1"/>
  <c r="G167" i="6"/>
  <c r="AJ137" i="6"/>
  <c r="AJ160" i="6" s="1"/>
  <c r="R137" i="6"/>
  <c r="R160" i="6" s="1"/>
  <c r="G137" i="6"/>
  <c r="I74" i="1"/>
  <c r="E75" i="30" s="1"/>
  <c r="H74" i="1"/>
  <c r="G74" i="1"/>
  <c r="F74" i="1"/>
  <c r="E75" i="1"/>
  <c r="E74" i="1"/>
  <c r="AJ107" i="6"/>
  <c r="AJ130" i="6" s="1"/>
  <c r="R107" i="6"/>
  <c r="R130" i="6" s="1"/>
  <c r="G107" i="6"/>
  <c r="G130" i="6" s="1"/>
  <c r="H130" i="6" s="1"/>
  <c r="AJ76" i="6"/>
  <c r="AJ99" i="6" s="1"/>
  <c r="R76" i="6"/>
  <c r="R99" i="6" s="1"/>
  <c r="G76" i="6"/>
  <c r="AJ45" i="6"/>
  <c r="AJ68" i="6" s="1"/>
  <c r="R45" i="6"/>
  <c r="R68" i="6" s="1"/>
  <c r="G45" i="6"/>
  <c r="G68" i="6" s="1"/>
  <c r="H68" i="6" s="1"/>
  <c r="AG14" i="6"/>
  <c r="AD14" i="6"/>
  <c r="AA14" i="6"/>
  <c r="X14" i="6"/>
  <c r="U14" i="6"/>
  <c r="AJ14" i="6" s="1"/>
  <c r="O14" i="6"/>
  <c r="O37" i="6" s="1"/>
  <c r="L14" i="6"/>
  <c r="L37" i="6" s="1"/>
  <c r="I14" i="6"/>
  <c r="I37" i="6" s="1"/>
  <c r="F14" i="6"/>
  <c r="F37" i="6" s="1"/>
  <c r="E14" i="6"/>
  <c r="AG12" i="6"/>
  <c r="AD12" i="6"/>
  <c r="AA12" i="6"/>
  <c r="X12" i="6"/>
  <c r="U12" i="6"/>
  <c r="I12" i="6"/>
  <c r="F12" i="6"/>
  <c r="D12" i="6"/>
  <c r="R11" i="6" s="1"/>
  <c r="E3" i="6"/>
  <c r="B7" i="6" s="1"/>
  <c r="I44" i="1"/>
  <c r="E45" i="30" s="1"/>
  <c r="H44" i="1"/>
  <c r="G44" i="1"/>
  <c r="F44" i="1"/>
  <c r="E45" i="1"/>
  <c r="E44" i="1"/>
  <c r="I42" i="1"/>
  <c r="E43" i="30" s="1"/>
  <c r="H42" i="1"/>
  <c r="G42" i="1"/>
  <c r="F42" i="1"/>
  <c r="E43" i="1"/>
  <c r="E42" i="1"/>
  <c r="AT165" i="5"/>
  <c r="AT188" i="5" s="1"/>
  <c r="R165" i="5"/>
  <c r="R188" i="5" s="1"/>
  <c r="G165" i="5"/>
  <c r="I40" i="1"/>
  <c r="E41" i="30" s="1"/>
  <c r="H40" i="1"/>
  <c r="G40" i="1"/>
  <c r="F40" i="1"/>
  <c r="E41" i="1"/>
  <c r="E40" i="1"/>
  <c r="AT135" i="5"/>
  <c r="AT158" i="5" s="1"/>
  <c r="R135" i="5"/>
  <c r="R158" i="5" s="1"/>
  <c r="G135" i="5"/>
  <c r="I38" i="1"/>
  <c r="E39" i="30" s="1"/>
  <c r="H38" i="1"/>
  <c r="G38" i="1"/>
  <c r="F38" i="1"/>
  <c r="E39" i="1"/>
  <c r="E38" i="1"/>
  <c r="AT105" i="5"/>
  <c r="AT128" i="5" s="1"/>
  <c r="R105" i="5"/>
  <c r="R128" i="5" s="1"/>
  <c r="G105" i="5"/>
  <c r="G128" i="5" s="1"/>
  <c r="I36" i="1"/>
  <c r="E37" i="30" s="1"/>
  <c r="H36" i="1"/>
  <c r="G36" i="1"/>
  <c r="F36" i="1"/>
  <c r="E37" i="1"/>
  <c r="E36" i="1"/>
  <c r="AT75" i="5"/>
  <c r="AT98" i="5" s="1"/>
  <c r="R75" i="5"/>
  <c r="R98" i="5" s="1"/>
  <c r="G75" i="5"/>
  <c r="I34" i="1"/>
  <c r="E35" i="30" s="1"/>
  <c r="H34" i="1"/>
  <c r="G34" i="1"/>
  <c r="F34" i="1"/>
  <c r="E35" i="1"/>
  <c r="E34" i="1"/>
  <c r="AT45" i="5"/>
  <c r="R45" i="5"/>
  <c r="G45" i="5"/>
  <c r="D68" i="18"/>
  <c r="O14" i="5"/>
  <c r="L14" i="5"/>
  <c r="L37" i="5" s="1"/>
  <c r="I14" i="5"/>
  <c r="I37" i="5" s="1"/>
  <c r="F14" i="5"/>
  <c r="F37" i="5" s="1"/>
  <c r="D195" i="13"/>
  <c r="AO12" i="5"/>
  <c r="AJ12" i="5"/>
  <c r="AE12" i="5"/>
  <c r="Z12" i="5"/>
  <c r="U12" i="5"/>
  <c r="I12" i="5"/>
  <c r="F12" i="5"/>
  <c r="D12" i="5"/>
  <c r="R11" i="5" s="1"/>
  <c r="J24" i="30"/>
  <c r="I24" i="30"/>
  <c r="H24" i="30"/>
  <c r="G24" i="30"/>
  <c r="F24" i="30"/>
  <c r="H24" i="1"/>
  <c r="G24" i="1"/>
  <c r="F24" i="1"/>
  <c r="E24" i="1"/>
  <c r="AJ195" i="4"/>
  <c r="AJ218" i="4" s="1"/>
  <c r="G195" i="4"/>
  <c r="G218" i="4" s="1"/>
  <c r="H218" i="4" s="1"/>
  <c r="J26" i="30"/>
  <c r="I26" i="30"/>
  <c r="H26" i="30"/>
  <c r="G26" i="30"/>
  <c r="F26" i="30"/>
  <c r="H26" i="1"/>
  <c r="G26" i="1"/>
  <c r="F26" i="1"/>
  <c r="E27" i="1"/>
  <c r="E26" i="1"/>
  <c r="AJ225" i="4"/>
  <c r="AJ249" i="4" s="1"/>
  <c r="G225" i="4"/>
  <c r="J22" i="30"/>
  <c r="I22" i="30"/>
  <c r="H22" i="30"/>
  <c r="G22" i="30"/>
  <c r="F22" i="30"/>
  <c r="H22" i="1"/>
  <c r="G22" i="1"/>
  <c r="F22" i="1"/>
  <c r="E22" i="1"/>
  <c r="AJ165" i="4"/>
  <c r="AJ188" i="4" s="1"/>
  <c r="G165" i="4"/>
  <c r="J20" i="30"/>
  <c r="I20" i="30"/>
  <c r="H20" i="30"/>
  <c r="G20" i="30"/>
  <c r="F20" i="30"/>
  <c r="H20" i="1"/>
  <c r="G20" i="1"/>
  <c r="F20" i="1"/>
  <c r="E20" i="1"/>
  <c r="AJ135" i="4"/>
  <c r="AJ158" i="4" s="1"/>
  <c r="G135" i="4"/>
  <c r="G158" i="4" s="1"/>
  <c r="H158" i="4" s="1"/>
  <c r="J18" i="30"/>
  <c r="I18" i="30"/>
  <c r="H18" i="30"/>
  <c r="G18" i="30"/>
  <c r="F18" i="30"/>
  <c r="H18" i="1"/>
  <c r="G18" i="1"/>
  <c r="F18" i="1"/>
  <c r="E18" i="1"/>
  <c r="AJ105" i="4"/>
  <c r="AJ128" i="4" s="1"/>
  <c r="G105" i="4"/>
  <c r="J16" i="30"/>
  <c r="I16" i="30"/>
  <c r="H16" i="30"/>
  <c r="G16" i="30"/>
  <c r="F16" i="30"/>
  <c r="H16" i="1"/>
  <c r="G16" i="1"/>
  <c r="F16" i="1"/>
  <c r="E16" i="1"/>
  <c r="AJ75" i="4"/>
  <c r="AJ98" i="4" s="1"/>
  <c r="G75" i="4"/>
  <c r="F14" i="30"/>
  <c r="H14" i="1"/>
  <c r="G14" i="1"/>
  <c r="F14" i="1"/>
  <c r="E14" i="1"/>
  <c r="G45" i="4"/>
  <c r="G68" i="4" s="1"/>
  <c r="J12" i="30"/>
  <c r="I12" i="30"/>
  <c r="H12" i="30"/>
  <c r="G12" i="30"/>
  <c r="F12" i="30"/>
  <c r="H12" i="1"/>
  <c r="G12" i="1"/>
  <c r="F12" i="1"/>
  <c r="E12" i="1"/>
  <c r="AJ14" i="4"/>
  <c r="AJ37" i="4" s="1"/>
  <c r="G14" i="4"/>
  <c r="G37" i="4" s="1"/>
  <c r="H37" i="4" s="1"/>
  <c r="AG12" i="4"/>
  <c r="AD12" i="4"/>
  <c r="AA12" i="4"/>
  <c r="X12" i="4"/>
  <c r="U12" i="4"/>
  <c r="L12" i="4"/>
  <c r="I12" i="4"/>
  <c r="F12" i="4"/>
  <c r="D12" i="4"/>
  <c r="R11" i="4" s="1"/>
  <c r="S78" i="7" l="1"/>
  <c r="AL39" i="7"/>
  <c r="T39" i="7"/>
  <c r="Z39" i="7"/>
  <c r="AF39" i="7"/>
  <c r="S202" i="7"/>
  <c r="S140" i="7"/>
  <c r="R15" i="7"/>
  <c r="R38" i="7" s="1"/>
  <c r="S171" i="7"/>
  <c r="S109" i="7"/>
  <c r="P28" i="13"/>
  <c r="F12" i="18"/>
  <c r="AA37" i="6"/>
  <c r="F35" i="18" s="1"/>
  <c r="D14" i="13"/>
  <c r="E37" i="6"/>
  <c r="D37" i="13" s="1"/>
  <c r="G12" i="18"/>
  <c r="AD37" i="6"/>
  <c r="G35" i="18" s="1"/>
  <c r="J167" i="6"/>
  <c r="M167" i="6" s="1"/>
  <c r="M190" i="6" s="1"/>
  <c r="G190" i="6"/>
  <c r="H190" i="6" s="1"/>
  <c r="D12" i="18"/>
  <c r="U37" i="6"/>
  <c r="D35" i="18" s="1"/>
  <c r="H12" i="18"/>
  <c r="AG37" i="6"/>
  <c r="H35" i="18" s="1"/>
  <c r="H76" i="6"/>
  <c r="G99" i="6"/>
  <c r="H99" i="6" s="1"/>
  <c r="J137" i="6"/>
  <c r="J160" i="6" s="1"/>
  <c r="G160" i="6"/>
  <c r="H160" i="6" s="1"/>
  <c r="H197" i="6"/>
  <c r="G220" i="6"/>
  <c r="H220" i="6" s="1"/>
  <c r="E12" i="18"/>
  <c r="X37" i="6"/>
  <c r="E35" i="18" s="1"/>
  <c r="J75" i="5"/>
  <c r="J98" i="5" s="1"/>
  <c r="G98" i="5"/>
  <c r="H135" i="5"/>
  <c r="G158" i="5"/>
  <c r="H158" i="5" s="1"/>
  <c r="H165" i="5"/>
  <c r="G188" i="5"/>
  <c r="H75" i="4"/>
  <c r="G98" i="4"/>
  <c r="H98" i="4" s="1"/>
  <c r="H165" i="4"/>
  <c r="G188" i="4"/>
  <c r="H188" i="4" s="1"/>
  <c r="H105" i="4"/>
  <c r="G128" i="4"/>
  <c r="H128" i="4" s="1"/>
  <c r="J225" i="4"/>
  <c r="J249" i="4" s="1"/>
  <c r="G249" i="4"/>
  <c r="H249" i="4" s="1"/>
  <c r="Y27" i="13"/>
  <c r="X27" i="13"/>
  <c r="M28" i="13"/>
  <c r="P27" i="13"/>
  <c r="M27" i="13"/>
  <c r="L27" i="13"/>
  <c r="AO37" i="5"/>
  <c r="J45" i="5"/>
  <c r="K45" i="5" s="1"/>
  <c r="G68" i="5"/>
  <c r="F35" i="1" s="1"/>
  <c r="R68" i="5"/>
  <c r="AO68" i="5"/>
  <c r="U37" i="5"/>
  <c r="D91" i="18" s="1"/>
  <c r="F72" i="1"/>
  <c r="E76" i="1"/>
  <c r="H76" i="1"/>
  <c r="E73" i="1"/>
  <c r="G72" i="1"/>
  <c r="E77" i="1"/>
  <c r="I76" i="1"/>
  <c r="E77" i="30" s="1"/>
  <c r="I72" i="1"/>
  <c r="E73" i="30" s="1"/>
  <c r="G76" i="1"/>
  <c r="E72" i="1"/>
  <c r="H72" i="1"/>
  <c r="F76" i="1"/>
  <c r="H70" i="1"/>
  <c r="E71" i="1"/>
  <c r="D22" i="13"/>
  <c r="I70" i="1"/>
  <c r="E71" i="30" s="1"/>
  <c r="F70" i="1"/>
  <c r="E70" i="1"/>
  <c r="G70" i="1"/>
  <c r="F81" i="1"/>
  <c r="G81" i="1" s="1"/>
  <c r="H81" i="1" s="1"/>
  <c r="I81" i="1" s="1"/>
  <c r="E82" i="30" s="1"/>
  <c r="F75" i="1"/>
  <c r="G75" i="1" s="1"/>
  <c r="H75" i="1" s="1"/>
  <c r="I75" i="1" s="1"/>
  <c r="E76" i="30" s="1"/>
  <c r="E90" i="30" s="1"/>
  <c r="K45" i="30"/>
  <c r="E33" i="1"/>
  <c r="AM201" i="7"/>
  <c r="AM139" i="7"/>
  <c r="AM77" i="7"/>
  <c r="AG201" i="7"/>
  <c r="AG139" i="7"/>
  <c r="AG77" i="7"/>
  <c r="AA201" i="7"/>
  <c r="AA139" i="7"/>
  <c r="AA77" i="7"/>
  <c r="AM170" i="7"/>
  <c r="AM108" i="7"/>
  <c r="AM46" i="7"/>
  <c r="AG170" i="7"/>
  <c r="AG108" i="7"/>
  <c r="AG46" i="7"/>
  <c r="AA170" i="7"/>
  <c r="AA108" i="7"/>
  <c r="AA46" i="7"/>
  <c r="F79" i="1"/>
  <c r="G79" i="1" s="1"/>
  <c r="H79" i="1" s="1"/>
  <c r="I79" i="1" s="1"/>
  <c r="E80" i="30" s="1"/>
  <c r="E92" i="30" s="1"/>
  <c r="D40" i="18"/>
  <c r="D152" i="18"/>
  <c r="E32" i="1"/>
  <c r="F33" i="30"/>
  <c r="K43" i="30"/>
  <c r="H124" i="18"/>
  <c r="H68" i="18"/>
  <c r="I68" i="18" s="1"/>
  <c r="F124" i="18"/>
  <c r="F68" i="18"/>
  <c r="K41" i="30"/>
  <c r="K37" i="30"/>
  <c r="E124" i="18"/>
  <c r="E68" i="18"/>
  <c r="G124" i="18"/>
  <c r="G68" i="18"/>
  <c r="K39" i="30"/>
  <c r="G14" i="30"/>
  <c r="E30" i="2" s="1"/>
  <c r="H14" i="30"/>
  <c r="I14" i="30"/>
  <c r="G30" i="2" s="1"/>
  <c r="K12" i="30"/>
  <c r="D30" i="2"/>
  <c r="J14" i="30"/>
  <c r="K16" i="30"/>
  <c r="K18" i="30"/>
  <c r="K20" i="30"/>
  <c r="K22" i="30"/>
  <c r="F27" i="1"/>
  <c r="G27" i="1" s="1"/>
  <c r="H27" i="1" s="1"/>
  <c r="I27" i="1" s="1"/>
  <c r="K26" i="30"/>
  <c r="K24" i="30"/>
  <c r="H33" i="30"/>
  <c r="F29" i="2" s="1"/>
  <c r="I33" i="30"/>
  <c r="G29" i="2" s="1"/>
  <c r="G33" i="30"/>
  <c r="E29" i="2" s="1"/>
  <c r="F107" i="30"/>
  <c r="E13" i="1"/>
  <c r="F13" i="1" s="1"/>
  <c r="G13" i="1" s="1"/>
  <c r="H13" i="1" s="1"/>
  <c r="I13" i="1" s="1"/>
  <c r="F132" i="30"/>
  <c r="F127" i="30"/>
  <c r="F122" i="30"/>
  <c r="F117" i="30"/>
  <c r="H99" i="30"/>
  <c r="F108" i="30"/>
  <c r="F99" i="30"/>
  <c r="G99" i="30"/>
  <c r="I99" i="30"/>
  <c r="J99" i="30"/>
  <c r="F64" i="30"/>
  <c r="G64" i="30" s="1"/>
  <c r="H64" i="30" s="1"/>
  <c r="I64" i="30" s="1"/>
  <c r="J64" i="30" s="1"/>
  <c r="K63" i="30"/>
  <c r="F62" i="30"/>
  <c r="G62" i="30" s="1"/>
  <c r="H62" i="30" s="1"/>
  <c r="I62" i="30" s="1"/>
  <c r="J62" i="30" s="1"/>
  <c r="K61" i="30"/>
  <c r="I32" i="1"/>
  <c r="E33" i="30" s="1"/>
  <c r="AT68" i="5"/>
  <c r="E25" i="1"/>
  <c r="E23" i="1"/>
  <c r="F23" i="1" s="1"/>
  <c r="E21" i="1"/>
  <c r="F21" i="1" s="1"/>
  <c r="E19" i="1"/>
  <c r="F19" i="1" s="1"/>
  <c r="G19" i="1" s="1"/>
  <c r="H19" i="1" s="1"/>
  <c r="I19" i="1" s="1"/>
  <c r="E17" i="1"/>
  <c r="F17" i="1" s="1"/>
  <c r="G17" i="1" s="1"/>
  <c r="H17" i="1" s="1"/>
  <c r="I17" i="1" s="1"/>
  <c r="E15" i="1"/>
  <c r="F58" i="30"/>
  <c r="G58" i="30" s="1"/>
  <c r="H58" i="30" s="1"/>
  <c r="I58" i="30" s="1"/>
  <c r="J58" i="30" s="1"/>
  <c r="K57" i="30"/>
  <c r="F60" i="30"/>
  <c r="G60" i="30" s="1"/>
  <c r="H60" i="30" s="1"/>
  <c r="I60" i="30" s="1"/>
  <c r="J60" i="30" s="1"/>
  <c r="K59" i="30"/>
  <c r="I51" i="30"/>
  <c r="H51" i="30"/>
  <c r="G51" i="30"/>
  <c r="F56" i="30"/>
  <c r="G56" i="30" s="1"/>
  <c r="H56" i="30" s="1"/>
  <c r="I56" i="30" s="1"/>
  <c r="J56" i="30" s="1"/>
  <c r="K55" i="30"/>
  <c r="F54" i="30"/>
  <c r="F51" i="30"/>
  <c r="R68" i="4"/>
  <c r="D96" i="18"/>
  <c r="E96" i="18"/>
  <c r="F96" i="18"/>
  <c r="G96" i="18"/>
  <c r="H96" i="18"/>
  <c r="AJ12" i="6"/>
  <c r="AJ12" i="4"/>
  <c r="AT12" i="5"/>
  <c r="AG14" i="7"/>
  <c r="AA14" i="7"/>
  <c r="AM14" i="7"/>
  <c r="P13" i="7"/>
  <c r="U14" i="7"/>
  <c r="AR12" i="7"/>
  <c r="D124" i="18"/>
  <c r="D188" i="13"/>
  <c r="F15" i="7"/>
  <c r="N15" i="7"/>
  <c r="D165" i="13"/>
  <c r="D105" i="13"/>
  <c r="E91" i="18"/>
  <c r="F91" i="18"/>
  <c r="G91" i="18"/>
  <c r="J75" i="4"/>
  <c r="H195" i="4"/>
  <c r="J195" i="4"/>
  <c r="J45" i="4"/>
  <c r="E45" i="13"/>
  <c r="F45" i="13" s="1"/>
  <c r="E75" i="13"/>
  <c r="F75" i="13" s="1"/>
  <c r="E165" i="13"/>
  <c r="H135" i="4"/>
  <c r="H225" i="4"/>
  <c r="D68" i="13"/>
  <c r="D98" i="13"/>
  <c r="AJ37" i="6"/>
  <c r="J197" i="6"/>
  <c r="J220" i="6" s="1"/>
  <c r="K220" i="6" s="1"/>
  <c r="J76" i="6"/>
  <c r="J99" i="6" s="1"/>
  <c r="D63" i="18"/>
  <c r="AT14" i="5"/>
  <c r="J135" i="5"/>
  <c r="J158" i="5" s="1"/>
  <c r="J165" i="5"/>
  <c r="J188" i="5" s="1"/>
  <c r="M15" i="7"/>
  <c r="M38" i="7" s="1"/>
  <c r="H107" i="6"/>
  <c r="H45" i="6"/>
  <c r="J107" i="6"/>
  <c r="J130" i="6" s="1"/>
  <c r="K130" i="6" s="1"/>
  <c r="J45" i="6"/>
  <c r="J68" i="6" s="1"/>
  <c r="K68" i="6" s="1"/>
  <c r="G14" i="6"/>
  <c r="E14" i="13" s="1"/>
  <c r="R14" i="6"/>
  <c r="H137" i="6"/>
  <c r="H167" i="6"/>
  <c r="D128" i="13"/>
  <c r="G14" i="5"/>
  <c r="R14" i="5"/>
  <c r="H45" i="5"/>
  <c r="H75" i="5"/>
  <c r="H105" i="5"/>
  <c r="J105" i="5"/>
  <c r="J128" i="5" s="1"/>
  <c r="J105" i="4"/>
  <c r="H14" i="4"/>
  <c r="J14" i="4"/>
  <c r="H45" i="4"/>
  <c r="J135" i="4"/>
  <c r="J165" i="4"/>
  <c r="F15" i="1" l="1"/>
  <c r="G15" i="1" s="1"/>
  <c r="H15" i="1" s="1"/>
  <c r="I15" i="1" s="1"/>
  <c r="D11" i="2"/>
  <c r="M75" i="5"/>
  <c r="M98" i="5" s="1"/>
  <c r="K99" i="6"/>
  <c r="H12" i="2"/>
  <c r="K75" i="5"/>
  <c r="M45" i="5"/>
  <c r="P45" i="5" s="1"/>
  <c r="Q45" i="5" s="1"/>
  <c r="K158" i="5"/>
  <c r="S15" i="7"/>
  <c r="I12" i="18"/>
  <c r="F14" i="13"/>
  <c r="M137" i="6"/>
  <c r="M160" i="6" s="1"/>
  <c r="N160" i="6" s="1"/>
  <c r="K137" i="6"/>
  <c r="K160" i="6"/>
  <c r="K167" i="6"/>
  <c r="J190" i="6"/>
  <c r="K190" i="6" s="1"/>
  <c r="K225" i="4"/>
  <c r="M225" i="4"/>
  <c r="M249" i="4" s="1"/>
  <c r="N249" i="4" s="1"/>
  <c r="K165" i="4"/>
  <c r="J188" i="4"/>
  <c r="K188" i="4" s="1"/>
  <c r="K249" i="4"/>
  <c r="K14" i="4"/>
  <c r="J37" i="4"/>
  <c r="K75" i="4"/>
  <c r="J98" i="4"/>
  <c r="K135" i="4"/>
  <c r="J158" i="4"/>
  <c r="K158" i="4" s="1"/>
  <c r="K105" i="4"/>
  <c r="J128" i="4"/>
  <c r="K128" i="4" s="1"/>
  <c r="K195" i="4"/>
  <c r="J218" i="4"/>
  <c r="K218" i="4" s="1"/>
  <c r="F71" i="1"/>
  <c r="G71" i="1" s="1"/>
  <c r="H71" i="1" s="1"/>
  <c r="I71" i="1" s="1"/>
  <c r="E72" i="30" s="1"/>
  <c r="E88" i="30" s="1"/>
  <c r="R37" i="5"/>
  <c r="E105" i="13"/>
  <c r="F105" i="13" s="1"/>
  <c r="G37" i="5"/>
  <c r="H37" i="5" s="1"/>
  <c r="J68" i="5"/>
  <c r="K45" i="4"/>
  <c r="J68" i="4"/>
  <c r="K68" i="4" s="1"/>
  <c r="F73" i="1"/>
  <c r="G73" i="1" s="1"/>
  <c r="H73" i="1" s="1"/>
  <c r="I73" i="1" s="1"/>
  <c r="E74" i="30" s="1"/>
  <c r="E89" i="30" s="1"/>
  <c r="I68" i="1"/>
  <c r="E69" i="30" s="1"/>
  <c r="F77" i="1"/>
  <c r="G77" i="1" s="1"/>
  <c r="H77" i="1" s="1"/>
  <c r="I77" i="1" s="1"/>
  <c r="R37" i="6"/>
  <c r="F31" i="2"/>
  <c r="F82" i="30"/>
  <c r="G82" i="30" s="1"/>
  <c r="H82" i="30" s="1"/>
  <c r="I82" i="30" s="1"/>
  <c r="J82" i="30" s="1"/>
  <c r="E93" i="30"/>
  <c r="J51" i="30"/>
  <c r="K51" i="30" s="1"/>
  <c r="J35" i="30"/>
  <c r="K35" i="30" s="1"/>
  <c r="D29" i="2"/>
  <c r="D31" i="2"/>
  <c r="G31" i="2"/>
  <c r="F147" i="18"/>
  <c r="E147" i="18"/>
  <c r="I124" i="18"/>
  <c r="G147" i="18"/>
  <c r="E31" i="2"/>
  <c r="H30" i="2"/>
  <c r="K14" i="30"/>
  <c r="I30" i="2" s="1"/>
  <c r="F30" i="2"/>
  <c r="F80" i="30"/>
  <c r="G80" i="30" s="1"/>
  <c r="H80" i="30" s="1"/>
  <c r="I80" i="30" s="1"/>
  <c r="J80" i="30" s="1"/>
  <c r="F76" i="30"/>
  <c r="G76" i="30" s="1"/>
  <c r="H76" i="30" s="1"/>
  <c r="I76" i="30" s="1"/>
  <c r="J76" i="30" s="1"/>
  <c r="F112" i="30"/>
  <c r="F98" i="30"/>
  <c r="F45" i="1"/>
  <c r="H188" i="5"/>
  <c r="F43" i="1"/>
  <c r="F41" i="1"/>
  <c r="H128" i="5"/>
  <c r="F39" i="1"/>
  <c r="H98" i="5"/>
  <c r="F37" i="1"/>
  <c r="H68" i="5"/>
  <c r="K53" i="30"/>
  <c r="F52" i="30"/>
  <c r="G54" i="30"/>
  <c r="S38" i="7"/>
  <c r="N167" i="6"/>
  <c r="I96" i="18"/>
  <c r="N225" i="4"/>
  <c r="D175" i="18"/>
  <c r="D147" i="18"/>
  <c r="F165" i="13"/>
  <c r="D218" i="13"/>
  <c r="AT37" i="5"/>
  <c r="E195" i="13"/>
  <c r="F195" i="13" s="1"/>
  <c r="M195" i="4"/>
  <c r="M218" i="4" s="1"/>
  <c r="M75" i="4"/>
  <c r="M45" i="4"/>
  <c r="M68" i="4" s="1"/>
  <c r="G45" i="13"/>
  <c r="H45" i="13" s="1"/>
  <c r="G75" i="13"/>
  <c r="H75" i="13" s="1"/>
  <c r="G165" i="13"/>
  <c r="H165" i="13" s="1"/>
  <c r="H68" i="4"/>
  <c r="E188" i="13"/>
  <c r="F188" i="13" s="1"/>
  <c r="E68" i="13"/>
  <c r="F68" i="13" s="1"/>
  <c r="E98" i="13"/>
  <c r="F98" i="13" s="1"/>
  <c r="P167" i="6"/>
  <c r="P190" i="6" s="1"/>
  <c r="M197" i="6"/>
  <c r="M220" i="6" s="1"/>
  <c r="N220" i="6" s="1"/>
  <c r="K197" i="6"/>
  <c r="K76" i="6"/>
  <c r="M76" i="6"/>
  <c r="M99" i="6" s="1"/>
  <c r="N99" i="6" s="1"/>
  <c r="L38" i="7"/>
  <c r="J38" i="7"/>
  <c r="H38" i="7"/>
  <c r="N38" i="7"/>
  <c r="F38" i="7"/>
  <c r="H45" i="1"/>
  <c r="M165" i="5"/>
  <c r="M188" i="5" s="1"/>
  <c r="K165" i="5"/>
  <c r="M135" i="5"/>
  <c r="M158" i="5" s="1"/>
  <c r="N158" i="5" s="1"/>
  <c r="K135" i="5"/>
  <c r="K45" i="6"/>
  <c r="M45" i="6"/>
  <c r="M68" i="6" s="1"/>
  <c r="N68" i="6" s="1"/>
  <c r="P137" i="6"/>
  <c r="P160" i="6" s="1"/>
  <c r="K107" i="6"/>
  <c r="M107" i="6"/>
  <c r="M130" i="6" s="1"/>
  <c r="N130" i="6" s="1"/>
  <c r="J14" i="6"/>
  <c r="G14" i="13" s="1"/>
  <c r="H14" i="13" s="1"/>
  <c r="H14" i="6"/>
  <c r="K105" i="5"/>
  <c r="M105" i="5"/>
  <c r="M128" i="5" s="1"/>
  <c r="H37" i="1"/>
  <c r="J14" i="5"/>
  <c r="J37" i="5" s="1"/>
  <c r="H14" i="5"/>
  <c r="M105" i="4"/>
  <c r="M165" i="4"/>
  <c r="M135" i="4"/>
  <c r="M14" i="4"/>
  <c r="N75" i="5" l="1"/>
  <c r="P75" i="5"/>
  <c r="S75" i="5" s="1"/>
  <c r="N45" i="5"/>
  <c r="X45" i="5"/>
  <c r="Y45" i="5" s="1"/>
  <c r="N137" i="6"/>
  <c r="K37" i="5"/>
  <c r="P225" i="4"/>
  <c r="P249" i="4" s="1"/>
  <c r="S249" i="4" s="1"/>
  <c r="N218" i="4"/>
  <c r="E218" i="13"/>
  <c r="F218" i="13" s="1"/>
  <c r="S160" i="6"/>
  <c r="Q160" i="6"/>
  <c r="N190" i="6"/>
  <c r="S190" i="6"/>
  <c r="Q190" i="6"/>
  <c r="P98" i="5"/>
  <c r="P135" i="4"/>
  <c r="P158" i="4" s="1"/>
  <c r="M158" i="4"/>
  <c r="N158" i="4" s="1"/>
  <c r="P105" i="4"/>
  <c r="P128" i="4" s="1"/>
  <c r="M128" i="4"/>
  <c r="N128" i="4" s="1"/>
  <c r="P165" i="4"/>
  <c r="P188" i="4" s="1"/>
  <c r="M188" i="4"/>
  <c r="N188" i="4" s="1"/>
  <c r="P14" i="4"/>
  <c r="P37" i="4" s="1"/>
  <c r="M37" i="4"/>
  <c r="N37" i="4" s="1"/>
  <c r="P75" i="4"/>
  <c r="P98" i="4" s="1"/>
  <c r="M98" i="4"/>
  <c r="N98" i="4" s="1"/>
  <c r="K98" i="4"/>
  <c r="K37" i="4"/>
  <c r="G37" i="6"/>
  <c r="E37" i="13" s="1"/>
  <c r="F37" i="13" s="1"/>
  <c r="F72" i="30"/>
  <c r="F88" i="30" s="1"/>
  <c r="E22" i="13"/>
  <c r="F22" i="13" s="1"/>
  <c r="Q16" i="5"/>
  <c r="K107" i="13"/>
  <c r="K197" i="13"/>
  <c r="M68" i="5"/>
  <c r="J33" i="30"/>
  <c r="H29" i="2" s="1"/>
  <c r="P45" i="4"/>
  <c r="P68" i="4" s="1"/>
  <c r="F74" i="30"/>
  <c r="G74" i="30" s="1"/>
  <c r="H74" i="30" s="1"/>
  <c r="I74" i="30" s="1"/>
  <c r="J74" i="30" s="1"/>
  <c r="E78" i="30"/>
  <c r="I69" i="1"/>
  <c r="H10" i="2" s="1"/>
  <c r="F93" i="30"/>
  <c r="H91" i="18"/>
  <c r="I91" i="18" s="1"/>
  <c r="H147" i="18"/>
  <c r="I147" i="18" s="1"/>
  <c r="F92" i="30"/>
  <c r="F90" i="30"/>
  <c r="F102" i="30"/>
  <c r="D39" i="3" s="1"/>
  <c r="D28" i="2"/>
  <c r="D32" i="2"/>
  <c r="G45" i="1"/>
  <c r="K188" i="5"/>
  <c r="G43" i="1"/>
  <c r="G41" i="1"/>
  <c r="K128" i="5"/>
  <c r="G39" i="1"/>
  <c r="K98" i="5"/>
  <c r="G37" i="1"/>
  <c r="K68" i="5"/>
  <c r="G35" i="1"/>
  <c r="H54" i="30"/>
  <c r="G52" i="30"/>
  <c r="N195" i="4"/>
  <c r="P195" i="4"/>
  <c r="G105" i="13"/>
  <c r="H105" i="13" s="1"/>
  <c r="Q167" i="6"/>
  <c r="S167" i="6"/>
  <c r="V167" i="6"/>
  <c r="V190" i="6" s="1"/>
  <c r="W190" i="6" s="1"/>
  <c r="G195" i="13"/>
  <c r="H195" i="13" s="1"/>
  <c r="E128" i="13"/>
  <c r="F128" i="13" s="1"/>
  <c r="G188" i="13"/>
  <c r="H188" i="13" s="1"/>
  <c r="G68" i="13"/>
  <c r="H68" i="13" s="1"/>
  <c r="N75" i="4"/>
  <c r="I45" i="13"/>
  <c r="J45" i="13" s="1"/>
  <c r="I75" i="13"/>
  <c r="J75" i="13" s="1"/>
  <c r="I165" i="13"/>
  <c r="J165" i="13" s="1"/>
  <c r="N45" i="4"/>
  <c r="G98" i="13"/>
  <c r="H98" i="13" s="1"/>
  <c r="P76" i="6"/>
  <c r="P99" i="6" s="1"/>
  <c r="N76" i="6"/>
  <c r="P197" i="6"/>
  <c r="P220" i="6" s="1"/>
  <c r="N197" i="6"/>
  <c r="N98" i="5"/>
  <c r="N135" i="5"/>
  <c r="P135" i="5"/>
  <c r="P158" i="5" s="1"/>
  <c r="N165" i="5"/>
  <c r="P165" i="5"/>
  <c r="P107" i="6"/>
  <c r="P130" i="6" s="1"/>
  <c r="N107" i="6"/>
  <c r="V137" i="6"/>
  <c r="V160" i="6" s="1"/>
  <c r="W160" i="6" s="1"/>
  <c r="S137" i="6"/>
  <c r="Q137" i="6"/>
  <c r="P45" i="6"/>
  <c r="N45" i="6"/>
  <c r="K14" i="6"/>
  <c r="M14" i="6"/>
  <c r="I14" i="13" s="1"/>
  <c r="J14" i="13" s="1"/>
  <c r="P105" i="5"/>
  <c r="N105" i="5"/>
  <c r="S45" i="5"/>
  <c r="K14" i="5"/>
  <c r="G218" i="13"/>
  <c r="M14" i="5"/>
  <c r="Q75" i="5"/>
  <c r="N165" i="4"/>
  <c r="N14" i="4"/>
  <c r="N135" i="4"/>
  <c r="N105" i="4"/>
  <c r="X75" i="5" l="1"/>
  <c r="X98" i="5" s="1"/>
  <c r="Y75" i="5"/>
  <c r="S75" i="4"/>
  <c r="Q165" i="4"/>
  <c r="S165" i="4"/>
  <c r="Q225" i="4"/>
  <c r="V75" i="4"/>
  <c r="W75" i="4" s="1"/>
  <c r="H218" i="13"/>
  <c r="Q135" i="4"/>
  <c r="Q249" i="4"/>
  <c r="V165" i="4"/>
  <c r="V188" i="4" s="1"/>
  <c r="W188" i="4" s="1"/>
  <c r="S135" i="4"/>
  <c r="S225" i="4"/>
  <c r="V135" i="4"/>
  <c r="W135" i="4" s="1"/>
  <c r="V225" i="4"/>
  <c r="V249" i="4" s="1"/>
  <c r="W249" i="4" s="1"/>
  <c r="Q75" i="4"/>
  <c r="Q105" i="4"/>
  <c r="S105" i="4"/>
  <c r="G72" i="30"/>
  <c r="H72" i="30" s="1"/>
  <c r="V45" i="6"/>
  <c r="V68" i="6" s="1"/>
  <c r="P68" i="6"/>
  <c r="Q220" i="6"/>
  <c r="S220" i="6"/>
  <c r="S130" i="6"/>
  <c r="Q130" i="6"/>
  <c r="S99" i="6"/>
  <c r="Q99" i="6"/>
  <c r="X165" i="5"/>
  <c r="X188" i="5" s="1"/>
  <c r="P188" i="5"/>
  <c r="X105" i="5"/>
  <c r="X128" i="5" s="1"/>
  <c r="P128" i="5"/>
  <c r="I39" i="1" s="1"/>
  <c r="E40" i="30" s="1"/>
  <c r="F40" i="30" s="1"/>
  <c r="G40" i="30" s="1"/>
  <c r="H40" i="30" s="1"/>
  <c r="I40" i="30" s="1"/>
  <c r="J40" i="30" s="1"/>
  <c r="S158" i="5"/>
  <c r="Q158" i="5"/>
  <c r="S14" i="4"/>
  <c r="V105" i="4"/>
  <c r="V128" i="4" s="1"/>
  <c r="W128" i="4" s="1"/>
  <c r="S45" i="4"/>
  <c r="Q45" i="4"/>
  <c r="P218" i="4"/>
  <c r="Q218" i="4" s="1"/>
  <c r="Q14" i="4"/>
  <c r="V14" i="4"/>
  <c r="W14" i="4" s="1"/>
  <c r="K165" i="13"/>
  <c r="V45" i="4"/>
  <c r="V68" i="4" s="1"/>
  <c r="S37" i="4"/>
  <c r="Q37" i="4"/>
  <c r="S128" i="4"/>
  <c r="Q128" i="4"/>
  <c r="S98" i="4"/>
  <c r="Q98" i="4"/>
  <c r="S188" i="4"/>
  <c r="Q188" i="4"/>
  <c r="S158" i="4"/>
  <c r="Q158" i="4"/>
  <c r="G22" i="13"/>
  <c r="H22" i="13" s="1"/>
  <c r="J37" i="6"/>
  <c r="G37" i="13" s="1"/>
  <c r="H37" i="13" s="1"/>
  <c r="H37" i="6"/>
  <c r="K33" i="30"/>
  <c r="I29" i="2" s="1"/>
  <c r="I105" i="13"/>
  <c r="J105" i="13" s="1"/>
  <c r="M37" i="5"/>
  <c r="L107" i="13"/>
  <c r="M107" i="13"/>
  <c r="P107" i="13"/>
  <c r="L197" i="13"/>
  <c r="M197" i="13"/>
  <c r="P197" i="13"/>
  <c r="P68" i="5"/>
  <c r="I35" i="1" s="1"/>
  <c r="E36" i="30" s="1"/>
  <c r="F36" i="30" s="1"/>
  <c r="H31" i="2"/>
  <c r="K45" i="13"/>
  <c r="M45" i="13" s="1"/>
  <c r="K75" i="13"/>
  <c r="F89" i="30"/>
  <c r="E70" i="30"/>
  <c r="E91" i="30"/>
  <c r="F78" i="30"/>
  <c r="Y167" i="6"/>
  <c r="W167" i="6"/>
  <c r="N188" i="5"/>
  <c r="H43" i="1"/>
  <c r="H41" i="1"/>
  <c r="N128" i="5"/>
  <c r="H39" i="1"/>
  <c r="N68" i="5"/>
  <c r="H35" i="1"/>
  <c r="V195" i="4"/>
  <c r="Q195" i="4"/>
  <c r="I54" i="30"/>
  <c r="H52" i="30"/>
  <c r="I41" i="1"/>
  <c r="E42" i="30" s="1"/>
  <c r="F42" i="30" s="1"/>
  <c r="G42" i="30" s="1"/>
  <c r="H42" i="30" s="1"/>
  <c r="I42" i="30" s="1"/>
  <c r="J42" i="30" s="1"/>
  <c r="X135" i="5"/>
  <c r="X158" i="5" s="1"/>
  <c r="Y158" i="5" s="1"/>
  <c r="U140" i="7"/>
  <c r="U171" i="7"/>
  <c r="S195" i="4"/>
  <c r="N68" i="4"/>
  <c r="I68" i="13"/>
  <c r="J68" i="13" s="1"/>
  <c r="I188" i="13"/>
  <c r="J188" i="13" s="1"/>
  <c r="G128" i="13"/>
  <c r="H128" i="13" s="1"/>
  <c r="I195" i="13"/>
  <c r="J195" i="13" s="1"/>
  <c r="I98" i="13"/>
  <c r="J98" i="13" s="1"/>
  <c r="S76" i="6"/>
  <c r="Q76" i="6"/>
  <c r="V76" i="6"/>
  <c r="V99" i="6" s="1"/>
  <c r="V197" i="6"/>
  <c r="V220" i="6" s="1"/>
  <c r="W220" i="6" s="1"/>
  <c r="S197" i="6"/>
  <c r="Q197" i="6"/>
  <c r="AC75" i="5"/>
  <c r="AC98" i="5" s="1"/>
  <c r="Q135" i="5"/>
  <c r="S135" i="5"/>
  <c r="S165" i="5"/>
  <c r="Q165" i="5"/>
  <c r="S45" i="6"/>
  <c r="Q45" i="6"/>
  <c r="W137" i="6"/>
  <c r="Y137" i="6"/>
  <c r="S107" i="6"/>
  <c r="Q107" i="6"/>
  <c r="V107" i="6"/>
  <c r="V130" i="6" s="1"/>
  <c r="W130" i="6" s="1"/>
  <c r="P14" i="6"/>
  <c r="K14" i="13" s="1"/>
  <c r="L14" i="13" s="1"/>
  <c r="N14" i="6"/>
  <c r="AC45" i="5"/>
  <c r="P14" i="5"/>
  <c r="N14" i="5"/>
  <c r="S105" i="5"/>
  <c r="Q105" i="5"/>
  <c r="W105" i="4" l="1"/>
  <c r="V158" i="4"/>
  <c r="W158" i="4" s="1"/>
  <c r="S218" i="4"/>
  <c r="V98" i="4"/>
  <c r="W98" i="4" s="1"/>
  <c r="W165" i="4"/>
  <c r="Y225" i="4"/>
  <c r="Y249" i="4" s="1"/>
  <c r="Z249" i="4" s="1"/>
  <c r="W225" i="4"/>
  <c r="W99" i="6"/>
  <c r="V171" i="7"/>
  <c r="U194" i="7"/>
  <c r="G125" i="30" s="1"/>
  <c r="G123" i="30" s="1"/>
  <c r="AA171" i="7"/>
  <c r="Y190" i="6"/>
  <c r="Z190" i="6" s="1"/>
  <c r="S68" i="6"/>
  <c r="Q68" i="6"/>
  <c r="AA140" i="7"/>
  <c r="Y160" i="6"/>
  <c r="Z160" i="6" s="1"/>
  <c r="V140" i="7"/>
  <c r="U163" i="7"/>
  <c r="G120" i="30" s="1"/>
  <c r="G118" i="30" s="1"/>
  <c r="W68" i="6"/>
  <c r="V37" i="4"/>
  <c r="W37" i="4" s="1"/>
  <c r="I31" i="2"/>
  <c r="W45" i="4"/>
  <c r="O165" i="13"/>
  <c r="Y45" i="4"/>
  <c r="AB45" i="4" s="1"/>
  <c r="W195" i="4"/>
  <c r="V218" i="4"/>
  <c r="W218" i="4" s="1"/>
  <c r="I22" i="13"/>
  <c r="J22" i="13" s="1"/>
  <c r="M37" i="6"/>
  <c r="I37" i="13" s="1"/>
  <c r="J37" i="13" s="1"/>
  <c r="K37" i="6"/>
  <c r="K195" i="13"/>
  <c r="P37" i="5"/>
  <c r="K128" i="13" s="1"/>
  <c r="X68" i="5"/>
  <c r="Y68" i="5" s="1"/>
  <c r="G78" i="30"/>
  <c r="F70" i="30"/>
  <c r="D22" i="2" s="1"/>
  <c r="F91" i="30"/>
  <c r="Z167" i="6"/>
  <c r="AB167" i="6"/>
  <c r="AE167" i="6" s="1"/>
  <c r="AE190" i="6" s="1"/>
  <c r="Q16" i="13"/>
  <c r="R16" i="13" s="1"/>
  <c r="Q19" i="13"/>
  <c r="R19" i="13" s="1"/>
  <c r="Q68" i="4"/>
  <c r="K188" i="13"/>
  <c r="K98" i="13"/>
  <c r="K68" i="13"/>
  <c r="S68" i="4"/>
  <c r="Y98" i="5"/>
  <c r="Y195" i="4"/>
  <c r="I72" i="30"/>
  <c r="I45" i="1"/>
  <c r="E46" i="30" s="1"/>
  <c r="F46" i="30" s="1"/>
  <c r="G46" i="30" s="1"/>
  <c r="H46" i="30" s="1"/>
  <c r="I46" i="30" s="1"/>
  <c r="J46" i="30" s="1"/>
  <c r="S188" i="5"/>
  <c r="I43" i="1"/>
  <c r="E44" i="30" s="1"/>
  <c r="F44" i="30" s="1"/>
  <c r="G44" i="30" s="1"/>
  <c r="H44" i="30" s="1"/>
  <c r="I44" i="30" s="1"/>
  <c r="J44" i="30" s="1"/>
  <c r="S98" i="5"/>
  <c r="I37" i="1"/>
  <c r="E38" i="30" s="1"/>
  <c r="F38" i="30" s="1"/>
  <c r="G38" i="30" s="1"/>
  <c r="H38" i="30" s="1"/>
  <c r="I38" i="30" s="1"/>
  <c r="J38" i="30" s="1"/>
  <c r="K105" i="13"/>
  <c r="M105" i="13" s="1"/>
  <c r="Q14" i="5"/>
  <c r="I52" i="30"/>
  <c r="J54" i="30"/>
  <c r="J52" i="30" s="1"/>
  <c r="Q98" i="5"/>
  <c r="U109" i="7"/>
  <c r="U47" i="7"/>
  <c r="U70" i="7" s="1"/>
  <c r="M14" i="13"/>
  <c r="O75" i="13"/>
  <c r="P75" i="13" s="1"/>
  <c r="O45" i="13"/>
  <c r="P45" i="13" s="1"/>
  <c r="L45" i="13"/>
  <c r="M165" i="13"/>
  <c r="L165" i="13"/>
  <c r="M75" i="13"/>
  <c r="L75" i="13"/>
  <c r="N37" i="5"/>
  <c r="I128" i="13"/>
  <c r="J128" i="13" s="1"/>
  <c r="I218" i="13"/>
  <c r="J218" i="13" s="1"/>
  <c r="Y75" i="4"/>
  <c r="Y98" i="4" s="1"/>
  <c r="U202" i="7"/>
  <c r="U225" i="7" s="1"/>
  <c r="Y197" i="6"/>
  <c r="W197" i="6"/>
  <c r="U78" i="7"/>
  <c r="U101" i="7" s="1"/>
  <c r="W76" i="6"/>
  <c r="Y76" i="6"/>
  <c r="AD45" i="5"/>
  <c r="AH45" i="5"/>
  <c r="AC135" i="5"/>
  <c r="AC158" i="5" s="1"/>
  <c r="Y135" i="5"/>
  <c r="Y165" i="5"/>
  <c r="AC165" i="5"/>
  <c r="AC188" i="5" s="1"/>
  <c r="Y188" i="5"/>
  <c r="Y128" i="5"/>
  <c r="AC105" i="5"/>
  <c r="AC128" i="5" s="1"/>
  <c r="Y105" i="5"/>
  <c r="AD75" i="5"/>
  <c r="AH75" i="5"/>
  <c r="AH98" i="5" s="1"/>
  <c r="Q188" i="5"/>
  <c r="X14" i="5"/>
  <c r="W107" i="6"/>
  <c r="Y107" i="6"/>
  <c r="AB137" i="6"/>
  <c r="AB160" i="6" s="1"/>
  <c r="Z137" i="6"/>
  <c r="W45" i="6"/>
  <c r="Y45" i="6"/>
  <c r="Y68" i="6" s="1"/>
  <c r="Z68" i="6" s="1"/>
  <c r="V14" i="6"/>
  <c r="V37" i="6" s="1"/>
  <c r="Q14" i="6"/>
  <c r="S14" i="6"/>
  <c r="S14" i="5"/>
  <c r="S128" i="5"/>
  <c r="Q128" i="5"/>
  <c r="S68" i="5"/>
  <c r="Q68" i="5"/>
  <c r="Y105" i="4"/>
  <c r="Y128" i="4" s="1"/>
  <c r="Z128" i="4" s="1"/>
  <c r="Y135" i="4"/>
  <c r="Y158" i="4" s="1"/>
  <c r="Z158" i="4" s="1"/>
  <c r="Y165" i="4"/>
  <c r="Y188" i="4" s="1"/>
  <c r="Z188" i="4" s="1"/>
  <c r="Y14" i="4"/>
  <c r="Y37" i="4" s="1"/>
  <c r="Z98" i="4" l="1"/>
  <c r="Z37" i="4"/>
  <c r="AC160" i="6"/>
  <c r="Z225" i="4"/>
  <c r="AB225" i="4"/>
  <c r="AB249" i="4" s="1"/>
  <c r="AC249" i="4" s="1"/>
  <c r="AA109" i="7"/>
  <c r="Y130" i="6"/>
  <c r="Z130" i="6" s="1"/>
  <c r="V47" i="7"/>
  <c r="V70" i="7" s="1"/>
  <c r="G105" i="30"/>
  <c r="X140" i="7"/>
  <c r="V163" i="7"/>
  <c r="X171" i="7"/>
  <c r="V194" i="7"/>
  <c r="V109" i="7"/>
  <c r="U132" i="7"/>
  <c r="G115" i="30" s="1"/>
  <c r="G113" i="30" s="1"/>
  <c r="AA78" i="7"/>
  <c r="AA101" i="7" s="1"/>
  <c r="H110" i="30" s="1"/>
  <c r="H108" i="30" s="1"/>
  <c r="Y99" i="6"/>
  <c r="Z99" i="6" s="1"/>
  <c r="AA202" i="7"/>
  <c r="AA225" i="7" s="1"/>
  <c r="H130" i="30" s="1"/>
  <c r="H128" i="30" s="1"/>
  <c r="H132" i="30" s="1"/>
  <c r="H93" i="30" s="1"/>
  <c r="Y220" i="6"/>
  <c r="Z220" i="6" s="1"/>
  <c r="AC167" i="6"/>
  <c r="AB190" i="6"/>
  <c r="AC190" i="6" s="1"/>
  <c r="AB140" i="7"/>
  <c r="AA163" i="7"/>
  <c r="AB171" i="7"/>
  <c r="AA194" i="7"/>
  <c r="AD158" i="5"/>
  <c r="Y68" i="4"/>
  <c r="AB195" i="4"/>
  <c r="AE195" i="4" s="1"/>
  <c r="Y218" i="4"/>
  <c r="Z218" i="4" s="1"/>
  <c r="K22" i="13"/>
  <c r="P37" i="6"/>
  <c r="Q37" i="6" s="1"/>
  <c r="N37" i="6"/>
  <c r="AC68" i="5"/>
  <c r="AD68" i="5" s="1"/>
  <c r="X37" i="5"/>
  <c r="AE45" i="4"/>
  <c r="AB68" i="4"/>
  <c r="H78" i="30"/>
  <c r="G70" i="30"/>
  <c r="E22" i="2" s="1"/>
  <c r="AG171" i="7"/>
  <c r="Q30" i="13"/>
  <c r="R30" i="13" s="1"/>
  <c r="Q36" i="13"/>
  <c r="R36" i="13" s="1"/>
  <c r="Q35" i="13"/>
  <c r="R35" i="13" s="1"/>
  <c r="Q33" i="13"/>
  <c r="R33" i="13" s="1"/>
  <c r="Q18" i="13"/>
  <c r="R18" i="13" s="1"/>
  <c r="Q34" i="13"/>
  <c r="R34" i="13" s="1"/>
  <c r="Q29" i="13"/>
  <c r="R29" i="13" s="1"/>
  <c r="Q32" i="13"/>
  <c r="R32" i="13" s="1"/>
  <c r="Q17" i="13"/>
  <c r="R17" i="13" s="1"/>
  <c r="S19" i="13"/>
  <c r="T19" i="13" s="1"/>
  <c r="Q20" i="13"/>
  <c r="R20" i="13" s="1"/>
  <c r="S16" i="13"/>
  <c r="T16" i="13" s="1"/>
  <c r="K218" i="13"/>
  <c r="AD98" i="5"/>
  <c r="F34" i="30"/>
  <c r="D24" i="2" s="1"/>
  <c r="W68" i="4"/>
  <c r="O188" i="13"/>
  <c r="O98" i="13"/>
  <c r="P98" i="13" s="1"/>
  <c r="O68" i="13"/>
  <c r="P68" i="13" s="1"/>
  <c r="AA47" i="7"/>
  <c r="AA70" i="7" s="1"/>
  <c r="AB78" i="7"/>
  <c r="AB202" i="7"/>
  <c r="Z195" i="4"/>
  <c r="L105" i="13"/>
  <c r="J72" i="30"/>
  <c r="G127" i="30"/>
  <c r="G92" i="30" s="1"/>
  <c r="G122" i="30"/>
  <c r="G91" i="30" s="1"/>
  <c r="I33" i="1"/>
  <c r="AE225" i="4"/>
  <c r="AE249" i="4" s="1"/>
  <c r="AF249" i="4" s="1"/>
  <c r="AC225" i="4"/>
  <c r="AG140" i="7"/>
  <c r="AG163" i="7" s="1"/>
  <c r="AM171" i="7"/>
  <c r="O195" i="13"/>
  <c r="P195" i="13" s="1"/>
  <c r="Q75" i="13"/>
  <c r="R75" i="13" s="1"/>
  <c r="Q45" i="13"/>
  <c r="R45" i="13" s="1"/>
  <c r="M195" i="13"/>
  <c r="L195" i="13"/>
  <c r="M68" i="13"/>
  <c r="L68" i="13"/>
  <c r="M128" i="13"/>
  <c r="L128" i="13"/>
  <c r="M188" i="13"/>
  <c r="L188" i="13"/>
  <c r="M98" i="13"/>
  <c r="L98" i="13"/>
  <c r="Y14" i="5"/>
  <c r="O105" i="13"/>
  <c r="P105" i="13" s="1"/>
  <c r="AB75" i="4"/>
  <c r="AB98" i="4" s="1"/>
  <c r="AC98" i="4" s="1"/>
  <c r="Z75" i="4"/>
  <c r="Z45" i="4"/>
  <c r="O14" i="13"/>
  <c r="P14" i="13" s="1"/>
  <c r="Z76" i="6"/>
  <c r="AB76" i="6"/>
  <c r="AB99" i="6" s="1"/>
  <c r="G110" i="30"/>
  <c r="V78" i="7"/>
  <c r="V101" i="7" s="1"/>
  <c r="U15" i="7"/>
  <c r="U38" i="7" s="1"/>
  <c r="Z197" i="6"/>
  <c r="AB197" i="6"/>
  <c r="AB220" i="6" s="1"/>
  <c r="G130" i="30"/>
  <c r="G128" i="30" s="1"/>
  <c r="V202" i="7"/>
  <c r="V225" i="7" s="1"/>
  <c r="AM45" i="5"/>
  <c r="AI45" i="5"/>
  <c r="AI75" i="5"/>
  <c r="AM75" i="5"/>
  <c r="AM98" i="5" s="1"/>
  <c r="AH135" i="5"/>
  <c r="AH158" i="5" s="1"/>
  <c r="AI158" i="5" s="1"/>
  <c r="AD135" i="5"/>
  <c r="AD188" i="5"/>
  <c r="AH165" i="5"/>
  <c r="AH188" i="5" s="1"/>
  <c r="AD165" i="5"/>
  <c r="AD128" i="5"/>
  <c r="AH105" i="5"/>
  <c r="AH128" i="5" s="1"/>
  <c r="AD105" i="5"/>
  <c r="AC14" i="5"/>
  <c r="Q105" i="13" s="1"/>
  <c r="AH167" i="6"/>
  <c r="AH190" i="6" s="1"/>
  <c r="AF167" i="6"/>
  <c r="AE137" i="6"/>
  <c r="AC137" i="6"/>
  <c r="AB107" i="6"/>
  <c r="AB130" i="6" s="1"/>
  <c r="Z107" i="6"/>
  <c r="Y14" i="6"/>
  <c r="W14" i="6"/>
  <c r="D119" i="18"/>
  <c r="AB45" i="6"/>
  <c r="AB68" i="6" s="1"/>
  <c r="AC68" i="6" s="1"/>
  <c r="Z45" i="6"/>
  <c r="S37" i="5"/>
  <c r="Q37" i="5"/>
  <c r="Z135" i="4"/>
  <c r="AB135" i="4"/>
  <c r="AB158" i="4" s="1"/>
  <c r="AC158" i="4" s="1"/>
  <c r="Z14" i="4"/>
  <c r="AB14" i="4"/>
  <c r="AB37" i="4" s="1"/>
  <c r="AC37" i="4" s="1"/>
  <c r="AB165" i="4"/>
  <c r="AB188" i="4" s="1"/>
  <c r="AC188" i="4" s="1"/>
  <c r="Z165" i="4"/>
  <c r="AB105" i="4"/>
  <c r="AB128" i="4" s="1"/>
  <c r="AC128" i="4" s="1"/>
  <c r="Z105" i="4"/>
  <c r="AC99" i="6" l="1"/>
  <c r="AC195" i="4"/>
  <c r="AC130" i="6"/>
  <c r="AC220" i="6"/>
  <c r="AN171" i="7"/>
  <c r="AN194" i="7" s="1"/>
  <c r="AM194" i="7"/>
  <c r="AH137" i="6"/>
  <c r="AH160" i="6" s="1"/>
  <c r="AE160" i="6"/>
  <c r="AF160" i="6" s="1"/>
  <c r="AH140" i="7"/>
  <c r="AH163" i="7" s="1"/>
  <c r="I120" i="30"/>
  <c r="I118" i="30" s="1"/>
  <c r="AD171" i="7"/>
  <c r="AB194" i="7"/>
  <c r="X194" i="7"/>
  <c r="Y194" i="7" s="1"/>
  <c r="Y171" i="7"/>
  <c r="X47" i="7"/>
  <c r="AD202" i="7"/>
  <c r="AD225" i="7" s="1"/>
  <c r="AB225" i="7"/>
  <c r="AK190" i="6"/>
  <c r="AI190" i="6"/>
  <c r="AD78" i="7"/>
  <c r="AD101" i="7" s="1"/>
  <c r="AB101" i="7"/>
  <c r="AH171" i="7"/>
  <c r="AG194" i="7"/>
  <c r="I125" i="30" s="1"/>
  <c r="I123" i="30" s="1"/>
  <c r="AB163" i="7"/>
  <c r="AD140" i="7"/>
  <c r="AF190" i="6"/>
  <c r="X109" i="7"/>
  <c r="V132" i="7"/>
  <c r="X163" i="7"/>
  <c r="Y163" i="7" s="1"/>
  <c r="Y140" i="7"/>
  <c r="AB109" i="7"/>
  <c r="AA132" i="7"/>
  <c r="H115" i="30" s="1"/>
  <c r="H113" i="30" s="1"/>
  <c r="H117" i="30" s="1"/>
  <c r="H90" i="30" s="1"/>
  <c r="AB218" i="4"/>
  <c r="AC218" i="4" s="1"/>
  <c r="Q15" i="13"/>
  <c r="R15" i="13" s="1"/>
  <c r="Q31" i="13"/>
  <c r="R31" i="13" s="1"/>
  <c r="S37" i="6"/>
  <c r="W37" i="6"/>
  <c r="K37" i="13"/>
  <c r="M22" i="13"/>
  <c r="L22" i="13"/>
  <c r="O22" i="13"/>
  <c r="P22" i="13" s="1"/>
  <c r="AH68" i="5"/>
  <c r="AI68" i="5" s="1"/>
  <c r="AC37" i="5"/>
  <c r="AE218" i="4"/>
  <c r="AH45" i="4"/>
  <c r="AH68" i="4" s="1"/>
  <c r="AE68" i="4"/>
  <c r="I78" i="30"/>
  <c r="H70" i="30"/>
  <c r="F22" i="2" s="1"/>
  <c r="Q22" i="13"/>
  <c r="S32" i="13"/>
  <c r="T32" i="13" s="1"/>
  <c r="S18" i="13"/>
  <c r="T18" i="13" s="1"/>
  <c r="S17" i="13"/>
  <c r="T17" i="13" s="1"/>
  <c r="S29" i="13"/>
  <c r="T29" i="13" s="1"/>
  <c r="S33" i="13"/>
  <c r="T33" i="13" s="1"/>
  <c r="S36" i="13"/>
  <c r="T36" i="13" s="1"/>
  <c r="S34" i="13"/>
  <c r="T34" i="13" s="1"/>
  <c r="S35" i="13"/>
  <c r="T35" i="13" s="1"/>
  <c r="S30" i="13"/>
  <c r="T30" i="13" s="1"/>
  <c r="S20" i="13"/>
  <c r="T20" i="13" s="1"/>
  <c r="U19" i="13"/>
  <c r="V19" i="13" s="1"/>
  <c r="U16" i="13"/>
  <c r="V16" i="13" s="1"/>
  <c r="G103" i="30"/>
  <c r="G107" i="30" s="1"/>
  <c r="G88" i="30" s="1"/>
  <c r="H13" i="2"/>
  <c r="E34" i="30"/>
  <c r="Z68" i="4"/>
  <c r="Q68" i="13"/>
  <c r="R68" i="13" s="1"/>
  <c r="Q98" i="13"/>
  <c r="R98" i="13" s="1"/>
  <c r="AB47" i="7"/>
  <c r="AB70" i="7" s="1"/>
  <c r="H105" i="30"/>
  <c r="AA15" i="7"/>
  <c r="AA38" i="7" s="1"/>
  <c r="H125" i="30"/>
  <c r="H123" i="30" s="1"/>
  <c r="H127" i="30" s="1"/>
  <c r="H92" i="30" s="1"/>
  <c r="H120" i="30"/>
  <c r="H118" i="30" s="1"/>
  <c r="H122" i="30" s="1"/>
  <c r="H91" i="30" s="1"/>
  <c r="G132" i="30"/>
  <c r="G93" i="30" s="1"/>
  <c r="G117" i="30"/>
  <c r="G90" i="30" s="1"/>
  <c r="G100" i="30"/>
  <c r="G108" i="30"/>
  <c r="H112" i="30"/>
  <c r="AF225" i="4"/>
  <c r="AH225" i="4"/>
  <c r="AH249" i="4" s="1"/>
  <c r="AG47" i="7"/>
  <c r="AG109" i="7"/>
  <c r="AM140" i="7"/>
  <c r="R105" i="13"/>
  <c r="S45" i="13"/>
  <c r="S75" i="13"/>
  <c r="T75" i="13" s="1"/>
  <c r="M218" i="13"/>
  <c r="L218" i="13"/>
  <c r="Y37" i="5"/>
  <c r="O128" i="13"/>
  <c r="P128" i="13" s="1"/>
  <c r="O218" i="13"/>
  <c r="P218" i="13" s="1"/>
  <c r="Q195" i="13"/>
  <c r="R195" i="13" s="1"/>
  <c r="AC75" i="4"/>
  <c r="AE75" i="4"/>
  <c r="AE98" i="4" s="1"/>
  <c r="AF98" i="4" s="1"/>
  <c r="AC45" i="4"/>
  <c r="V15" i="7"/>
  <c r="Q14" i="13"/>
  <c r="R14" i="13" s="1"/>
  <c r="AG202" i="7"/>
  <c r="AG225" i="7" s="1"/>
  <c r="AE197" i="6"/>
  <c r="AE220" i="6" s="1"/>
  <c r="AF220" i="6" s="1"/>
  <c r="AC197" i="6"/>
  <c r="AG78" i="7"/>
  <c r="AG101" i="7" s="1"/>
  <c r="AC76" i="6"/>
  <c r="AE76" i="6"/>
  <c r="AE99" i="6" s="1"/>
  <c r="AF99" i="6" s="1"/>
  <c r="X202" i="7"/>
  <c r="X225" i="7" s="1"/>
  <c r="Y225" i="7" s="1"/>
  <c r="X78" i="7"/>
  <c r="X101" i="7" s="1"/>
  <c r="Y101" i="7" s="1"/>
  <c r="AN75" i="5"/>
  <c r="AR75" i="5"/>
  <c r="AR98" i="5" s="1"/>
  <c r="AI165" i="5"/>
  <c r="AM165" i="5"/>
  <c r="AM188" i="5" s="1"/>
  <c r="AI188" i="5"/>
  <c r="AR45" i="5"/>
  <c r="AN45" i="5"/>
  <c r="AI128" i="5"/>
  <c r="AM105" i="5"/>
  <c r="AM128" i="5" s="1"/>
  <c r="AI105" i="5"/>
  <c r="AI135" i="5"/>
  <c r="AM135" i="5"/>
  <c r="AM158" i="5" s="1"/>
  <c r="AN158" i="5" s="1"/>
  <c r="AI98" i="5"/>
  <c r="AH14" i="5"/>
  <c r="S105" i="13" s="1"/>
  <c r="T105" i="13" s="1"/>
  <c r="AD14" i="5"/>
  <c r="AC107" i="6"/>
  <c r="AE107" i="6"/>
  <c r="AE130" i="6" s="1"/>
  <c r="AF130" i="6" s="1"/>
  <c r="AK167" i="6"/>
  <c r="AI167" i="6"/>
  <c r="E119" i="18"/>
  <c r="Z14" i="6"/>
  <c r="AB14" i="6"/>
  <c r="AF137" i="6"/>
  <c r="AE45" i="6"/>
  <c r="AE68" i="6" s="1"/>
  <c r="AF68" i="6" s="1"/>
  <c r="AC45" i="6"/>
  <c r="AF195" i="4"/>
  <c r="AH195" i="4"/>
  <c r="AC105" i="4"/>
  <c r="AE105" i="4"/>
  <c r="AE128" i="4" s="1"/>
  <c r="AF128" i="4" s="1"/>
  <c r="AC14" i="4"/>
  <c r="AE14" i="4"/>
  <c r="AE37" i="4" s="1"/>
  <c r="AF37" i="4" s="1"/>
  <c r="AE135" i="4"/>
  <c r="AE158" i="4" s="1"/>
  <c r="AF158" i="4" s="1"/>
  <c r="AC135" i="4"/>
  <c r="AE165" i="4"/>
  <c r="AE188" i="4" s="1"/>
  <c r="AF188" i="4" s="1"/>
  <c r="AC165" i="4"/>
  <c r="R22" i="13" l="1"/>
  <c r="AF218" i="4"/>
  <c r="AP171" i="7"/>
  <c r="AP194" i="7" s="1"/>
  <c r="AJ140" i="7"/>
  <c r="AJ163" i="7" s="1"/>
  <c r="AG70" i="7"/>
  <c r="I105" i="30" s="1"/>
  <c r="I103" i="30" s="1"/>
  <c r="I107" i="30" s="1"/>
  <c r="AD163" i="7"/>
  <c r="AE163" i="7" s="1"/>
  <c r="AE140" i="7"/>
  <c r="E152" i="18"/>
  <c r="V38" i="7"/>
  <c r="AE101" i="7"/>
  <c r="X70" i="7"/>
  <c r="Y70" i="7" s="1"/>
  <c r="Y47" i="7"/>
  <c r="AD194" i="7"/>
  <c r="AE194" i="7" s="1"/>
  <c r="AE171" i="7"/>
  <c r="AK160" i="6"/>
  <c r="AI160" i="6"/>
  <c r="AN140" i="7"/>
  <c r="AN163" i="7" s="1"/>
  <c r="AM163" i="7"/>
  <c r="J120" i="30" s="1"/>
  <c r="J118" i="30" s="1"/>
  <c r="J122" i="30" s="1"/>
  <c r="AB132" i="7"/>
  <c r="AD109" i="7"/>
  <c r="X132" i="7"/>
  <c r="Y132" i="7" s="1"/>
  <c r="Y109" i="7"/>
  <c r="AG132" i="7"/>
  <c r="I115" i="30" s="1"/>
  <c r="I113" i="30" s="1"/>
  <c r="I117" i="30" s="1"/>
  <c r="I90" i="30" s="1"/>
  <c r="AJ171" i="7"/>
  <c r="AH194" i="7"/>
  <c r="AE225" i="7"/>
  <c r="AK195" i="4"/>
  <c r="AK249" i="4"/>
  <c r="AI249" i="4"/>
  <c r="Y37" i="6"/>
  <c r="Z37" i="6" s="1"/>
  <c r="S31" i="13"/>
  <c r="T31" i="13" s="1"/>
  <c r="S15" i="13"/>
  <c r="T15" i="13" s="1"/>
  <c r="M37" i="13"/>
  <c r="L37" i="13"/>
  <c r="S22" i="13"/>
  <c r="T22" i="13" s="1"/>
  <c r="AM68" i="5"/>
  <c r="AN68" i="5" s="1"/>
  <c r="AH37" i="5"/>
  <c r="AH218" i="4"/>
  <c r="J78" i="30"/>
  <c r="J70" i="30" s="1"/>
  <c r="H22" i="2" s="1"/>
  <c r="I70" i="30"/>
  <c r="G22" i="2" s="1"/>
  <c r="U30" i="13"/>
  <c r="V30" i="13" s="1"/>
  <c r="U33" i="13"/>
  <c r="V33" i="13" s="1"/>
  <c r="U29" i="13"/>
  <c r="V29" i="13" s="1"/>
  <c r="U32" i="13"/>
  <c r="V32" i="13" s="1"/>
  <c r="U35" i="13"/>
  <c r="V35" i="13" s="1"/>
  <c r="U18" i="13"/>
  <c r="V18" i="13" s="1"/>
  <c r="U34" i="13"/>
  <c r="V34" i="13" s="1"/>
  <c r="U36" i="13"/>
  <c r="V36" i="13" s="1"/>
  <c r="U17" i="13"/>
  <c r="V17" i="13" s="1"/>
  <c r="W19" i="13"/>
  <c r="W16" i="13"/>
  <c r="U20" i="13"/>
  <c r="V20" i="13" s="1"/>
  <c r="AC68" i="4"/>
  <c r="S98" i="13"/>
  <c r="T98" i="13" s="1"/>
  <c r="S68" i="13"/>
  <c r="T68" i="13" s="1"/>
  <c r="H103" i="30"/>
  <c r="H100" i="30"/>
  <c r="AD47" i="7"/>
  <c r="AD70" i="7" s="1"/>
  <c r="AB15" i="7"/>
  <c r="Y202" i="7"/>
  <c r="Q218" i="13"/>
  <c r="R218" i="13" s="1"/>
  <c r="AD37" i="5"/>
  <c r="AH47" i="7"/>
  <c r="AH70" i="7" s="1"/>
  <c r="E40" i="18"/>
  <c r="H89" i="30"/>
  <c r="I127" i="30"/>
  <c r="I92" i="30" s="1"/>
  <c r="I122" i="30"/>
  <c r="I91" i="30" s="1"/>
  <c r="AE78" i="7"/>
  <c r="Y78" i="7"/>
  <c r="G112" i="30"/>
  <c r="G89" i="30" s="1"/>
  <c r="G98" i="30"/>
  <c r="AK225" i="4"/>
  <c r="AI225" i="4"/>
  <c r="AH109" i="7"/>
  <c r="AM109" i="7"/>
  <c r="AM47" i="7"/>
  <c r="O37" i="13"/>
  <c r="P37" i="13" s="1"/>
  <c r="U75" i="13"/>
  <c r="V75" i="13" s="1"/>
  <c r="U45" i="13"/>
  <c r="V45" i="13" s="1"/>
  <c r="T45" i="13"/>
  <c r="S195" i="13"/>
  <c r="T195" i="13" s="1"/>
  <c r="Q128" i="13"/>
  <c r="R128" i="13" s="1"/>
  <c r="AF75" i="4"/>
  <c r="AH75" i="4"/>
  <c r="AH98" i="4" s="1"/>
  <c r="AF45" i="4"/>
  <c r="S14" i="13"/>
  <c r="T14" i="13" s="1"/>
  <c r="I130" i="30"/>
  <c r="I128" i="30" s="1"/>
  <c r="AH202" i="7"/>
  <c r="AH225" i="7" s="1"/>
  <c r="AM78" i="7"/>
  <c r="AM101" i="7" s="1"/>
  <c r="AH76" i="6"/>
  <c r="AH99" i="6" s="1"/>
  <c r="AF76" i="6"/>
  <c r="X15" i="7"/>
  <c r="X38" i="7" s="1"/>
  <c r="I110" i="30"/>
  <c r="AH78" i="7"/>
  <c r="AH101" i="7" s="1"/>
  <c r="AE202" i="7"/>
  <c r="P165" i="13"/>
  <c r="P188" i="13"/>
  <c r="AM202" i="7"/>
  <c r="AM225" i="7" s="1"/>
  <c r="AH197" i="6"/>
  <c r="AH220" i="6" s="1"/>
  <c r="AF197" i="6"/>
  <c r="AG15" i="7"/>
  <c r="AG38" i="7" s="1"/>
  <c r="AN105" i="5"/>
  <c r="AR105" i="5"/>
  <c r="AN128" i="5"/>
  <c r="AN135" i="5"/>
  <c r="AR135" i="5"/>
  <c r="AR158" i="5" s="1"/>
  <c r="AN188" i="5"/>
  <c r="AR165" i="5"/>
  <c r="AR188" i="5" s="1"/>
  <c r="AN165" i="5"/>
  <c r="AS45" i="5"/>
  <c r="AN98" i="5"/>
  <c r="AS75" i="5"/>
  <c r="AI14" i="5"/>
  <c r="AM14" i="5"/>
  <c r="U195" i="13" s="1"/>
  <c r="AK137" i="6"/>
  <c r="AI137" i="6"/>
  <c r="AF107" i="6"/>
  <c r="AH107" i="6"/>
  <c r="AH130" i="6" s="1"/>
  <c r="F119" i="18"/>
  <c r="AE14" i="6"/>
  <c r="AC14" i="6"/>
  <c r="AH45" i="6"/>
  <c r="AH68" i="6" s="1"/>
  <c r="AF45" i="6"/>
  <c r="AU75" i="5"/>
  <c r="AU45" i="5"/>
  <c r="AH165" i="4"/>
  <c r="AF165" i="4"/>
  <c r="AH14" i="4"/>
  <c r="AH37" i="4" s="1"/>
  <c r="AF14" i="4"/>
  <c r="AH105" i="4"/>
  <c r="AF105" i="4"/>
  <c r="AF135" i="4"/>
  <c r="AH135" i="4"/>
  <c r="AI195" i="4"/>
  <c r="AK140" i="7" l="1"/>
  <c r="AR171" i="7"/>
  <c r="AR194" i="7" s="1"/>
  <c r="AS171" i="7"/>
  <c r="AQ171" i="7"/>
  <c r="AP140" i="7"/>
  <c r="AP163" i="7" s="1"/>
  <c r="AE70" i="7"/>
  <c r="AK130" i="6"/>
  <c r="AI130" i="6"/>
  <c r="AJ109" i="7"/>
  <c r="AJ132" i="7" s="1"/>
  <c r="AH132" i="7"/>
  <c r="F152" i="18"/>
  <c r="AB38" i="7"/>
  <c r="AK68" i="6"/>
  <c r="AI68" i="6"/>
  <c r="AK99" i="6"/>
  <c r="AI99" i="6"/>
  <c r="AM70" i="7"/>
  <c r="J105" i="30" s="1"/>
  <c r="J103" i="30" s="1"/>
  <c r="J107" i="30" s="1"/>
  <c r="J88" i="30" s="1"/>
  <c r="AD132" i="7"/>
  <c r="AE132" i="7" s="1"/>
  <c r="AE109" i="7"/>
  <c r="AS194" i="7"/>
  <c r="AK220" i="6"/>
  <c r="AI220" i="6"/>
  <c r="AM132" i="7"/>
  <c r="J115" i="30" s="1"/>
  <c r="J113" i="30" s="1"/>
  <c r="J117" i="30" s="1"/>
  <c r="K117" i="30" s="1"/>
  <c r="AJ194" i="7"/>
  <c r="AK194" i="7" s="1"/>
  <c r="AK171" i="7"/>
  <c r="AK163" i="7"/>
  <c r="AS158" i="5"/>
  <c r="AU158" i="5"/>
  <c r="AU105" i="5"/>
  <c r="AR128" i="5"/>
  <c r="AS128" i="5" s="1"/>
  <c r="AK218" i="4"/>
  <c r="AI218" i="4"/>
  <c r="AK135" i="4"/>
  <c r="AH158" i="4"/>
  <c r="AK37" i="4"/>
  <c r="AI37" i="4"/>
  <c r="AK98" i="4"/>
  <c r="AI98" i="4"/>
  <c r="AK105" i="4"/>
  <c r="AH128" i="4"/>
  <c r="AK165" i="4"/>
  <c r="AH188" i="4"/>
  <c r="AB37" i="6"/>
  <c r="AC37" i="6" s="1"/>
  <c r="U22" i="13"/>
  <c r="V22" i="13" s="1"/>
  <c r="Y16" i="13"/>
  <c r="X16" i="13"/>
  <c r="U15" i="13"/>
  <c r="V15" i="13" s="1"/>
  <c r="Y19" i="13"/>
  <c r="X19" i="13"/>
  <c r="W31" i="13"/>
  <c r="U31" i="13"/>
  <c r="V31" i="13" s="1"/>
  <c r="AR68" i="5"/>
  <c r="AS68" i="5" s="1"/>
  <c r="AM37" i="5"/>
  <c r="AN37" i="5" s="1"/>
  <c r="J91" i="30"/>
  <c r="K91" i="30" s="1"/>
  <c r="W36" i="13"/>
  <c r="W18" i="13"/>
  <c r="W35" i="13"/>
  <c r="W32" i="13"/>
  <c r="W29" i="13"/>
  <c r="W17" i="13"/>
  <c r="W34" i="13"/>
  <c r="W33" i="13"/>
  <c r="W30" i="13"/>
  <c r="W22" i="13"/>
  <c r="W20" i="13"/>
  <c r="E63" i="18"/>
  <c r="E175" i="18"/>
  <c r="AF68" i="4"/>
  <c r="U68" i="13"/>
  <c r="V68" i="13" s="1"/>
  <c r="U98" i="13"/>
  <c r="V98" i="13" s="1"/>
  <c r="AD15" i="7"/>
  <c r="AE47" i="7"/>
  <c r="H107" i="30"/>
  <c r="H98" i="30"/>
  <c r="F40" i="18"/>
  <c r="AR140" i="7"/>
  <c r="AR163" i="7" s="1"/>
  <c r="AJ47" i="7"/>
  <c r="AJ70" i="7" s="1"/>
  <c r="AK70" i="7" s="1"/>
  <c r="I88" i="30"/>
  <c r="I132" i="30"/>
  <c r="I93" i="30" s="1"/>
  <c r="K122" i="30"/>
  <c r="K118" i="30"/>
  <c r="G102" i="30"/>
  <c r="I100" i="30"/>
  <c r="I108" i="30"/>
  <c r="Y15" i="7"/>
  <c r="E28" i="2"/>
  <c r="E32" i="2"/>
  <c r="AN47" i="7"/>
  <c r="AN70" i="7" s="1"/>
  <c r="J125" i="30"/>
  <c r="J123" i="30" s="1"/>
  <c r="AN109" i="7"/>
  <c r="AN132" i="7" s="1"/>
  <c r="Q37" i="13"/>
  <c r="R37" i="13" s="1"/>
  <c r="AS98" i="5"/>
  <c r="V195" i="13"/>
  <c r="W45" i="13"/>
  <c r="X45" i="13" s="1"/>
  <c r="W75" i="13"/>
  <c r="AR14" i="5"/>
  <c r="W105" i="13" s="1"/>
  <c r="AI37" i="5"/>
  <c r="S128" i="13"/>
  <c r="T128" i="13" s="1"/>
  <c r="S218" i="13"/>
  <c r="T218" i="13" s="1"/>
  <c r="AN14" i="5"/>
  <c r="U105" i="13"/>
  <c r="V105" i="13" s="1"/>
  <c r="AK75" i="4"/>
  <c r="AI75" i="4"/>
  <c r="AK45" i="4"/>
  <c r="AI45" i="4"/>
  <c r="AH15" i="7"/>
  <c r="J110" i="30"/>
  <c r="AN78" i="7"/>
  <c r="AN101" i="7" s="1"/>
  <c r="J130" i="30"/>
  <c r="J128" i="30" s="1"/>
  <c r="J132" i="30" s="1"/>
  <c r="J93" i="30" s="1"/>
  <c r="AN202" i="7"/>
  <c r="AN225" i="7" s="1"/>
  <c r="Q165" i="13"/>
  <c r="R165" i="13" s="1"/>
  <c r="AM15" i="7"/>
  <c r="AM38" i="7" s="1"/>
  <c r="AK197" i="6"/>
  <c r="AI197" i="6"/>
  <c r="AJ78" i="7"/>
  <c r="AJ101" i="7" s="1"/>
  <c r="AK101" i="7" s="1"/>
  <c r="AJ202" i="7"/>
  <c r="AJ225" i="7" s="1"/>
  <c r="AK225" i="7" s="1"/>
  <c r="U14" i="13"/>
  <c r="V14" i="13" s="1"/>
  <c r="AI76" i="6"/>
  <c r="AK76" i="6"/>
  <c r="AS135" i="5"/>
  <c r="AS165" i="5"/>
  <c r="AS188" i="5"/>
  <c r="AS105" i="5"/>
  <c r="AU165" i="5"/>
  <c r="AU135" i="5"/>
  <c r="AK45" i="6"/>
  <c r="AI45" i="6"/>
  <c r="G119" i="18"/>
  <c r="AH14" i="6"/>
  <c r="AF14" i="6"/>
  <c r="AK107" i="6"/>
  <c r="AI107" i="6"/>
  <c r="AI105" i="4"/>
  <c r="AI165" i="4"/>
  <c r="AI135" i="4"/>
  <c r="AI14" i="4"/>
  <c r="AK14" i="4"/>
  <c r="K107" i="30" l="1"/>
  <c r="AK109" i="7"/>
  <c r="K103" i="30"/>
  <c r="AQ140" i="7"/>
  <c r="AS140" i="7"/>
  <c r="K113" i="30"/>
  <c r="J90" i="30"/>
  <c r="K90" i="30" s="1"/>
  <c r="AS163" i="7"/>
  <c r="AQ163" i="7"/>
  <c r="AE15" i="7"/>
  <c r="AD38" i="7"/>
  <c r="S188" i="13" s="1"/>
  <c r="AQ194" i="7"/>
  <c r="G152" i="18"/>
  <c r="AH38" i="7"/>
  <c r="AK132" i="7"/>
  <c r="AK188" i="4"/>
  <c r="AI188" i="4"/>
  <c r="AK158" i="4"/>
  <c r="AI158" i="4"/>
  <c r="AK128" i="4"/>
  <c r="AI128" i="4"/>
  <c r="AE37" i="6"/>
  <c r="AF37" i="6" s="1"/>
  <c r="Y36" i="13"/>
  <c r="X36" i="13"/>
  <c r="Y17" i="13"/>
  <c r="X17" i="13"/>
  <c r="Y33" i="13"/>
  <c r="X33" i="13"/>
  <c r="Y29" i="13"/>
  <c r="X29" i="13"/>
  <c r="Y30" i="13"/>
  <c r="X30" i="13"/>
  <c r="W15" i="13"/>
  <c r="X32" i="13"/>
  <c r="Y32" i="13"/>
  <c r="Y18" i="13"/>
  <c r="X18" i="13"/>
  <c r="Y34" i="13"/>
  <c r="X34" i="13"/>
  <c r="Y20" i="13"/>
  <c r="X20" i="13"/>
  <c r="Y35" i="13"/>
  <c r="X35" i="13"/>
  <c r="Y31" i="13"/>
  <c r="X31" i="13"/>
  <c r="X22" i="13"/>
  <c r="Y22" i="13"/>
  <c r="AR37" i="5"/>
  <c r="K93" i="30"/>
  <c r="F63" i="18"/>
  <c r="F175" i="18"/>
  <c r="AI68" i="4"/>
  <c r="W98" i="13"/>
  <c r="W68" i="13"/>
  <c r="F28" i="2"/>
  <c r="F32" i="2"/>
  <c r="S165" i="13"/>
  <c r="T165" i="13" s="1"/>
  <c r="H88" i="30"/>
  <c r="K88" i="30" s="1"/>
  <c r="H102" i="30"/>
  <c r="F39" i="3" s="1"/>
  <c r="AK47" i="7"/>
  <c r="AK68" i="4"/>
  <c r="AP47" i="7"/>
  <c r="G40" i="18"/>
  <c r="K128" i="30"/>
  <c r="K132" i="30"/>
  <c r="J127" i="30"/>
  <c r="K123" i="30"/>
  <c r="E39" i="3"/>
  <c r="J100" i="30"/>
  <c r="J108" i="30"/>
  <c r="Y38" i="7"/>
  <c r="I112" i="30"/>
  <c r="I89" i="30" s="1"/>
  <c r="I98" i="30"/>
  <c r="AP109" i="7"/>
  <c r="AP132" i="7" s="1"/>
  <c r="Y45" i="13"/>
  <c r="Y75" i="13"/>
  <c r="X75" i="13"/>
  <c r="Y105" i="13"/>
  <c r="X105" i="13"/>
  <c r="W195" i="13"/>
  <c r="AS14" i="5"/>
  <c r="U128" i="13"/>
  <c r="V128" i="13" s="1"/>
  <c r="U218" i="13"/>
  <c r="V218" i="13" s="1"/>
  <c r="AN15" i="7"/>
  <c r="AP202" i="7"/>
  <c r="AK78" i="7"/>
  <c r="S37" i="13"/>
  <c r="T37" i="13" s="1"/>
  <c r="W14" i="13"/>
  <c r="AK202" i="7"/>
  <c r="Q188" i="13"/>
  <c r="AP78" i="7"/>
  <c r="AJ15" i="7"/>
  <c r="AJ38" i="7" s="1"/>
  <c r="AU14" i="5"/>
  <c r="AU188" i="5"/>
  <c r="H119" i="18"/>
  <c r="I119" i="18" s="1"/>
  <c r="AI14" i="6"/>
  <c r="AK14" i="6"/>
  <c r="AU68" i="5"/>
  <c r="AU98" i="5"/>
  <c r="AS78" i="7" l="1"/>
  <c r="AP101" i="7"/>
  <c r="AS132" i="7"/>
  <c r="AQ132" i="7"/>
  <c r="AS47" i="7"/>
  <c r="AP70" i="7"/>
  <c r="AS202" i="7"/>
  <c r="AP225" i="7"/>
  <c r="H152" i="18"/>
  <c r="I152" i="18" s="1"/>
  <c r="AN38" i="7"/>
  <c r="AH37" i="6"/>
  <c r="AK37" i="6" s="1"/>
  <c r="X15" i="13"/>
  <c r="Y15" i="13"/>
  <c r="Y14" i="13"/>
  <c r="X14" i="13"/>
  <c r="G63" i="18"/>
  <c r="G175" i="18"/>
  <c r="X68" i="13"/>
  <c r="Y68" i="13"/>
  <c r="X98" i="13"/>
  <c r="Y98" i="13"/>
  <c r="AE38" i="7"/>
  <c r="AR202" i="7"/>
  <c r="AR225" i="7" s="1"/>
  <c r="AS109" i="7"/>
  <c r="AR109" i="7"/>
  <c r="AR132" i="7" s="1"/>
  <c r="AR78" i="7"/>
  <c r="AR101" i="7" s="1"/>
  <c r="AR47" i="7"/>
  <c r="AR70" i="7" s="1"/>
  <c r="AQ47" i="7"/>
  <c r="H40" i="18"/>
  <c r="I40" i="18" s="1"/>
  <c r="K127" i="30"/>
  <c r="J92" i="30"/>
  <c r="K92" i="30" s="1"/>
  <c r="G28" i="2"/>
  <c r="G32" i="2"/>
  <c r="I102" i="30"/>
  <c r="J112" i="30"/>
  <c r="J98" i="30"/>
  <c r="K108" i="30"/>
  <c r="AQ109" i="7"/>
  <c r="Y195" i="13"/>
  <c r="X195" i="13"/>
  <c r="R188" i="13"/>
  <c r="T188" i="13"/>
  <c r="AS37" i="5"/>
  <c r="W128" i="13"/>
  <c r="W218" i="13"/>
  <c r="U37" i="13"/>
  <c r="V37" i="13" s="1"/>
  <c r="AQ78" i="7"/>
  <c r="I35" i="18"/>
  <c r="AP15" i="7"/>
  <c r="AQ202" i="7"/>
  <c r="U165" i="13"/>
  <c r="V165" i="13" s="1"/>
  <c r="AK15" i="7"/>
  <c r="AU128" i="5"/>
  <c r="AI37" i="6" l="1"/>
  <c r="AS225" i="7"/>
  <c r="AQ225" i="7"/>
  <c r="AR15" i="7"/>
  <c r="AR38" i="7" s="1"/>
  <c r="AP38" i="7"/>
  <c r="AS70" i="7"/>
  <c r="AQ70" i="7"/>
  <c r="AS101" i="7"/>
  <c r="AQ101" i="7"/>
  <c r="H63" i="18"/>
  <c r="I63" i="18" s="1"/>
  <c r="H175" i="18"/>
  <c r="I175" i="18" s="1"/>
  <c r="J102" i="30"/>
  <c r="H39" i="3" s="1"/>
  <c r="J89" i="30"/>
  <c r="K89" i="30" s="1"/>
  <c r="K112" i="30"/>
  <c r="H28" i="2"/>
  <c r="H32" i="2"/>
  <c r="G39" i="3"/>
  <c r="K98" i="30"/>
  <c r="AS15" i="7"/>
  <c r="U188" i="13"/>
  <c r="V188" i="13" s="1"/>
  <c r="AK38" i="7"/>
  <c r="Y218" i="13"/>
  <c r="X218" i="13"/>
  <c r="Y128" i="13"/>
  <c r="X128" i="13"/>
  <c r="W37" i="13"/>
  <c r="W165" i="13"/>
  <c r="AQ15" i="7"/>
  <c r="AU37" i="5"/>
  <c r="K102" i="30" l="1"/>
  <c r="I28" i="2"/>
  <c r="I32" i="2"/>
  <c r="AS38" i="7"/>
  <c r="AQ38" i="7"/>
  <c r="Y165" i="13"/>
  <c r="X165" i="13"/>
  <c r="Y37" i="13"/>
  <c r="X37" i="13"/>
  <c r="W188" i="13"/>
  <c r="Y188" i="13" s="1"/>
  <c r="E16" i="3"/>
  <c r="E17" i="3" s="1"/>
  <c r="D13" i="3"/>
  <c r="D16" i="3" s="1"/>
  <c r="D17" i="3" s="1"/>
  <c r="E3" i="3"/>
  <c r="X188" i="13" l="1"/>
  <c r="F27" i="3"/>
  <c r="E27" i="3"/>
  <c r="F16" i="3"/>
  <c r="F17" i="3" s="1"/>
  <c r="G27" i="3"/>
  <c r="D27" i="3"/>
  <c r="H27" i="3"/>
  <c r="F10" i="3"/>
  <c r="G10" i="3"/>
  <c r="D10" i="3"/>
  <c r="H10" i="3"/>
  <c r="E10" i="3"/>
  <c r="E30" i="3"/>
  <c r="E33" i="3" s="1"/>
  <c r="E34" i="3" s="1"/>
  <c r="D30" i="3"/>
  <c r="D33" i="3" s="1"/>
  <c r="D34" i="3" s="1"/>
  <c r="G21" i="1"/>
  <c r="H21" i="1" s="1"/>
  <c r="E9" i="2"/>
  <c r="E14" i="2"/>
  <c r="F14" i="2"/>
  <c r="G14" i="2"/>
  <c r="D14" i="2"/>
  <c r="D12" i="2"/>
  <c r="H108" i="1"/>
  <c r="G108" i="1"/>
  <c r="F108" i="1"/>
  <c r="E108" i="1"/>
  <c r="I21" i="1" l="1"/>
  <c r="G16" i="3"/>
  <c r="G17" i="3" s="1"/>
  <c r="F30" i="3"/>
  <c r="F33" i="3" s="1"/>
  <c r="F34" i="3" s="1"/>
  <c r="H16" i="3"/>
  <c r="H17" i="3" s="1"/>
  <c r="D21" i="2"/>
  <c r="E21" i="2"/>
  <c r="F21" i="2"/>
  <c r="G21" i="2"/>
  <c r="H21" i="2"/>
  <c r="G9" i="2"/>
  <c r="F9" i="2"/>
  <c r="D9" i="2"/>
  <c r="E3" i="2"/>
  <c r="H97" i="1"/>
  <c r="G97" i="1"/>
  <c r="F97" i="1"/>
  <c r="E97" i="1"/>
  <c r="D15" i="2"/>
  <c r="H86" i="1"/>
  <c r="G86" i="1"/>
  <c r="F86" i="1"/>
  <c r="E86" i="1"/>
  <c r="E69" i="1"/>
  <c r="H68" i="1"/>
  <c r="G68" i="1"/>
  <c r="F68" i="1"/>
  <c r="E68" i="1"/>
  <c r="H67" i="1"/>
  <c r="G67" i="1"/>
  <c r="F67" i="1"/>
  <c r="E67" i="1"/>
  <c r="H32" i="1"/>
  <c r="G32" i="1"/>
  <c r="F32" i="1"/>
  <c r="H31" i="1"/>
  <c r="G31" i="1"/>
  <c r="F31" i="1"/>
  <c r="E31" i="1"/>
  <c r="F25" i="1"/>
  <c r="G25" i="1" s="1"/>
  <c r="H25" i="1" s="1"/>
  <c r="I25" i="1" s="1"/>
  <c r="E25" i="30" s="1"/>
  <c r="F25" i="30" s="1"/>
  <c r="G25" i="30" s="1"/>
  <c r="H25" i="30" s="1"/>
  <c r="I25" i="30" s="1"/>
  <c r="J25" i="30" s="1"/>
  <c r="G23" i="1"/>
  <c r="H23" i="1" s="1"/>
  <c r="I23" i="1" s="1"/>
  <c r="E23" i="30" s="1"/>
  <c r="F23" i="30" s="1"/>
  <c r="G23" i="30" s="1"/>
  <c r="H23" i="30" s="1"/>
  <c r="I23" i="30" s="1"/>
  <c r="J23" i="30" s="1"/>
  <c r="H11" i="1"/>
  <c r="G11" i="1"/>
  <c r="F11" i="1"/>
  <c r="E11" i="1"/>
  <c r="E3" i="1"/>
  <c r="D18" i="3" l="1"/>
  <c r="E19" i="30"/>
  <c r="F19" i="30" s="1"/>
  <c r="G19" i="30" s="1"/>
  <c r="H19" i="30" s="1"/>
  <c r="I19" i="30" s="1"/>
  <c r="J19" i="30" s="1"/>
  <c r="E21" i="30"/>
  <c r="F21" i="30" s="1"/>
  <c r="G21" i="30" s="1"/>
  <c r="H21" i="30" s="1"/>
  <c r="I21" i="30" s="1"/>
  <c r="J21" i="30" s="1"/>
  <c r="E17" i="30"/>
  <c r="F17" i="30" s="1"/>
  <c r="G17" i="30" s="1"/>
  <c r="H17" i="30" s="1"/>
  <c r="I17" i="30" s="1"/>
  <c r="J17" i="30" s="1"/>
  <c r="D21" i="3"/>
  <c r="D23" i="3" s="1"/>
  <c r="I21" i="2"/>
  <c r="D40" i="3"/>
  <c r="G30" i="3"/>
  <c r="G33" i="3" s="1"/>
  <c r="G34" i="3" s="1"/>
  <c r="H30" i="3"/>
  <c r="H33" i="3" s="1"/>
  <c r="H34" i="3" s="1"/>
  <c r="E13" i="30"/>
  <c r="F13" i="30" s="1"/>
  <c r="G13" i="30" s="1"/>
  <c r="H13" i="30" s="1"/>
  <c r="I13" i="30" s="1"/>
  <c r="J13" i="30" s="1"/>
  <c r="E11" i="2"/>
  <c r="D16" i="2"/>
  <c r="D13" i="2"/>
  <c r="E12" i="2"/>
  <c r="D10" i="2"/>
  <c r="G33" i="1"/>
  <c r="H33" i="1"/>
  <c r="F69" i="1"/>
  <c r="E10" i="2" s="1"/>
  <c r="F33" i="1"/>
  <c r="E15" i="2"/>
  <c r="G69" i="1"/>
  <c r="F10" i="2" s="1"/>
  <c r="G36" i="30" l="1"/>
  <c r="E27" i="30"/>
  <c r="F27" i="30" s="1"/>
  <c r="G27" i="30" s="1"/>
  <c r="H27" i="30" s="1"/>
  <c r="I27" i="30" s="1"/>
  <c r="J27" i="30" s="1"/>
  <c r="F15" i="2"/>
  <c r="G13" i="2"/>
  <c r="F16" i="2"/>
  <c r="F13" i="2"/>
  <c r="F11" i="2"/>
  <c r="E16" i="2"/>
  <c r="E13" i="2"/>
  <c r="F12" i="2"/>
  <c r="H69" i="1"/>
  <c r="G10" i="2" s="1"/>
  <c r="D35" i="3" l="1"/>
  <c r="D42" i="3" s="1"/>
  <c r="G34" i="30"/>
  <c r="E24" i="2" s="1"/>
  <c r="H36" i="30"/>
  <c r="G12" i="2"/>
  <c r="G15" i="2"/>
  <c r="G11" i="2"/>
  <c r="G16" i="2"/>
  <c r="C47" i="3" l="1"/>
  <c r="I36" i="30"/>
  <c r="J36" i="30" s="1"/>
  <c r="H34" i="30"/>
  <c r="F24" i="2" s="1"/>
  <c r="E15" i="30"/>
  <c r="F15" i="30" s="1"/>
  <c r="H15" i="2"/>
  <c r="H16" i="2"/>
  <c r="H11" i="2"/>
  <c r="D26" i="2" l="1"/>
  <c r="G15" i="30"/>
  <c r="E23" i="2" s="1"/>
  <c r="D23" i="2"/>
  <c r="D25" i="2"/>
  <c r="J34" i="30"/>
  <c r="H24" i="2" s="1"/>
  <c r="I34" i="30"/>
  <c r="G24" i="2" s="1"/>
  <c r="E25" i="2" l="1"/>
  <c r="E26" i="2"/>
  <c r="H15" i="30"/>
  <c r="F25" i="2" s="1"/>
  <c r="F23" i="2" l="1"/>
  <c r="I15" i="30"/>
  <c r="G23" i="2" s="1"/>
  <c r="F26" i="2"/>
  <c r="G25" i="2" l="1"/>
  <c r="J15" i="30"/>
  <c r="H26" i="2" s="1"/>
  <c r="G26" i="2"/>
  <c r="H23" i="2" l="1"/>
  <c r="H25" i="2"/>
</calcChain>
</file>

<file path=xl/sharedStrings.xml><?xml version="1.0" encoding="utf-8"?>
<sst xmlns="http://schemas.openxmlformats.org/spreadsheetml/2006/main" count="7312" uniqueCount="328">
  <si>
    <t>Δίκτυο Διανομής:</t>
  </si>
  <si>
    <t>Κεντρική Μακεδονία</t>
  </si>
  <si>
    <t xml:space="preserve">Πρόγραμμα Ανάπτυξης: </t>
  </si>
  <si>
    <t>έως</t>
  </si>
  <si>
    <r>
      <rPr>
        <b/>
        <sz val="11"/>
        <color theme="1"/>
        <rFont val="Calibri"/>
        <family val="2"/>
        <scheme val="minor"/>
      </rPr>
      <t>Οδηγίες συμπλήρωσης φύλλου εργασίας</t>
    </r>
    <r>
      <rPr>
        <sz val="11"/>
        <color theme="1"/>
        <rFont val="Calibri"/>
        <family val="2"/>
        <scheme val="minor"/>
      </rPr>
      <t xml:space="preserve">: Συμπληρωση των κελιών με </t>
    </r>
    <r>
      <rPr>
        <b/>
        <sz val="11"/>
        <color theme="4" tint="0.39997558519241921"/>
        <rFont val="Calibri"/>
        <family val="2"/>
        <scheme val="minor"/>
      </rPr>
      <t>μπλε χρώμα</t>
    </r>
    <r>
      <rPr>
        <sz val="11"/>
        <color theme="1"/>
        <rFont val="Calibri"/>
        <family val="2"/>
        <scheme val="minor"/>
      </rPr>
      <t xml:space="preserve"> στις γραμμές 3 και 4, σχετικά με το δίκτυο διανομής και το πρώτο έτος του Προγράμματος Ανάπτυξης</t>
    </r>
  </si>
  <si>
    <t>Περιεχόμενα</t>
  </si>
  <si>
    <t>Ανάλυση δήμων-&gt;</t>
  </si>
  <si>
    <t>Γενική περιγραφή</t>
  </si>
  <si>
    <t>Ανάλυση για νέους πελάτες</t>
  </si>
  <si>
    <t>Ανάπτυξη δικτύου</t>
  </si>
  <si>
    <t>Ενεργές συνδέσεις</t>
  </si>
  <si>
    <t>Ενεργοί μετρητές</t>
  </si>
  <si>
    <t>Ενεργοί πελάτες</t>
  </si>
  <si>
    <t>Μέση ετήσια κατανάλωση</t>
  </si>
  <si>
    <t>Διανεμόμενες ποσότητες αερίου</t>
  </si>
  <si>
    <t>Παραδοχές μοναδιαίου κόστους</t>
  </si>
  <si>
    <t>Επενδύσεις ανάπτυξης / σύνδεσης</t>
  </si>
  <si>
    <t>Παραδοχές διείσδυσης - κάλυψης</t>
  </si>
  <si>
    <t>Δείκτες διείσδυσης - κάλυψης</t>
  </si>
  <si>
    <t>Δείκτες απόδοσης</t>
  </si>
  <si>
    <t>Οικονομική ανάλυση δήμων-&gt;</t>
  </si>
  <si>
    <t>Αποτελέσματα ανάλυσης</t>
  </si>
  <si>
    <t>Ανάλυση ανά δήμο</t>
  </si>
  <si>
    <t>Συνολικό δίκτυο-&gt;</t>
  </si>
  <si>
    <t>Στοιχεία συνολικού δικτύου</t>
  </si>
  <si>
    <t>Πρόγραμμα ανάπτυξης δικτύου</t>
  </si>
  <si>
    <t>Συνολικοί δείκτες απόδοσης</t>
  </si>
  <si>
    <t>Επίπτωση στη μέση χρέωση</t>
  </si>
  <si>
    <t>Ορισμοί</t>
  </si>
  <si>
    <t>Πελάτης</t>
  </si>
  <si>
    <t>Κάθε πελάτης αντιστοιχεί σε ξεχωριστό καταναλωτή φυσικού αερίου. Στην περίπτωση οικιακών πελατών, κάθε νοικοκυριό θεωρείται ως ξεχωριστός πελάτης</t>
  </si>
  <si>
    <t>Ενεργός πελάτης / μετρητής/ σύνδεση</t>
  </si>
  <si>
    <t>Είναι οι πελάτες / μετρητές / συνδέσεις που είτε είναι ενεργοποιημένοι, είτε είναι προς ενεργοποίηση στο τέλος του έτους το οποίο εξετάζεται</t>
  </si>
  <si>
    <t>Βαθμός διείσδυσης αερίου</t>
  </si>
  <si>
    <t xml:space="preserve">Ο βαθμός διείσδυσης υπολογίζεται ως ο λόγος του συνόλου των ενεργών πελατών, προς σύνολο δυνητικών πελατών στο κατασκευασμένο δίκτυο του δήμου / δημοτικής ενότητας. 
Όπου: 
- ενεργοί πελάτες υπολογίζονται ως το άθροισμα των νοικοκυριών και επαγγελματικών χρήσεων που έχουν πρόσβαση στο δίκτυο διανομής μέσω συνδεδεμένων μετρητών, και είναι ενεργοί καταναλωτές αερίου. 
- δυνητικοί πελάτες είναι το σύνολο των νοικοκυριών και επαγγελματικών χρήσεων επί του κατασκευασμένου δικτύου.
Επισημαίνεται ότι στην περίπτωση ενεργής ή δυνητικής κεντρικής θέρμανσης υπολογίζεται το σύνολο των νοικοκυριών του κτηρίου	</t>
  </si>
  <si>
    <t>Βαθμός κάλυψης δικτύου ΧΠ</t>
  </si>
  <si>
    <t>Ο βαθμός κάλυψης δικτύου ΧΠ ορίζεται ως ο λόγος των συνολικών κατασκευασμένων χιλιομέτρων δικτύου ΧΠ στους οδικούς άξονες που περικλείονται στα γεωγραφικά όρια του δήμου / δημοτικής ενότητας, προς το σύνολο των ωφέλιμων χιλιομέτρων οδικού δικτύου του δήμου / δημοτικής ενότητας.
Ως ωφέλιμα χιλιόμετρα οδικού δικτύου ορίζονται οι οδοί εντός του αστικού ιστού, στους οποίους είναι δυνατή η κατασκευή δικτύου, και από τις οποία εξαιρούνται: πεζόδρομοι, αυτοκινητόδρομοι, αγροτικοί δρόμοι. 
Επισημαίνεται ότι στην περίπτωση οδών στις οποίες έχει κατασκευαστεί δίκτυο και στις δύο κατευθύνεις, υπολογίζεται το μήκος μόνο της μίας κατεύθυνσης</t>
  </si>
  <si>
    <t>Βαθμός κάλυψης δικτύου</t>
  </si>
  <si>
    <t>Ο βαθμός κάλυψης δικτύου ορίζεται ως ο λόγος των συνολικών κατασκευασμένων χιλιομέτρων δικτύου ΧΠ και ΜΠ στους οδικούς άξονες που περικλείονται στα γεωγραφικά όρια του δήμου / δημοτικής ενότητας, προς το σύνολο των ωφέλιμων χιλιομέτρων οδικού δικτύου του δήμου / δημοτικής ενότητας.
Ως ωφέλιμα χιλιόμετρα οδικού δικτύου ορίζονται οι οδοί εντός του αστικού ιστού, στους οποίους είναι δυνατή η κατασκευή δικτύου, και από τις οποία εξαιρούνται: πεζόδρομοι, αυτοκινητόδρομοι, αγροτικοί δρόμοι. 
Επισημαίνεται ότι στην περίπτωση οδών στις οποίες έχει κατασκευαστεί δίκτυο και στις δύο κατευθύνεις, υπολογίζεται το μήκος μόνο της μίας κατεύθυνσης</t>
  </si>
  <si>
    <t>Βαθμός σύνδεσης κτηρίων</t>
  </si>
  <si>
    <t xml:space="preserve">Ο βαθμός σύνδεσης κτηρίων ορίζεται ως ο λόγος των συνδεδεμένων παροχών προς τον αριθμό των κτηρίων που δύνανται να συνδεθούν στο κατασκευασμένο δίκτυο του δήμου / δημοτικής ενότητας
</t>
  </si>
  <si>
    <t>Βαθμός μελέτης δικτύου</t>
  </si>
  <si>
    <t>Ο βαθμός μελέτης δικτύου ορίζεται ως ο λόγος των χιλιομέτρων οδικού δικτύου που έχουν μελετηθεί από τον Διαχειριστή προς το σύνολο των ωφέλιμων χιλιομέτρων οδικού δικτύου στα γεωγραφικά όρια του δήμου / δημοτικής ενότητας.
Ως ωφέλιμα χιλιόμετρα οδικού δικτύου ορίζονται οι οδοί εντός του αστικού ιστού, στους οποίους είναι δυνατή η κατασκευή δικτύου, και από τις οποία εξαιρούνται: πεζόδρομοι, αυτοκινητόδρομοι, αγροτικοί δρόμοι</t>
  </si>
  <si>
    <t>Έργα Ανάπτυξης</t>
  </si>
  <si>
    <t>Το σύνολο των επενδύσεων που αποσκοπούν στην αύξηση της κάλυψης του δικτύου σε μια δημοτική ενότητα (είτε αυτές βρίσκονται εντός είτε εκτός των γεωγραφικών ορίων της δημοτικής ενότητας). Δύναται να περιλαμβάνουν επενδύσεις επέκτασης στο δίκτυο μέσης και χαμηλής πίεσης, επενδύσεις σε μετρητικούς σταθμούς σύνδεσης με το ΕΣΦΑ και επενδύσεις σε  αποσυμπιεστές ή δεξαμενές αποθήκευσης LNG και σταθμούς αεριοποίησης στην περίπτωση που πρόκειται για Απομακρυσμένο Δίκτυο Διανομής</t>
  </si>
  <si>
    <t>Έργα Σύνδεσης</t>
  </si>
  <si>
    <t>Το σύνολο των επενδύσεων του Διαχειριστή που αφορούν στα έργα σύνδεσης τελικών πελατών από τον παροχετευτικό αγωγό μέχρι τον μετρητή</t>
  </si>
  <si>
    <t>Έργα Ασφάλειας και Ενίσχυσης Δικτύου</t>
  </si>
  <si>
    <t>Το σύνολο των επενδύσεων αναβάθμισης και ενίσχυσης του δικτύου που πραγματοποιούνται από το Διαχειριστή στο σύνολο του δικτύου και αποσκοπούν στην ενίσχυση της ασφάλειας και αξιοπιστίας του δικτύου διανομής, όπως για παράδειγμα η αντικατάσταση παλαιών μεταλλικών αγωγών 25 mbar για λόγους ασφαλείας, ή η ενίσχυση του δικτύου για την διασφάλιση της αδιάλειπτης τροφοδοσίας των υφιστάμενων πελατών του Διαχειριστή. Επισημαίνεται ότι έργα ενίσχυσης και αναβάθμισης με βασικό στόχο την ασφάλεια και αξιοπιστία του δικτύου, δύνανται να έχουν ως έμμεσο αποτέλεσμα την αύξηση του αριθμού των πελατών στην περιοχή, λόγω αύξησης της δυναμικότητας του δικτύου</t>
  </si>
  <si>
    <t>Έργα Εξοικονόμησης Ενέργειας</t>
  </si>
  <si>
    <t>Οι επενδύσεις που αποσκοπούν στην επίτευξη των στόχων  εξοικονόμησης ενέργειας που έχουν τεθεί στον Διαχειριστή από το Υπουργείο Περιβάλλοντος &amp; Ενέργειας</t>
  </si>
  <si>
    <t>Πρόσθετες επενδύσεις</t>
  </si>
  <si>
    <t>Επενδύσεις που απαιτούνται από τον Διαχειριστή για την αποτελεσματική λειτουργία του, αλλά δεν σχετίζονται άμεσα με τη λειτουργία του δικτύου διανομής (π.χ. επενδύσεις σε κτήρια, εξοπλισμό, hardware / software, κτλ.)</t>
  </si>
  <si>
    <t>Εμπορική χρήση</t>
  </si>
  <si>
    <t>Περιλαμβάνει τη χρήση αερίου από εμπορικούς πελάτες για  θέρμανση / ψύξη / ζεστό νερό / μαγείρεμα (π.χ. γραφεία, καταστήματα, εστιατόρια)</t>
  </si>
  <si>
    <t>Εππαγελματική χρήση - δημόσιες υπηρεσίες</t>
  </si>
  <si>
    <t>Περιλαμβάνει τη χρήση αερίου για παραγωγική διαδικασία, και τη χρήση σε δημόσια κτήρια</t>
  </si>
  <si>
    <t>Ανάλυση Προγράμματος Ανάπτυξης σε επίπεδο δήμων</t>
  </si>
  <si>
    <t>Ανάλυση για νέους δήμους</t>
  </si>
  <si>
    <t>Πίσω στην αρχική σελίδα</t>
  </si>
  <si>
    <t>Ναί</t>
  </si>
  <si>
    <t>Από Μ/R σημείο εξόδου του ΕΣΜΦΑ</t>
  </si>
  <si>
    <t>Όχι</t>
  </si>
  <si>
    <t>Από M/R με σύνδεση στο δίκτυο Μ.Π. του Διαχειριστή</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</si>
  <si>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Συμπληρωση των κελιών με </t>
    </r>
    <r>
      <rPr>
        <b/>
        <sz val="11"/>
        <color theme="4" tint="0.39997558519241921"/>
        <rFont val="Calibri"/>
        <family val="2"/>
        <scheme val="minor"/>
      </rPr>
      <t>μπλε χρώμα</t>
    </r>
    <r>
      <rPr>
        <sz val="11"/>
        <color theme="1"/>
        <rFont val="Calibri"/>
        <family val="2"/>
        <scheme val="minor"/>
      </rPr>
      <t>, χρησιμοποιώντας τις διαθέσιμες λίστες, και προσθήκη σχολίων αν απαιτείται</t>
    </r>
  </si>
  <si>
    <t>Εικονικό Δίκτυο με συμπιεστή τροφοδοτούμενο από το δίκτυο Μ.Π. του διαχειριστή</t>
  </si>
  <si>
    <t>Εικονικό Δίκτυο με συμπιεστή τροφοδοτούμενο από το δίκτυο Μ.Π. άλλου διαχειριστή</t>
  </si>
  <si>
    <t>Γενική περιγραφή δικτύου διανομής ανά δήμο / δημοτική ενότητα</t>
  </si>
  <si>
    <t>Εικονικό Δίκτυο με συμπιεστή τροφοδοτούμενο από το ΕΣΜΦΑ</t>
  </si>
  <si>
    <t>Εικονικό Δίκτυο με Δεξαμενές αποθήκευσης LNG</t>
  </si>
  <si>
    <t>Δίκτυο διανομής ανά δήμο / δημοτική ενότητα</t>
  </si>
  <si>
    <t>Υφιστάμενο δίκτυο σε λειτουργία</t>
  </si>
  <si>
    <t>Συμπεριλαμβάνεται στο Πρόγραμμα Ανάπτυξης</t>
  </si>
  <si>
    <t>Τρόπος τροφοδοσίας με φυσικό αέριο*</t>
  </si>
  <si>
    <t>Σχόλια</t>
  </si>
  <si>
    <t>ΔΗΜΟΣ ΒΕΡΟΙΑΣ</t>
  </si>
  <si>
    <t>ΔΗΜΟΤΙΚΗ ΕΝΟΤΗΤΑ ΒΕΡΟΙΑΣ</t>
  </si>
  <si>
    <t>ΔΗΜΟΤΙΚΗ ΕΝΟΤΗΤΑ ΑΠΟΣΤΟΛΟΥ ΠΑΥΛΟΥ</t>
  </si>
  <si>
    <r>
      <t>ΔΗΜΟΣ</t>
    </r>
    <r>
      <rPr>
        <i/>
        <sz val="8"/>
        <color rgb="FF4472C4"/>
        <rFont val="Calibri"/>
        <family val="2"/>
        <charset val="161"/>
        <scheme val="minor"/>
      </rPr>
      <t xml:space="preserve"> </t>
    </r>
    <r>
      <rPr>
        <i/>
        <sz val="8"/>
        <color rgb="FF305496"/>
        <rFont val="Calibri"/>
        <family val="2"/>
        <charset val="161"/>
        <scheme val="minor"/>
      </rPr>
      <t>ΑΛΕΞΑΝΔΡΕΙΑΣ</t>
    </r>
  </si>
  <si>
    <r>
      <t>ΔΗΜΟΤΙΚΗ</t>
    </r>
    <r>
      <rPr>
        <i/>
        <sz val="8"/>
        <color rgb="FF4472C4"/>
        <rFont val="Calibri"/>
        <family val="2"/>
        <charset val="161"/>
        <scheme val="minor"/>
      </rPr>
      <t xml:space="preserve"> </t>
    </r>
    <r>
      <rPr>
        <i/>
        <sz val="8"/>
        <color rgb="FF305496"/>
        <rFont val="Calibri"/>
        <family val="2"/>
        <charset val="161"/>
        <scheme val="minor"/>
      </rPr>
      <t>ΕΝΟΤΗΤΑ</t>
    </r>
    <r>
      <rPr>
        <i/>
        <sz val="8"/>
        <color rgb="FF4472C4"/>
        <rFont val="Calibri"/>
        <family val="2"/>
        <charset val="161"/>
        <scheme val="minor"/>
      </rPr>
      <t xml:space="preserve"> </t>
    </r>
    <r>
      <rPr>
        <i/>
        <sz val="8"/>
        <color rgb="FF305496"/>
        <rFont val="Calibri"/>
        <family val="2"/>
        <charset val="161"/>
        <scheme val="minor"/>
      </rPr>
      <t>ΑΛΕΞΑΝΔΡΕΙΑΣ</t>
    </r>
  </si>
  <si>
    <t>ΔΗΜΟΤΙΚΗ ΕΝΟΤΗΤΑ ΠΛΑΤΕΟΣ</t>
  </si>
  <si>
    <r>
      <t>ΔΗΜΟΣ</t>
    </r>
    <r>
      <rPr>
        <sz val="8"/>
        <color rgb="FF4472C4"/>
        <rFont val="Calibri"/>
        <family val="2"/>
        <charset val="161"/>
        <scheme val="minor"/>
      </rPr>
      <t xml:space="preserve"> </t>
    </r>
    <r>
      <rPr>
        <i/>
        <sz val="8"/>
        <color rgb="FF305496"/>
        <rFont val="Calibri"/>
        <family val="2"/>
        <charset val="161"/>
        <scheme val="minor"/>
      </rPr>
      <t>ΠΕΛΛΑΣ</t>
    </r>
  </si>
  <si>
    <r>
      <t>ΔΗΜΟΤΙΚΗ</t>
    </r>
    <r>
      <rPr>
        <sz val="8"/>
        <color rgb="FF4472C4"/>
        <rFont val="Calibri"/>
        <family val="2"/>
        <charset val="161"/>
        <scheme val="minor"/>
      </rPr>
      <t xml:space="preserve"> </t>
    </r>
    <r>
      <rPr>
        <i/>
        <sz val="8"/>
        <color rgb="FF305496"/>
        <rFont val="Calibri"/>
        <family val="2"/>
        <charset val="161"/>
        <scheme val="minor"/>
      </rPr>
      <t>ΕΝΟΤΗΤΑ</t>
    </r>
    <r>
      <rPr>
        <sz val="8"/>
        <color rgb="FF4472C4"/>
        <rFont val="Calibri"/>
        <family val="2"/>
        <charset val="161"/>
        <scheme val="minor"/>
      </rPr>
      <t xml:space="preserve"> </t>
    </r>
    <r>
      <rPr>
        <i/>
        <sz val="8"/>
        <color rgb="FF305496"/>
        <rFont val="Calibri"/>
        <family val="2"/>
        <charset val="161"/>
        <scheme val="minor"/>
      </rPr>
      <t>ΓΙΑΝΝΙΤΣΩΝ</t>
    </r>
  </si>
  <si>
    <r>
      <t>ΔΗΜΟΤΙΚΗ</t>
    </r>
    <r>
      <rPr>
        <sz val="8"/>
        <color rgb="FF4472C4"/>
        <rFont val="Calibri"/>
        <family val="2"/>
        <charset val="161"/>
        <scheme val="minor"/>
      </rPr>
      <t xml:space="preserve"> </t>
    </r>
    <r>
      <rPr>
        <i/>
        <sz val="8"/>
        <color rgb="FF305496"/>
        <rFont val="Calibri"/>
        <family val="2"/>
        <charset val="161"/>
        <scheme val="minor"/>
      </rPr>
      <t>ΕΝΟΤΗΤΑ</t>
    </r>
    <r>
      <rPr>
        <sz val="8"/>
        <color rgb="FF4472C4"/>
        <rFont val="Calibri"/>
        <family val="2"/>
        <charset val="161"/>
        <scheme val="minor"/>
      </rPr>
      <t xml:space="preserve"> </t>
    </r>
    <r>
      <rPr>
        <i/>
        <sz val="8"/>
        <color rgb="FF305496"/>
        <rFont val="Calibri"/>
        <family val="2"/>
        <charset val="161"/>
        <scheme val="minor"/>
      </rPr>
      <t>ΚΥΡΡΟΥ</t>
    </r>
  </si>
  <si>
    <r>
      <t>ΔΗΜΟΣ</t>
    </r>
    <r>
      <rPr>
        <i/>
        <sz val="8"/>
        <color rgb="FF4472C4"/>
        <rFont val="Calibri"/>
        <family val="2"/>
        <charset val="161"/>
        <scheme val="minor"/>
      </rPr>
      <t xml:space="preserve"> </t>
    </r>
    <r>
      <rPr>
        <i/>
        <sz val="8"/>
        <color rgb="FF305496"/>
        <rFont val="Calibri"/>
        <family val="2"/>
        <charset val="161"/>
        <scheme val="minor"/>
      </rPr>
      <t>ΚΑΤΕΡΙΝΗΣ</t>
    </r>
  </si>
  <si>
    <t>ΔΗΜΟΤΙΚΗ ΕΝΟΤΗΤΑ ΠΑΡΑΛΙΑΣ</t>
  </si>
  <si>
    <t>ΔΗΜΟΣ ΑΜΦΙΠΟΛΗΣ</t>
  </si>
  <si>
    <r>
      <t>ΔΗΜΟΤΙΚΗ</t>
    </r>
    <r>
      <rPr>
        <i/>
        <sz val="8"/>
        <color rgb="FF4472C4"/>
        <rFont val="Calibri"/>
        <family val="2"/>
        <charset val="161"/>
        <scheme val="minor"/>
      </rPr>
      <t xml:space="preserve"> </t>
    </r>
    <r>
      <rPr>
        <i/>
        <sz val="8"/>
        <color rgb="FF305496"/>
        <rFont val="Calibri"/>
        <family val="2"/>
        <charset val="161"/>
        <scheme val="minor"/>
      </rPr>
      <t>ΕΝΟΤΗΤΑ</t>
    </r>
    <r>
      <rPr>
        <i/>
        <sz val="8"/>
        <color rgb="FF4472C4"/>
        <rFont val="Calibri"/>
        <family val="2"/>
        <charset val="161"/>
        <scheme val="minor"/>
      </rPr>
      <t xml:space="preserve"> </t>
    </r>
    <r>
      <rPr>
        <i/>
        <sz val="8"/>
        <color rgb="FF305496"/>
        <rFont val="Calibri"/>
        <family val="2"/>
        <charset val="161"/>
        <scheme val="minor"/>
      </rPr>
      <t>ΚΟΡΜΙΣΤΑΣ</t>
    </r>
  </si>
  <si>
    <t>ΔΗΜΟΣ ΝΕΑΣ ΖΙΧΝΗΣ</t>
  </si>
  <si>
    <t>ΔΗΜΟΤΙΚΗ ΕΝΟΤΗΤΑ ΑΛΙΣΤΡΑΤΗΣ</t>
  </si>
  <si>
    <t>ΔΗΜΟΣ ΚΙΛΚΙΣ</t>
  </si>
  <si>
    <t>ΔΗΜΟΤΙΚΗ ΕΝΟΤΗΤΑ ΓΑΛΛΙΚΟΥ</t>
  </si>
  <si>
    <t>ΔΗΜΟΤΙΚΗ ΕΝΟΤΗΤΑ ΚΙΛΚΙΣ</t>
  </si>
  <si>
    <t>ΔΗΜΟΤΙΚΗ ΕΝΟΤΗΤΑ ΚΑΤΕΡΙΝΗΣ</t>
  </si>
  <si>
    <t>ΔΗΜΟΣ ΣΕΡΡΩΝ</t>
  </si>
  <si>
    <t>ΔΗΜΟΤΙΚΗ ΕΝΟΤΗΤΑ ΛΕΥΚΩΝΑ</t>
  </si>
  <si>
    <r>
      <t>ΔΗΜΟΤΙΚΗ</t>
    </r>
    <r>
      <rPr>
        <i/>
        <sz val="8"/>
        <color rgb="FF4472C4"/>
        <rFont val="Calibri"/>
        <family val="2"/>
        <charset val="161"/>
        <scheme val="minor"/>
      </rPr>
      <t xml:space="preserve"> </t>
    </r>
    <r>
      <rPr>
        <i/>
        <sz val="8"/>
        <color rgb="FF305496"/>
        <rFont val="Calibri"/>
        <family val="2"/>
        <charset val="161"/>
        <scheme val="minor"/>
      </rPr>
      <t>ΕΝΟΤΗΤΑ</t>
    </r>
    <r>
      <rPr>
        <i/>
        <sz val="8"/>
        <color rgb="FF4472C4"/>
        <rFont val="Calibri"/>
        <family val="2"/>
        <charset val="161"/>
        <scheme val="minor"/>
      </rPr>
      <t xml:space="preserve"> </t>
    </r>
    <r>
      <rPr>
        <i/>
        <sz val="8"/>
        <color rgb="FF305496"/>
        <rFont val="Calibri"/>
        <family val="2"/>
        <charset val="161"/>
        <scheme val="minor"/>
      </rPr>
      <t>ΣΕΡΡΩΝ</t>
    </r>
  </si>
  <si>
    <t>* Στην περίπτωση "άλλου" τρόπου σύνδεσης (π.χ. συνδυασμό δύο διαφορετικών τρόπων σύνδεσης στην ίδια περιοχή) θα πρέπει να παρέχεται σχετική περιγραφή στα σχόλια</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</si>
  <si>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με αποτελέσματα των ερευνών αγοράς σε υφιστάμενους και νέους δήμους και της ανάλυσης ανταγωνιστικότητας μόνο για νέους δήμους.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</si>
  <si>
    <t>Περιληπτικά αποτελέσματα ερευνών αγοράς / συμφωνιών και ανταγωνιστικότητας αερίου για περιοχές χωρίς σύνδεση στο δίκτυο διανομής</t>
  </si>
  <si>
    <t>Περιληπτικά αποτελέσματα ερευνών αγοράς / συμφωνιών - Αριθμός πελατών που εκδήλωσαν ενδιαφέρον</t>
  </si>
  <si>
    <t>Οικιακοί – Κεντρική Θέρμανση</t>
  </si>
  <si>
    <t>Μονάδα</t>
  </si>
  <si>
    <t>#</t>
  </si>
  <si>
    <t>Σύνολο Δημων</t>
  </si>
  <si>
    <t>Οικιακοί – Αυτονομίες χωρίς/με ζεστό νερό ή/και μαγείρεμα</t>
  </si>
  <si>
    <t>Εμπορική/επαγγελματική χρήση μικρών πελατών (χωρίς PTZ)</t>
  </si>
  <si>
    <t>Εμπορική/επαγγελματική χρήση μεγάλων πελατών (με PTZ)</t>
  </si>
  <si>
    <t>Βιομηχανικοί</t>
  </si>
  <si>
    <t>CNG για αεριοκίνηση και φόρτωση βυτιοφόρων</t>
  </si>
  <si>
    <t>Περιληπτικά αποτελέσματα ερευνών αγοράς / συμφωνιών - Κατανάλωση πελατών που εκδήλωσε ενδιαφέρον</t>
  </si>
  <si>
    <t>MWh</t>
  </si>
  <si>
    <t xml:space="preserve">Περιληπτικά αποτελέσματα ανάλυσης ανταγωνιστικότητας αερίου </t>
  </si>
  <si>
    <t>Εκτιμώμενο μοναδιαίο κόστος</t>
  </si>
  <si>
    <t>Φυσικό αέριο</t>
  </si>
  <si>
    <t>Εναλλακτικό καύσιμο 1</t>
  </si>
  <si>
    <t>Εναλλακτικό καύσιμο 2</t>
  </si>
  <si>
    <t>Κόστος προμήθειας</t>
  </si>
  <si>
    <t>Κόστος μεταφοράς</t>
  </si>
  <si>
    <t>Κόστος διανομής</t>
  </si>
  <si>
    <t>Κόστος σύνδεσης</t>
  </si>
  <si>
    <t>Κόστος εσωτερικής εγκατάστασης</t>
  </si>
  <si>
    <t>Άμεσοι και έμμεσοι φόροι</t>
  </si>
  <si>
    <t>Σύνολο</t>
  </si>
  <si>
    <t>€/έτος</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</si>
  <si>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τις ενεργές συνδέσεις.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r>
      <rPr>
        <sz val="11"/>
        <color theme="1"/>
        <rFont val="Calibri"/>
        <family val="2"/>
        <scheme val="minor"/>
      </rPr>
      <t xml:space="preserve">
Οι συνδέσεις αφορούν τους παροχετευτικούς αγωγούς που συνδέουν τους πελάτες με το δίκτυο διανομής</t>
    </r>
  </si>
  <si>
    <t>Σύνολο ενεργών συνδέσεων</t>
  </si>
  <si>
    <t>Απολογιστικά Στοιχεία</t>
  </si>
  <si>
    <t>Πρόγραμμα Ανάπτυξης</t>
  </si>
  <si>
    <t>Νέοι</t>
  </si>
  <si>
    <t>Προοδευτικοί</t>
  </si>
  <si>
    <t>Μεταβολή</t>
  </si>
  <si>
    <t>Ετήσιος ρυθμός ανάπτυξης (CAGR)</t>
  </si>
  <si>
    <t>Πύκνωση υφιστάμενου δικτύου</t>
  </si>
  <si>
    <t>Επέκταση δικτύου</t>
  </si>
  <si>
    <t>Σύνολο Δήμων</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</si>
  <si>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τους ενεργούς μετρητές.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</si>
  <si>
    <t>Σύνολο ενεργών μετρητών</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</si>
  <si>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τους ενεργούς πελάτες.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</si>
  <si>
    <t>Σύνολο τελικών πελατών</t>
  </si>
  <si>
    <t>Πρόργραμμα Ανάπτυξης</t>
  </si>
  <si>
    <t>* Για τους οικιακούς πελάτες, κάθε νοικοκυριό θεωρείται ως ξεχωριστός πελάτης</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</si>
  <si>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τη μέση ετήσια κατανάλωση ανά κατηγορία πελάτη, λαμβάνοντας υπόψη τη διαφορετική κατανάλωση το 1ο έτος σύνδεσής του.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</si>
  <si>
    <t>1ο έτος σύνδεσης</t>
  </si>
  <si>
    <t>Επόμενα έτη τροφοδοσίας</t>
  </si>
  <si>
    <t>MWh/έτος</t>
  </si>
  <si>
    <t>ΟΚ</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</si>
  <si>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τις ετήσιες διανεμόμενες ποσότητες αερίου.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</si>
  <si>
    <t>Δίκτυο μέσης πίεσης</t>
  </si>
  <si>
    <t>Νέο</t>
  </si>
  <si>
    <t>Προοδευτικό</t>
  </si>
  <si>
    <t>m</t>
  </si>
  <si>
    <t>Δίκτυο χαμηλής πίεσης</t>
  </si>
  <si>
    <t>Παροχετευτικοί αγωγοί</t>
  </si>
  <si>
    <t>Νέες</t>
  </si>
  <si>
    <t>Προοδευτικές</t>
  </si>
  <si>
    <t>Μετρητές</t>
  </si>
  <si>
    <t>Μετρητικοί &amp; ρυθμιστικοί σταθμοί 19/4</t>
  </si>
  <si>
    <t>Σταθμοί αποσυμπίεσης</t>
  </si>
  <si>
    <t>Σταθμοί Αεριοποίησης</t>
  </si>
  <si>
    <t>Bio - Methane</t>
  </si>
  <si>
    <t>ΔΗΜΟΤΙΚΗ ΕΝΟΤΗΤΑ ΒΙΣΑΛΤΙΑΣ</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</si>
  <si>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μοναδιαίο κόστος ανά τύπο εξοπλισμού.</t>
    </r>
  </si>
  <si>
    <t>Παραδοχές μοναδαίου κόστους για υπολογισμό επενδύσεων</t>
  </si>
  <si>
    <t>€/m</t>
  </si>
  <si>
    <t>€/τεμάχιο</t>
  </si>
  <si>
    <r>
      <rPr>
        <i/>
        <sz val="8"/>
        <color rgb="FF305496"/>
        <rFont val="Calibri"/>
        <family val="2"/>
      </rPr>
      <t>ΔΗΜΟΤΙΚΗ</t>
    </r>
    <r>
      <rPr>
        <i/>
        <sz val="8"/>
        <color rgb="FF4472C4"/>
        <rFont val="Calibri"/>
        <family val="2"/>
      </rPr>
      <t xml:space="preserve"> </t>
    </r>
    <r>
      <rPr>
        <i/>
        <sz val="8"/>
        <color rgb="FF305496"/>
        <rFont val="Calibri"/>
        <family val="2"/>
      </rPr>
      <t>ΕΝΟΤΗΤΑ</t>
    </r>
    <r>
      <rPr>
        <i/>
        <sz val="8"/>
        <color rgb="FF4472C4"/>
        <rFont val="Calibri"/>
        <family val="2"/>
      </rPr>
      <t xml:space="preserve"> </t>
    </r>
    <r>
      <rPr>
        <i/>
        <sz val="8"/>
        <color rgb="FF305496"/>
        <rFont val="Calibri"/>
        <family val="2"/>
      </rPr>
      <t>ΒΙΣΑΛΤΙΑΣ</t>
    </r>
  </si>
  <si>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τις ετήσιες διανεμόμενες ποσότητες αερίου.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r>
      <rPr>
        <sz val="11"/>
        <color theme="1"/>
        <rFont val="Calibri"/>
        <family val="2"/>
        <scheme val="minor"/>
      </rPr>
      <t xml:space="preserve">
Οι διανεμόμενες ποσότητες για την περίοδο του Προγράμματος Ανάπτυξης περιλαμβάνουν: ποσότητες που διανέμονται σε νέους πελάτες που συνδέονται το έτος του Προγράμματος που εξετάζεται, ποσότητες που διανέμονται σε πελάτες που συνδέθηκαν τα προηγούμενα έτη του Προγράμματος, και ποσότητες που διανέμονται σε πελάτες που ήταν ήδη συνδεδεμένοι πριν τα έτη του Προγράμματος</t>
    </r>
  </si>
  <si>
    <t>Ποσότητα αερίου</t>
  </si>
  <si>
    <t>Κατανάλωση υφιστάμενων πελατών (με σύνδεση πριν το Πρόγραμμα Ανάπτυξης)</t>
  </si>
  <si>
    <t>Συνολικές ποσότητες αερίου</t>
  </si>
  <si>
    <t>Νέοι πελάτες για το Πρόγραμμα Ανάπτυξης</t>
  </si>
  <si>
    <t>Σύνολο για νέους πελάτες</t>
  </si>
  <si>
    <r>
      <rPr>
        <b/>
        <sz val="11"/>
        <color theme="1"/>
        <rFont val="Calibri"/>
        <family val="2"/>
        <scheme val="minor"/>
      </rPr>
      <t>Οδηγίες συμπλήρωσης φύλλου εργασίας</t>
    </r>
    <r>
      <rPr>
        <sz val="11"/>
        <color theme="1"/>
        <rFont val="Calibri"/>
        <family val="2"/>
        <scheme val="minor"/>
      </rPr>
      <t>: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Οι υπολογισμοί στους πίνακες (</t>
    </r>
    <r>
      <rPr>
        <sz val="11"/>
        <rFont val="Calibri"/>
        <family val="2"/>
        <scheme val="minor"/>
      </rPr>
      <t xml:space="preserve">κελιά με </t>
    </r>
    <r>
      <rPr>
        <b/>
        <sz val="11"/>
        <color theme="2" tint="-0.249977111117893"/>
        <rFont val="Calibri"/>
        <family val="2"/>
        <scheme val="minor"/>
      </rPr>
      <t>γκρι χρώμα</t>
    </r>
    <r>
      <rPr>
        <sz val="11"/>
        <rFont val="Calibri"/>
        <family val="2"/>
        <scheme val="minor"/>
      </rPr>
      <t>) πραγματοποιούνται αυτόματα και δεν απαιτείται η συμπλήρωσή τους</t>
    </r>
  </si>
  <si>
    <t>Προγραμματισμένες επενδύσεις στο Πρόγραμμα Ανάπτυξης</t>
  </si>
  <si>
    <t>Σύνολο επενδύσεων αναπτυξης &amp; σύνδεσης</t>
  </si>
  <si>
    <t>€</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</si>
  <si>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τα στοιχεία που απαιτούνται για τον υπολογισμό των δεικτών διείσδυσης και κάλυψης (ιστορικά και για το Πρόγραμμα Ανάπτυξης).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r>
      <rPr>
        <sz val="11"/>
        <color theme="1"/>
        <rFont val="Calibri"/>
        <family val="2"/>
        <scheme val="minor"/>
      </rPr>
      <t>.</t>
    </r>
  </si>
  <si>
    <t>Παραδοχές για τον υπολογισμό διείσδυσης αερίου και κάλυψης δικτύου</t>
  </si>
  <si>
    <t>check</t>
  </si>
  <si>
    <t>Δυνητικοί πελάτες</t>
  </si>
  <si>
    <t>Σύνολο*</t>
  </si>
  <si>
    <t>Οικιακοί</t>
  </si>
  <si>
    <t>Εμπορικοί**</t>
  </si>
  <si>
    <t>Εμπορικοί</t>
  </si>
  <si>
    <t>** Το CNG για αεριοκίνηση και φόρτωση βυτιοφόρων περιλαμβάνεται στους εμπορικούς πελάτες</t>
  </si>
  <si>
    <t xml:space="preserve"> Δυνητικές συνδέσεις</t>
  </si>
  <si>
    <t>Μελετημένο οδικό δίκτυο</t>
  </si>
  <si>
    <t>Ωφέλιμο οδικό δίκτυο*</t>
  </si>
  <si>
    <t>*Οδοί εντός του αστικού ιστού, στους οποίους είναι δυνατή η κατασκευή δικτύου, και από τις οποία εξαιρούνται: πεζόδρομοι, αυτοκινητόδρομοι, αγροτικοί δρόμοι (στην περίπτωση οδών στις οποίες έχει κατασκευαστεί δίκτυο και στις δύο κατευθύνεις, υπολογίζεται το μήκος μόνο της μίας κατεύθυνσης)</t>
  </si>
  <si>
    <r>
      <rPr>
        <b/>
        <sz val="11"/>
        <color theme="1"/>
        <rFont val="Calibri"/>
        <family val="2"/>
        <scheme val="minor"/>
      </rPr>
      <t>Οδηγίες συμπλήρωσης φύλλου εργασίας</t>
    </r>
    <r>
      <rPr>
        <sz val="11"/>
        <color theme="1"/>
        <rFont val="Calibri"/>
        <family val="2"/>
        <scheme val="minor"/>
      </rPr>
      <t>: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Οι υπολογισμοί στους πίνακες (</t>
    </r>
    <r>
      <rPr>
        <sz val="11"/>
        <rFont val="Calibri"/>
        <family val="2"/>
        <scheme val="minor"/>
      </rPr>
      <t xml:space="preserve">κελιά με </t>
    </r>
    <r>
      <rPr>
        <b/>
        <sz val="11"/>
        <color theme="2" tint="-0.249977111117893"/>
        <rFont val="Calibri"/>
        <family val="2"/>
        <scheme val="minor"/>
      </rPr>
      <t>γκρι χρώμα</t>
    </r>
    <r>
      <rPr>
        <sz val="11"/>
        <rFont val="Calibri"/>
        <family val="2"/>
        <scheme val="minor"/>
      </rPr>
      <t>) πραγματοποιούνται αυτόματα και δεν απαιτείται η συμπλήρωσή τους</t>
    </r>
    <r>
      <rPr>
        <sz val="11"/>
        <color theme="1"/>
        <rFont val="Calibri"/>
        <family val="2"/>
        <scheme val="minor"/>
      </rPr>
      <t>.</t>
    </r>
  </si>
  <si>
    <t xml:space="preserve">Βαθμός διείσδυσης αερίου </t>
  </si>
  <si>
    <t>Δείκτες</t>
  </si>
  <si>
    <t>%</t>
  </si>
  <si>
    <t>Έχουν αφαιρεθεί χιλιόμετρα Μέσης Πίεσης από το Δήμο Κιλκίς τα οποία είναι εκτος αστικού δικτύου και χρησιμοποιούνται για την τροφοδότηση Βιομηχανικών πελατών.</t>
  </si>
  <si>
    <t xml:space="preserve"> </t>
  </si>
  <si>
    <t xml:space="preserve">Βαθμός σύνδεσης κτηρίων </t>
  </si>
  <si>
    <t xml:space="preserve">Βαθμός μελέτης δικτύου </t>
  </si>
  <si>
    <t xml:space="preserve">Διανεμηθείσα ποσότητα αερίου ανά συνολικό μήκος δικτύου ΧΠ </t>
  </si>
  <si>
    <t>MWh/m</t>
  </si>
  <si>
    <t xml:space="preserve">Ενεργές συνδέσεις ανά συνολικό μήκος δικτύου ΧΠ </t>
  </si>
  <si>
    <t>Συνδέσεις/m</t>
  </si>
  <si>
    <t>Εξέλιξη δεικτών απόδοσης του Προγράμματος Ανάπτυξης</t>
  </si>
  <si>
    <t>Επένδυση ανά νέο ενεργό τελικό πελάτη</t>
  </si>
  <si>
    <t>€/πελάτη</t>
  </si>
  <si>
    <t>Επένδυση ανά νέα κατανάλωση</t>
  </si>
  <si>
    <t>€/MWh</t>
  </si>
  <si>
    <t>Επένδυση ανά νέα ενεργή σύνδεση</t>
  </si>
  <si>
    <t>€/σύνδεση</t>
  </si>
  <si>
    <t>Νέοι ενεργοί πελάτες ανά μήκος νέου δικτύου</t>
  </si>
  <si>
    <t>Πελάτες/m</t>
  </si>
  <si>
    <t>Νέες συνδέσεις ανά μήκος νέου δικτύου</t>
  </si>
  <si>
    <t>Νέα κατανάλωση ανά μήκος νέου δικτύου</t>
  </si>
  <si>
    <t>Οικονομική ανάλυση δήμων</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</si>
  <si>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που τροφοδοτούνται ή θα τροφοδοτηθούν από το δίκτυο διανομής στη Στήλη Β (προσθήκη / αφαίρεση γραμμών πάνω από την κίτρινη γραμμή).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τα αποτελέσματα της οικονομικής ανάλυσης για κάθε δήμο.</t>
    </r>
  </si>
  <si>
    <t>Σύνοψη αποτελεσμάτων οικονομικής ανάλυσης ανά δήμο</t>
  </si>
  <si>
    <t>Δείκτες οικονομικής αξιολόγησης</t>
  </si>
  <si>
    <t>Καθαρή παρούσα αξία (€ th.)</t>
  </si>
  <si>
    <t>Εσωτερικός συντελεστής απόδοσης</t>
  </si>
  <si>
    <t>Προεξοφλημένη περίοδος αποπληρωμής (έτος)</t>
  </si>
  <si>
    <t>-</t>
  </si>
  <si>
    <r>
      <rPr>
        <b/>
        <sz val="11"/>
        <color theme="1"/>
        <rFont val="Calibri"/>
        <family val="2"/>
        <scheme val="minor"/>
      </rPr>
      <t>Οδηγίες συμπλήρωσης φύλλου εργασίας</t>
    </r>
    <r>
      <rPr>
        <sz val="11"/>
        <color theme="1"/>
        <rFont val="Calibri"/>
        <family val="2"/>
        <scheme val="minor"/>
      </rPr>
      <t xml:space="preserve">: Επανάληψη της φόρμας οικονομικής ανάλυσης για κάθε δήμο που εξετάζεται.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r>
      <rPr>
        <sz val="11"/>
        <color theme="1"/>
        <rFont val="Calibri"/>
        <family val="2"/>
        <scheme val="minor"/>
      </rPr>
      <t>.</t>
    </r>
  </si>
  <si>
    <t>Οικονομική ανάλυση ανά δήμο</t>
  </si>
  <si>
    <t>Μεσοσταθμικό Κόστος Κεφαλαίου (WACC)</t>
  </si>
  <si>
    <t>Εφαρμόζεται το Μεσοσταθμικό Κόστος Κεφαλαίου (WACC) του Διαχειριστή που έχει εγκριθεί από τη ΡΑΕ για το τελευταίο έτος της ρυθμιστικής περιόδου</t>
  </si>
  <si>
    <t>Μέση χρέωση δικτύου διανομής</t>
  </si>
  <si>
    <r>
      <t xml:space="preserve">Οικονομική ανάλυση </t>
    </r>
    <r>
      <rPr>
        <b/>
        <sz val="12"/>
        <color rgb="FFFFFF00"/>
        <rFont val="Calibri"/>
        <family val="2"/>
        <scheme val="minor"/>
      </rPr>
      <t>&lt;ΒΕΡΟΙΑΣ&gt;</t>
    </r>
  </si>
  <si>
    <t>Ο Διαχεριστής προσθέτει / αφαιρεί στήλες ανάλογα με τα υπολοιπόμενα έτη έως το τέλος της αδείας του</t>
  </si>
  <si>
    <t>Έτος Προγράμματος Ανάπτυξης</t>
  </si>
  <si>
    <t>Εκροές</t>
  </si>
  <si>
    <t>Επενδύσεις ανάπτυξης &amp; σύνδεσης*</t>
  </si>
  <si>
    <t>Αναπόσβεστη Αξία Υφιστάμενων Παγίων</t>
  </si>
  <si>
    <t>Επενδύσεις πυκνωσης μετά το Πρόγραμμα Ανάπτυξης*</t>
  </si>
  <si>
    <t>Λειτουργικά κόστη**</t>
  </si>
  <si>
    <t>Συνολικές εκροές</t>
  </si>
  <si>
    <t>* Ο Διαχειριστής δεν δύναται να συμπεριλάβει επενδύσεις επέκτασης δικτύου πέραν της 5ετίας του Προγράμματος ανάπτυξης, αλλά δύναται να προσθέσει επενδύσεις πύκνωσης στο νέο δίκτυο</t>
  </si>
  <si>
    <t>** Τα λειτουργικά κόστη αφορούν μόνο τα πρόσθετα κόστη ως αποτέλεσμα των νέων επενδύσεων ανάπτυξης και σύνδεσης που πραγματοποιούνται στην περίοδο ανάλυσης</t>
  </si>
  <si>
    <t>Εισροές</t>
  </si>
  <si>
    <t>Κατανάλωση ως αποτέλεσμα των επενδύσεων*</t>
  </si>
  <si>
    <t>Έσοδα ως αποτέλεσμα των επενδύσεων</t>
  </si>
  <si>
    <t>Ανακτήσιμη Διαφορά</t>
  </si>
  <si>
    <t>Υπολειμματική Αξία</t>
  </si>
  <si>
    <t>Συνολικές εισροές</t>
  </si>
  <si>
    <t>* Οι καταναλώσεις που συμπεριλαμβάνονται αφορούν μόνο τις νέες συνδέσεις που επιτυγχάνονται ως αποτέλεσμα των επενδύσεων που περιλαμβάνονται στο Πρόγραμμα Ανάπτυξης, και ενεδύσεων για την πύκνωση του νέου δικτύου μετά τη 5ετία</t>
  </si>
  <si>
    <t>Καθαρές ταμειακές ροές</t>
  </si>
  <si>
    <t>Παρούσα αξία ανά έτος</t>
  </si>
  <si>
    <t>Καθαρή παρούσα αξία</t>
  </si>
  <si>
    <t xml:space="preserve">Προεξοφλημένη περίοδος αποπληρωμής </t>
  </si>
  <si>
    <t>Παρούσα αξία κόστους επένδυσης</t>
  </si>
  <si>
    <t>Αποπληρωμή κόστους από ταμειακές ροές</t>
  </si>
  <si>
    <t>Η Προεξοφλημένη περίοδος αποπληρωμής  είναι το πρώτο έτος για το οποίο η διαφορά επένδυσης και καθαρών ταμειακών ροών γίνεται θετική</t>
  </si>
  <si>
    <r>
      <t xml:space="preserve">Οικονομική ανάλυση </t>
    </r>
    <r>
      <rPr>
        <b/>
        <sz val="12"/>
        <color rgb="FFFFFF00"/>
        <rFont val="Calibri"/>
        <family val="2"/>
        <scheme val="minor"/>
      </rPr>
      <t>&lt;ΑΛΕΞΑΝΔΡΕΙΑΣ&gt;</t>
    </r>
  </si>
  <si>
    <r>
      <t xml:space="preserve">Οικονομική ανάλυση </t>
    </r>
    <r>
      <rPr>
        <b/>
        <sz val="12"/>
        <color rgb="FFFFFF00"/>
        <rFont val="Calibri"/>
        <family val="2"/>
        <scheme val="minor"/>
      </rPr>
      <t>&lt;ΠΕΛΛΑΣ&gt;</t>
    </r>
  </si>
  <si>
    <r>
      <t xml:space="preserve">Οικονομική ανάλυση </t>
    </r>
    <r>
      <rPr>
        <b/>
        <sz val="12"/>
        <color rgb="FFFFFF00"/>
        <rFont val="Calibri"/>
        <family val="2"/>
        <scheme val="minor"/>
      </rPr>
      <t>&lt;ΚΑΤΕΡΙΝΗΣ&gt;</t>
    </r>
  </si>
  <si>
    <r>
      <t xml:space="preserve">Οικονομική ανάλυση </t>
    </r>
    <r>
      <rPr>
        <b/>
        <sz val="12"/>
        <color rgb="FFFFFF00"/>
        <rFont val="Calibri"/>
        <family val="2"/>
        <scheme val="minor"/>
      </rPr>
      <t>&lt;ΑΜΦΙΠΟΛΗΣ&gt;</t>
    </r>
  </si>
  <si>
    <r>
      <t xml:space="preserve">Οικονομική ανάλυση </t>
    </r>
    <r>
      <rPr>
        <b/>
        <sz val="12"/>
        <color rgb="FFFFFF00"/>
        <rFont val="Calibri"/>
        <family val="2"/>
        <scheme val="minor"/>
      </rPr>
      <t>&lt;ΝΕΑΣ ΖΙΧΝΗΣ&gt;</t>
    </r>
  </si>
  <si>
    <r>
      <t xml:space="preserve">Οικονομική ανάλυση </t>
    </r>
    <r>
      <rPr>
        <b/>
        <sz val="12"/>
        <color rgb="FFFFFF00"/>
        <rFont val="Calibri"/>
        <family val="2"/>
        <scheme val="minor"/>
      </rPr>
      <t>&lt;ΚΙΛΚΙΣ&gt;</t>
    </r>
  </si>
  <si>
    <r>
      <t xml:space="preserve">Οικονομική ανάλυση </t>
    </r>
    <r>
      <rPr>
        <b/>
        <sz val="12"/>
        <color rgb="FFFFFF00"/>
        <rFont val="Calibri"/>
        <family val="2"/>
        <scheme val="minor"/>
      </rPr>
      <t>&lt;ΣΕΡΡΩΝ&gt;</t>
    </r>
  </si>
  <si>
    <t>Ανάλυση Προγράμματος Ανάπτυξης για το συνολικό δίκτυο διανομής</t>
  </si>
  <si>
    <r>
      <rPr>
        <b/>
        <sz val="11"/>
        <color theme="1"/>
        <rFont val="Calibri"/>
        <family val="2"/>
        <scheme val="minor"/>
      </rPr>
      <t>Οδηγίες συμπλήρωσης φύλλου εργασίας</t>
    </r>
    <r>
      <rPr>
        <sz val="11"/>
        <color theme="1"/>
        <rFont val="Calibri"/>
        <family val="2"/>
        <scheme val="minor"/>
      </rPr>
      <t>: Οι πίνακες του φύλλου εργασίας (</t>
    </r>
    <r>
      <rPr>
        <sz val="11"/>
        <rFont val="Calibri"/>
        <family val="2"/>
        <scheme val="minor"/>
      </rPr>
      <t xml:space="preserve">κελιά με </t>
    </r>
    <r>
      <rPr>
        <b/>
        <sz val="11"/>
        <color theme="2" tint="-0.249977111117893"/>
        <rFont val="Calibri"/>
        <family val="2"/>
        <scheme val="minor"/>
      </rPr>
      <t>γκρι χρώμα</t>
    </r>
    <r>
      <rPr>
        <sz val="11"/>
        <rFont val="Calibri"/>
        <family val="2"/>
        <scheme val="minor"/>
      </rPr>
      <t>) υπολογίζονται αυτόματα, σύμφωνα με τα στοιχεία για τους επιμέρους δήμους, και δεν απαιτείται η συμπλήρωσή τους</t>
    </r>
    <r>
      <rPr>
        <sz val="11"/>
        <color theme="1"/>
        <rFont val="Calibri"/>
        <family val="2"/>
        <scheme val="minor"/>
      </rPr>
      <t>.</t>
    </r>
  </si>
  <si>
    <t>Στοιχεία υφιστάμενου δικτύου</t>
  </si>
  <si>
    <t>1. Ανάπτυξη δικτύου</t>
  </si>
  <si>
    <t>Αποθήκες LNG</t>
  </si>
  <si>
    <t>2. Ενεργές συνδέσεις ανά κατηγορία πελάτη</t>
  </si>
  <si>
    <t>3. Ενεργοί μετρητές ανά κατηγορία πελάτη</t>
  </si>
  <si>
    <t>4. Ενεργοί πελάτες ανά κατηγορία*</t>
  </si>
  <si>
    <t>Σύνολο ενεργών τελικών πελατών</t>
  </si>
  <si>
    <t>5. Διανεμηθείσες ποσότητες αερίου ανά κατηγορία πελάτη</t>
  </si>
  <si>
    <t>6. Δυνητικοί πελάτες &amp; δυνητικές συνδέσεις στο κατασκευασμένο δίκτυο</t>
  </si>
  <si>
    <t>Δυνητικές συνδέσεις</t>
  </si>
  <si>
    <t>* Για τους οικιακούς πελάτες, κάθε νοικοκυριό θεωρείται ως ξεχωριστός πελάτες</t>
  </si>
  <si>
    <t>7. Οδικό δίκτυο</t>
  </si>
  <si>
    <r>
      <rPr>
        <b/>
        <sz val="11"/>
        <color theme="1"/>
        <rFont val="Calibri"/>
        <family val="2"/>
        <scheme val="minor"/>
      </rPr>
      <t>Οδηγίες συμπλήρωσης φύλλου εργασίας</t>
    </r>
    <r>
      <rPr>
        <sz val="11"/>
        <color theme="1"/>
        <rFont val="Calibri"/>
        <family val="2"/>
        <scheme val="minor"/>
      </rPr>
      <t>: Οι πίνακες 1 - 8 του φύλλου εργασίας (</t>
    </r>
    <r>
      <rPr>
        <sz val="11"/>
        <rFont val="Calibri"/>
        <family val="2"/>
        <scheme val="minor"/>
      </rPr>
      <t xml:space="preserve">κελιά με </t>
    </r>
    <r>
      <rPr>
        <b/>
        <sz val="11"/>
        <color theme="2" tint="-0.249977111117893"/>
        <rFont val="Calibri"/>
        <family val="2"/>
        <scheme val="minor"/>
      </rPr>
      <t>γκρι χρώμα</t>
    </r>
    <r>
      <rPr>
        <sz val="11"/>
        <rFont val="Calibri"/>
        <family val="2"/>
        <scheme val="minor"/>
      </rPr>
      <t>) υπολογίζονται αυτόματα, σύμφωνα με τα στοιχεία για τους επιμέρους δήμους, και δεν απαιτείται η συμπλήρωσή τους</t>
    </r>
    <r>
      <rPr>
        <sz val="11"/>
        <color theme="1"/>
        <rFont val="Calibri"/>
        <family val="2"/>
        <scheme val="minor"/>
      </rPr>
      <t xml:space="preserve">. Ο πίνακας 9 (κελιά με </t>
    </r>
    <r>
      <rPr>
        <b/>
        <sz val="11"/>
        <color theme="4" tint="0.39997558519241921"/>
        <rFont val="Calibri"/>
        <family val="2"/>
        <scheme val="minor"/>
      </rPr>
      <t>μπλε χρώμα</t>
    </r>
    <r>
      <rPr>
        <sz val="11"/>
        <color theme="1"/>
        <rFont val="Calibri"/>
        <family val="2"/>
        <scheme val="minor"/>
      </rPr>
      <t>) πρέπει να συμπληρωθεί</t>
    </r>
  </si>
  <si>
    <t>Στοιχεία επενδύσεων που περιλαμβάνει το Πρόγραμμα Ανάπτυξης</t>
  </si>
  <si>
    <t>Εάν απαιτείται, ο Διαχειριστής προσθέτει γραμμές για επενδύσεις σε άλλο εξοπλισμό δικτύου που έχει συμπεριληφθεί στο Πρόγραμμα Ανάπτυξης</t>
  </si>
  <si>
    <t>2. Εξέλιξη ενεργών συνδέσεων ανά κατηγορία πελάτη</t>
  </si>
  <si>
    <t>3. Εξέλιξη ενεργών μετρητών ανά κατηγορία πελάτη</t>
  </si>
  <si>
    <t>4. Εξέλιξη ενεργών πελατών ανά κατηγορία*</t>
  </si>
  <si>
    <t>5. Εξέλιξη μέσης ετήσιας κατανάλωσης</t>
  </si>
  <si>
    <t>6. Εξέλιξη ποσοτήτων αερίου που διανέμονται στις νέες συνδέσεις ανά κατηγορία πελάτη</t>
  </si>
  <si>
    <t>Σύνολο Νέων πελατών που συνδέονται στη διάρκεια του Προγράμματος Ανάπτυξης</t>
  </si>
  <si>
    <t>Κατανάλωση νέων πελατών που συνδέονται σε κάθε ετος του Προγράμματος Ανάπτυξης</t>
  </si>
  <si>
    <t>Κατανάλωση πελατών προηγούμενων ετών στο Πρόγραμμα ανάπτυξης</t>
  </si>
  <si>
    <t>Συνολική Κατανάλωση</t>
  </si>
  <si>
    <t>* Αφορά την κατανάλωση των νέων πελατών που ενεργοποιούνται το έτος αναφοράς</t>
  </si>
  <si>
    <t>** Αφορά την κατανάλωση των πελατών που ενεργοποιήθηκαν τα προηγούμενα έτη του Προγράμματος Ανάπτυξης (δεν αφορά το πρώτο έτος του Προγράμματος)</t>
  </si>
  <si>
    <t>7. Δυνητικοί πελάτες &amp; δυνητικές συνδέσεις στο κατασκευασμένο δίκτυο</t>
  </si>
  <si>
    <t>8. Οδικό δίκτυο</t>
  </si>
  <si>
    <t>9. Επενδύσεις</t>
  </si>
  <si>
    <t>Σύνολο επενδύσεων</t>
  </si>
  <si>
    <t>Έργα ανάπτυξης</t>
  </si>
  <si>
    <t>Bio-methane</t>
  </si>
  <si>
    <t>Έργα σύνδεσης</t>
  </si>
  <si>
    <t>Έργα ασφάλειας και ενίσχυσης δικτύου</t>
  </si>
  <si>
    <t>Έργα ψηφιοποίησης</t>
  </si>
  <si>
    <t>Ψηφιοποίηση δικτύου</t>
  </si>
  <si>
    <t>Αντικαταστάσεις μετρητών</t>
  </si>
  <si>
    <t>Έργα εξοικονόμησης ενέργειας</t>
  </si>
  <si>
    <t>Συστήματα και εξοπλισμός μηχανογράφησης</t>
  </si>
  <si>
    <t>Κτίρια</t>
  </si>
  <si>
    <t>Αυτοκίνητα</t>
  </si>
  <si>
    <t>Δικαιώματα χρήσης</t>
  </si>
  <si>
    <r>
      <rPr>
        <b/>
        <sz val="11"/>
        <color theme="1"/>
        <rFont val="Calibri"/>
        <family val="2"/>
        <scheme val="minor"/>
      </rPr>
      <t>Οδηγίες συμπλήρωσης φύλλου εργασίας</t>
    </r>
    <r>
      <rPr>
        <sz val="11"/>
        <color theme="1"/>
        <rFont val="Calibri"/>
        <family val="2"/>
        <scheme val="minor"/>
      </rPr>
      <t>: Οι υπολογισμοί στους πίνακες (</t>
    </r>
    <r>
      <rPr>
        <sz val="11"/>
        <rFont val="Calibri"/>
        <family val="2"/>
        <scheme val="minor"/>
      </rPr>
      <t xml:space="preserve">κελιά με </t>
    </r>
    <r>
      <rPr>
        <b/>
        <sz val="11"/>
        <color theme="2" tint="-0.249977111117893"/>
        <rFont val="Calibri"/>
        <family val="2"/>
        <scheme val="minor"/>
      </rPr>
      <t>γκρι χρώμα</t>
    </r>
    <r>
      <rPr>
        <sz val="11"/>
        <rFont val="Calibri"/>
        <family val="2"/>
        <scheme val="minor"/>
      </rPr>
      <t>) πραγματοποιούνται αυτόματα και δεν απαιτείται η συμπλήρωσή τους</t>
    </r>
    <r>
      <rPr>
        <sz val="11"/>
        <color theme="1"/>
        <rFont val="Calibri"/>
        <family val="2"/>
        <scheme val="minor"/>
      </rPr>
      <t>.</t>
    </r>
  </si>
  <si>
    <t>1. Δείκτες για υφιστάμενο δίκτυο</t>
  </si>
  <si>
    <t>Μονάδες</t>
  </si>
  <si>
    <t xml:space="preserve">Βαθμός κάλυψης δικτύου </t>
  </si>
  <si>
    <t>2. Δείκτες για Πρόγραμμα Ανάπτυξης</t>
  </si>
  <si>
    <t xml:space="preserve">Συνολική διανεμηθείσα ποσότητα αερίου ανά συνολικό μήκος δικτύου ΧΠ </t>
  </si>
  <si>
    <t>Επένδυση ανά νέα κατανάλωση*</t>
  </si>
  <si>
    <t>Νέα κατανάλωση* ανά μήκος νέου δικτύου</t>
  </si>
  <si>
    <t>*Κατανάλωση μόνο από πελάτες που συνδέθηκαν λόγω υλοποίησης του Προγράμματος Ανάπτυξης</t>
  </si>
  <si>
    <r>
      <rPr>
        <b/>
        <sz val="11"/>
        <color theme="1"/>
        <rFont val="Calibri"/>
        <family val="2"/>
        <scheme val="minor"/>
      </rPr>
      <t>Οδηγίες συμπλήρωσης φύλλου εργασίας</t>
    </r>
    <r>
      <rPr>
        <sz val="11"/>
        <color theme="1"/>
        <rFont val="Calibri"/>
        <family val="2"/>
        <scheme val="minor"/>
      </rPr>
      <t xml:space="preserve">: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r>
      <rPr>
        <sz val="11"/>
        <color theme="1"/>
        <rFont val="Calibri"/>
        <family val="2"/>
        <scheme val="minor"/>
      </rPr>
      <t>.</t>
    </r>
  </si>
  <si>
    <t>Μέση χρέωση για υφιστάμενο δίκτυο  (χωρίς επενδύσεις και κόστη του Προγράμματος Ανάπτυξης)</t>
  </si>
  <si>
    <t>Ρυθμιζόμενη περιουσιακή βάση</t>
  </si>
  <si>
    <t xml:space="preserve"> € th. </t>
  </si>
  <si>
    <t>Απόδοση επί της ρυθμιζόμενης περιουσιακής βάσης</t>
  </si>
  <si>
    <t>Αποσβέσεις παγίων</t>
  </si>
  <si>
    <t>Λειτουργικές δαπάνες</t>
  </si>
  <si>
    <t>Απαιτούμενο έσοδο</t>
  </si>
  <si>
    <t>Καθαρή παρούσα αξία απαιτούμενου εσόδου</t>
  </si>
  <si>
    <t>Διανεμηθείσες ποσότητες αερίου</t>
  </si>
  <si>
    <t>Καθαρή παρούσα αξία ποσοτήτων αερίου</t>
  </si>
  <si>
    <t>Μέση χρέωση με τις επενδύσεις του Προγράμματος Ανάπτυξης</t>
  </si>
  <si>
    <t>Αποσβέσεις παγίων*</t>
  </si>
  <si>
    <t>* Συμπεριλαμβανομένων των αποσβέσεων για τις επενδύσεις του Προγράμματος Ανάπτυξης</t>
  </si>
  <si>
    <t>** Συμπεριλαμβανομένων των λειτουργικών δαπανών που αφορούν τα έργα του Προγράμματος Ανάπτυξης</t>
  </si>
  <si>
    <t>Επίπτωση Προγράμματος Ανάπτυξης</t>
  </si>
  <si>
    <t>Επίπτωση στη μέση χρέωση διανομής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</si>
</sst>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0\ &quot;€&quot;;[Red]\-#,##0\ &quot;€&quot;"/>
    <numFmt numFmtId="43" formatCode="_-* #,##0.00_-;\-* #,##0.00_-;_-* &quot;-&quot;??_-;_-@_-"/>
    <numFmt numFmtId="164" formatCode="_-* #,##0_-;\-* #,##0_-;_-* &quot;-&quot;??_-;_-@_-"/>
    <numFmt numFmtId="165" formatCode="0.000%"/>
    <numFmt numFmtId="166" formatCode="_-* #,##0.000_-;\-* #,##0.000_-;_-* &quot;-&quot;??_-;_-@_-"/>
    <numFmt numFmtId="167" formatCode="_-* #,##0.0_-;\-* #,##0.0_-;_-* &quot;-&quot;??_-;_-@_-"/>
    <numFmt numFmtId="168" formatCode="0_ ;\-0\ "/>
    <numFmt numFmtId="169" formatCode="_-* #,##0.00\ _€_-;\-* #,##0.00\ _€_-;_-* &quot;-&quot;??\ _€_-;_-@_-"/>
    <numFmt numFmtId="170" formatCode="_-* #,##0.0000_-;\-* #,##0.0000_-;_-* &quot;-&quot;??_-;_-@_-"/>
    <numFmt numFmtId="171" formatCode="0.0%"/>
    <numFmt numFmtId="172" formatCode="0.00_ ;\-0.00\ "/>
    <numFmt numFmtId="173" formatCode="#,##0.0000\ &quot;€&quot;;[Red]\-#,##0.0000\ &quot;€&quot;"/>
    <numFmt numFmtId="174" formatCode="#,##0.000"/>
  </numFmts>
  <fonts count="39">
    <font>
      <sz val="11"/>
      <color theme="1"/>
      <name val="Calibri"/>
      <family val="2"/>
      <scheme val="minor"/>
    </font>
    <font>
      <sz val="11"/>
      <color theme="1"/>
      <name val="Calibri"/>
      <family val="2"/>
      <charset val="161"/>
      <scheme val="minor"/>
    </font>
    <font>
      <sz val="11"/>
      <color theme="1"/>
      <name val="Calibri"/>
      <family val="2"/>
      <charset val="161"/>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i/>
      <sz val="11"/>
      <color theme="1"/>
      <name val="Calibri"/>
      <family val="2"/>
      <scheme val="minor"/>
    </font>
    <font>
      <b/>
      <sz val="12"/>
      <color theme="0"/>
      <name val="Calibri"/>
      <family val="2"/>
      <scheme val="minor"/>
    </font>
    <font>
      <b/>
      <i/>
      <sz val="11"/>
      <color theme="0"/>
      <name val="Calibri"/>
      <family val="2"/>
      <scheme val="minor"/>
    </font>
    <font>
      <i/>
      <sz val="9"/>
      <color theme="1"/>
      <name val="Calibri"/>
      <family val="2"/>
      <scheme val="minor"/>
    </font>
    <font>
      <b/>
      <sz val="12"/>
      <color theme="1"/>
      <name val="Calibri"/>
      <family val="2"/>
      <scheme val="minor"/>
    </font>
    <font>
      <i/>
      <sz val="10"/>
      <color theme="1"/>
      <name val="Calibri"/>
      <family val="2"/>
      <scheme val="minor"/>
    </font>
    <font>
      <sz val="10"/>
      <color theme="1"/>
      <name val="Calibri"/>
      <family val="2"/>
      <scheme val="minor"/>
    </font>
    <font>
      <u/>
      <sz val="11"/>
      <color theme="10"/>
      <name val="Calibri"/>
      <family val="2"/>
      <scheme val="minor"/>
    </font>
    <font>
      <b/>
      <sz val="11"/>
      <color theme="0"/>
      <name val="Calibri"/>
      <family val="2"/>
      <scheme val="minor"/>
    </font>
    <font>
      <sz val="14"/>
      <color theme="1"/>
      <name val="Calibri"/>
      <family val="2"/>
      <scheme val="minor"/>
    </font>
    <font>
      <i/>
      <u/>
      <sz val="11"/>
      <color theme="10"/>
      <name val="Calibri"/>
      <family val="2"/>
      <scheme val="minor"/>
    </font>
    <font>
      <u/>
      <sz val="12"/>
      <color theme="10"/>
      <name val="Calibri"/>
      <family val="2"/>
      <scheme val="minor"/>
    </font>
    <font>
      <b/>
      <sz val="16"/>
      <color theme="1"/>
      <name val="Calibri"/>
      <family val="2"/>
      <scheme val="minor"/>
    </font>
    <font>
      <b/>
      <sz val="22"/>
      <color theme="1"/>
      <name val="Calibri"/>
      <family val="2"/>
      <scheme val="minor"/>
    </font>
    <font>
      <b/>
      <i/>
      <sz val="14"/>
      <name val="Calibri"/>
      <family val="2"/>
      <scheme val="minor"/>
    </font>
    <font>
      <b/>
      <sz val="12"/>
      <color rgb="FFFFFF00"/>
      <name val="Calibri"/>
      <family val="2"/>
      <scheme val="minor"/>
    </font>
    <font>
      <b/>
      <i/>
      <sz val="11"/>
      <color theme="1"/>
      <name val="Calibri"/>
      <family val="2"/>
      <scheme val="minor"/>
    </font>
    <font>
      <sz val="11"/>
      <color rgb="FFFF0000"/>
      <name val="Calibri"/>
      <family val="2"/>
      <scheme val="minor"/>
    </font>
    <font>
      <sz val="11"/>
      <name val="Calibri"/>
      <family val="2"/>
      <scheme val="minor"/>
    </font>
    <font>
      <b/>
      <sz val="11"/>
      <color theme="4" tint="0.39997558519241921"/>
      <name val="Calibri"/>
      <family val="2"/>
      <scheme val="minor"/>
    </font>
    <font>
      <b/>
      <u/>
      <sz val="12"/>
      <color theme="10"/>
      <name val="Calibri"/>
      <family val="2"/>
      <scheme val="minor"/>
    </font>
    <font>
      <b/>
      <sz val="11"/>
      <color theme="2" tint="-0.249977111117893"/>
      <name val="Calibri"/>
      <family val="2"/>
      <scheme val="minor"/>
    </font>
    <font>
      <sz val="8"/>
      <name val="Calibri"/>
      <family val="2"/>
      <scheme val="minor"/>
    </font>
    <font>
      <i/>
      <sz val="10"/>
      <name val="Calibri"/>
      <family val="2"/>
      <scheme val="minor"/>
    </font>
    <font>
      <i/>
      <sz val="8"/>
      <color theme="4" tint="-0.249977111117893"/>
      <name val="Calibri"/>
      <family val="2"/>
      <charset val="161"/>
      <scheme val="minor"/>
    </font>
    <font>
      <i/>
      <sz val="8"/>
      <color rgb="FF305496"/>
      <name val="Calibri"/>
      <family val="2"/>
      <charset val="161"/>
      <scheme val="minor"/>
    </font>
    <font>
      <i/>
      <sz val="8"/>
      <color rgb="FF4472C4"/>
      <name val="Calibri"/>
      <family val="2"/>
      <charset val="161"/>
      <scheme val="minor"/>
    </font>
    <font>
      <sz val="8"/>
      <color rgb="FF4472C4"/>
      <name val="Calibri"/>
      <family val="2"/>
      <charset val="161"/>
      <scheme val="minor"/>
    </font>
    <font>
      <sz val="10"/>
      <color rgb="FFFF0000"/>
      <name val="Calibri"/>
      <family val="2"/>
      <scheme val="minor"/>
    </font>
    <font>
      <i/>
      <sz val="8"/>
      <color rgb="FF305496"/>
      <name val="Calibri"/>
      <family val="2"/>
    </font>
    <font>
      <i/>
      <sz val="8"/>
      <color rgb="FF4472C4"/>
      <name val="Calibri"/>
      <family val="2"/>
    </font>
    <font>
      <i/>
      <sz val="11"/>
      <color rgb="FF000000"/>
      <name val="Calibri"/>
      <family val="2"/>
      <charset val="161"/>
      <scheme val="minor"/>
    </font>
  </fonts>
  <fills count="10">
    <fill>
      <patternFill patternType="none"/>
    </fill>
    <fill>
      <patternFill patternType="gray125"/>
    </fill>
    <fill>
      <patternFill patternType="solid">
        <fgColor theme="4" tint="0.79998168889431442"/>
        <bgColor indexed="64"/>
      </patternFill>
    </fill>
    <fill>
      <patternFill patternType="solid">
        <fgColor theme="1" tint="0.34998626667073579"/>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4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s>
  <cellStyleXfs count="7">
    <xf numFmtId="0" fontId="0" fillId="0" borderId="0"/>
    <xf numFmtId="43" fontId="3" fillId="0" borderId="0" applyFont="0" applyFill="0" applyBorder="0" applyAlignment="0" applyProtection="0"/>
    <xf numFmtId="9" fontId="3" fillId="0" borderId="0" applyFont="0" applyFill="0" applyBorder="0" applyAlignment="0" applyProtection="0"/>
    <xf numFmtId="0" fontId="14" fillId="0" borderId="0" applyNumberFormat="0" applyFill="0" applyBorder="0" applyAlignment="0" applyProtection="0"/>
    <xf numFmtId="0" fontId="2" fillId="0" borderId="0"/>
    <xf numFmtId="43" fontId="3" fillId="0" borderId="0" applyFont="0" applyFill="0" applyBorder="0" applyAlignment="0" applyProtection="0"/>
    <xf numFmtId="0" fontId="1" fillId="0" borderId="0"/>
  </cellStyleXfs>
  <cellXfs count="403">
    <xf numFmtId="0" fontId="0" fillId="0" borderId="0" xfId="0"/>
    <xf numFmtId="0" fontId="6" fillId="0" borderId="1" xfId="0" applyFont="1" applyBorder="1"/>
    <xf numFmtId="0" fontId="6" fillId="0" borderId="0" xfId="0" applyFont="1"/>
    <xf numFmtId="0" fontId="0" fillId="0" borderId="2" xfId="0" applyBorder="1"/>
    <xf numFmtId="164" fontId="0" fillId="2" borderId="2" xfId="1" applyNumberFormat="1" applyFont="1" applyFill="1" applyBorder="1" applyAlignment="1">
      <alignment horizontal="center"/>
    </xf>
    <xf numFmtId="0" fontId="7" fillId="0" borderId="5" xfId="0" applyFont="1" applyBorder="1"/>
    <xf numFmtId="164" fontId="0" fillId="2" borderId="5" xfId="1" applyNumberFormat="1" applyFont="1" applyFill="1" applyBorder="1" applyAlignment="1">
      <alignment horizontal="center"/>
    </xf>
    <xf numFmtId="0" fontId="7" fillId="0" borderId="6" xfId="0" applyFont="1" applyBorder="1"/>
    <xf numFmtId="0" fontId="4" fillId="5" borderId="2" xfId="0" applyFont="1" applyFill="1" applyBorder="1" applyAlignment="1">
      <alignment horizontal="center"/>
    </xf>
    <xf numFmtId="0" fontId="0" fillId="0" borderId="2" xfId="0" applyBorder="1" applyAlignment="1">
      <alignment vertical="center" wrapText="1"/>
    </xf>
    <xf numFmtId="0" fontId="0" fillId="0" borderId="2" xfId="0" applyBorder="1" applyAlignment="1">
      <alignment horizontal="center" vertical="center" wrapText="1"/>
    </xf>
    <xf numFmtId="0" fontId="7" fillId="0" borderId="2" xfId="0" applyFont="1" applyBorder="1" applyAlignment="1">
      <alignment horizontal="center"/>
    </xf>
    <xf numFmtId="0" fontId="7" fillId="0" borderId="10" xfId="0" applyFont="1" applyBorder="1"/>
    <xf numFmtId="0" fontId="7" fillId="0" borderId="5" xfId="0" applyFont="1" applyBorder="1" applyAlignment="1">
      <alignment horizontal="center"/>
    </xf>
    <xf numFmtId="0" fontId="7" fillId="0" borderId="6" xfId="0" applyFont="1" applyBorder="1" applyAlignment="1">
      <alignment horizontal="center"/>
    </xf>
    <xf numFmtId="0" fontId="7" fillId="0" borderId="10" xfId="0" applyFont="1" applyBorder="1" applyAlignment="1">
      <alignment horizontal="center"/>
    </xf>
    <xf numFmtId="0" fontId="10" fillId="0" borderId="0" xfId="0" applyFont="1"/>
    <xf numFmtId="0" fontId="0" fillId="0" borderId="3" xfId="0" applyBorder="1"/>
    <xf numFmtId="0" fontId="0" fillId="0" borderId="2" xfId="0" applyBorder="1" applyAlignment="1">
      <alignment vertical="center"/>
    </xf>
    <xf numFmtId="0" fontId="8" fillId="4" borderId="0" xfId="0" applyFont="1" applyFill="1"/>
    <xf numFmtId="0" fontId="7" fillId="0" borderId="2" xfId="0" applyFont="1" applyBorder="1" applyAlignment="1">
      <alignment horizontal="center" vertical="center"/>
    </xf>
    <xf numFmtId="0" fontId="0" fillId="0" borderId="0" xfId="0" applyAlignment="1">
      <alignment horizontal="left" vertical="center"/>
    </xf>
    <xf numFmtId="0" fontId="7" fillId="0" borderId="0" xfId="0" applyFont="1"/>
    <xf numFmtId="0" fontId="7" fillId="0" borderId="0" xfId="0" applyFont="1" applyAlignment="1">
      <alignment horizontal="center"/>
    </xf>
    <xf numFmtId="164" fontId="0" fillId="0" borderId="0" xfId="1" applyNumberFormat="1" applyFont="1" applyFill="1" applyBorder="1" applyAlignment="1">
      <alignment horizontal="center"/>
    </xf>
    <xf numFmtId="164" fontId="0" fillId="0" borderId="0" xfId="1" applyNumberFormat="1" applyFont="1" applyBorder="1" applyAlignment="1">
      <alignment horizontal="center"/>
    </xf>
    <xf numFmtId="0" fontId="4" fillId="5" borderId="2" xfId="0" applyFont="1" applyFill="1" applyBorder="1" applyAlignment="1">
      <alignment horizontal="center" vertical="center"/>
    </xf>
    <xf numFmtId="0" fontId="4" fillId="5" borderId="2" xfId="0" applyFont="1" applyFill="1" applyBorder="1" applyAlignment="1">
      <alignment horizontal="center" vertical="center" wrapText="1"/>
    </xf>
    <xf numFmtId="0" fontId="0" fillId="0" borderId="2" xfId="0" applyBorder="1" applyAlignment="1">
      <alignment horizontal="center" vertical="center"/>
    </xf>
    <xf numFmtId="0" fontId="7" fillId="0" borderId="6" xfId="0" applyFont="1" applyBorder="1" applyAlignment="1">
      <alignment horizontal="center" vertical="center"/>
    </xf>
    <xf numFmtId="0" fontId="10" fillId="0" borderId="0" xfId="0" applyFont="1" applyAlignment="1">
      <alignment horizontal="left" vertical="center"/>
    </xf>
    <xf numFmtId="164" fontId="0" fillId="3" borderId="6" xfId="1" applyNumberFormat="1" applyFont="1" applyFill="1" applyBorder="1" applyAlignment="1">
      <alignment horizontal="center"/>
    </xf>
    <xf numFmtId="43" fontId="0" fillId="0" borderId="0" xfId="0" applyNumberFormat="1"/>
    <xf numFmtId="164" fontId="0" fillId="0" borderId="2" xfId="1" applyNumberFormat="1" applyFont="1" applyBorder="1" applyAlignment="1">
      <alignment horizontal="center" vertical="center"/>
    </xf>
    <xf numFmtId="164" fontId="0" fillId="2" borderId="2" xfId="1" applyNumberFormat="1" applyFont="1" applyFill="1" applyBorder="1"/>
    <xf numFmtId="165" fontId="0" fillId="0" borderId="2" xfId="2" applyNumberFormat="1" applyFont="1" applyBorder="1" applyAlignment="1">
      <alignment horizontal="center" vertical="center"/>
    </xf>
    <xf numFmtId="10" fontId="0" fillId="0" borderId="2" xfId="0" applyNumberFormat="1" applyBorder="1" applyAlignment="1">
      <alignment horizontal="center" vertical="center"/>
    </xf>
    <xf numFmtId="0" fontId="4" fillId="0" borderId="2" xfId="0" applyFont="1" applyBorder="1" applyAlignment="1">
      <alignment horizontal="center" vertical="center"/>
    </xf>
    <xf numFmtId="164" fontId="0" fillId="0" borderId="0" xfId="0" applyNumberFormat="1"/>
    <xf numFmtId="0" fontId="4" fillId="0" borderId="2" xfId="0" applyFont="1" applyBorder="1"/>
    <xf numFmtId="10" fontId="4" fillId="0" borderId="3" xfId="0" applyNumberFormat="1" applyFont="1" applyBorder="1" applyAlignment="1">
      <alignment horizontal="center" vertical="center"/>
    </xf>
    <xf numFmtId="0" fontId="4" fillId="0" borderId="2" xfId="0" applyFont="1" applyBorder="1" applyAlignment="1">
      <alignment horizontal="center"/>
    </xf>
    <xf numFmtId="10" fontId="4" fillId="0" borderId="0" xfId="0" applyNumberFormat="1" applyFont="1" applyAlignment="1">
      <alignment horizontal="center" vertical="center"/>
    </xf>
    <xf numFmtId="164" fontId="4" fillId="0" borderId="0" xfId="0" applyNumberFormat="1" applyFont="1"/>
    <xf numFmtId="0" fontId="11" fillId="2" borderId="0" xfId="0" applyFont="1" applyFill="1" applyAlignment="1">
      <alignment horizontal="center" vertical="center"/>
    </xf>
    <xf numFmtId="0" fontId="11" fillId="0" borderId="0" xfId="0" applyFont="1" applyAlignment="1">
      <alignment horizontal="center" vertical="center"/>
    </xf>
    <xf numFmtId="0" fontId="0" fillId="0" borderId="3" xfId="0" applyBorder="1" applyAlignment="1">
      <alignment horizontal="center"/>
    </xf>
    <xf numFmtId="0" fontId="0" fillId="0" borderId="8" xfId="0" applyBorder="1" applyAlignment="1">
      <alignment horizontal="left" vertical="center"/>
    </xf>
    <xf numFmtId="0" fontId="4" fillId="5" borderId="2" xfId="0" quotePrefix="1" applyFont="1" applyFill="1" applyBorder="1" applyAlignment="1">
      <alignment horizontal="center"/>
    </xf>
    <xf numFmtId="0" fontId="0" fillId="0" borderId="2" xfId="0" applyBorder="1" applyAlignment="1">
      <alignment horizontal="left" vertical="center"/>
    </xf>
    <xf numFmtId="0" fontId="0" fillId="0" borderId="5" xfId="0" applyBorder="1" applyAlignment="1">
      <alignment horizontal="center"/>
    </xf>
    <xf numFmtId="164" fontId="3" fillId="2" borderId="5" xfId="1" applyNumberFormat="1" applyFont="1" applyFill="1" applyBorder="1" applyAlignment="1">
      <alignment horizontal="center"/>
    </xf>
    <xf numFmtId="164" fontId="12" fillId="2" borderId="5" xfId="1" applyNumberFormat="1" applyFont="1" applyFill="1" applyBorder="1" applyAlignment="1">
      <alignment horizontal="center"/>
    </xf>
    <xf numFmtId="0" fontId="12" fillId="0" borderId="0" xfId="0" applyFont="1"/>
    <xf numFmtId="0" fontId="0" fillId="0" borderId="2" xfId="0" applyBorder="1" applyAlignment="1">
      <alignment horizontal="center"/>
    </xf>
    <xf numFmtId="0" fontId="9" fillId="0" borderId="0" xfId="0" applyFont="1"/>
    <xf numFmtId="0" fontId="4" fillId="5" borderId="7" xfId="0" applyFont="1" applyFill="1" applyBorder="1" applyAlignment="1">
      <alignment vertical="center" wrapText="1"/>
    </xf>
    <xf numFmtId="0" fontId="10" fillId="0" borderId="0" xfId="0" applyFont="1" applyAlignment="1">
      <alignment horizontal="left" wrapText="1"/>
    </xf>
    <xf numFmtId="0" fontId="4" fillId="5" borderId="2" xfId="0" applyFont="1" applyFill="1" applyBorder="1" applyAlignment="1">
      <alignment horizontal="center" wrapText="1"/>
    </xf>
    <xf numFmtId="0" fontId="13" fillId="0" borderId="0" xfId="0" applyFont="1"/>
    <xf numFmtId="0" fontId="4" fillId="5" borderId="16" xfId="0" applyFont="1" applyFill="1" applyBorder="1" applyAlignment="1">
      <alignment horizontal="left" vertical="center" wrapText="1"/>
    </xf>
    <xf numFmtId="0" fontId="4" fillId="5" borderId="3" xfId="0" applyFont="1" applyFill="1" applyBorder="1" applyAlignment="1">
      <alignment horizontal="center" vertical="center"/>
    </xf>
    <xf numFmtId="0" fontId="0" fillId="0" borderId="19" xfId="0" applyBorder="1" applyAlignment="1">
      <alignment horizontal="center"/>
    </xf>
    <xf numFmtId="0" fontId="0" fillId="0" borderId="13" xfId="0" applyBorder="1" applyAlignment="1">
      <alignment horizontal="center"/>
    </xf>
    <xf numFmtId="0" fontId="4" fillId="5" borderId="20" xfId="0" applyFont="1" applyFill="1" applyBorder="1" applyAlignment="1">
      <alignment horizontal="center"/>
    </xf>
    <xf numFmtId="0" fontId="4" fillId="5" borderId="21" xfId="0" applyFont="1" applyFill="1" applyBorder="1" applyAlignment="1">
      <alignment horizontal="center"/>
    </xf>
    <xf numFmtId="0" fontId="4" fillId="5" borderId="24" xfId="0" applyFont="1" applyFill="1" applyBorder="1" applyAlignment="1">
      <alignment horizontal="center"/>
    </xf>
    <xf numFmtId="164" fontId="0" fillId="2" borderId="28" xfId="1" applyNumberFormat="1" applyFont="1" applyFill="1" applyBorder="1" applyAlignment="1">
      <alignment horizontal="center"/>
    </xf>
    <xf numFmtId="164" fontId="0" fillId="2" borderId="30" xfId="1" applyNumberFormat="1" applyFont="1" applyFill="1" applyBorder="1" applyAlignment="1">
      <alignment horizontal="center"/>
    </xf>
    <xf numFmtId="164" fontId="0" fillId="2" borderId="29" xfId="1" applyNumberFormat="1" applyFont="1" applyFill="1" applyBorder="1" applyAlignment="1">
      <alignment horizontal="center"/>
    </xf>
    <xf numFmtId="164" fontId="12" fillId="2" borderId="30" xfId="1" applyNumberFormat="1" applyFont="1" applyFill="1" applyBorder="1" applyAlignment="1">
      <alignment horizontal="center"/>
    </xf>
    <xf numFmtId="0" fontId="9" fillId="6" borderId="13" xfId="0" applyFont="1" applyFill="1" applyBorder="1" applyAlignment="1">
      <alignment horizontal="left"/>
    </xf>
    <xf numFmtId="0" fontId="9" fillId="6" borderId="1" xfId="0" applyFont="1" applyFill="1" applyBorder="1" applyAlignment="1">
      <alignment horizontal="left"/>
    </xf>
    <xf numFmtId="0" fontId="4" fillId="5" borderId="3" xfId="0" applyFont="1" applyFill="1" applyBorder="1" applyAlignment="1">
      <alignment horizontal="center"/>
    </xf>
    <xf numFmtId="0" fontId="4" fillId="5" borderId="4" xfId="0" applyFont="1" applyFill="1" applyBorder="1" applyAlignment="1">
      <alignment horizontal="center"/>
    </xf>
    <xf numFmtId="0" fontId="4" fillId="5" borderId="7" xfId="0" applyFont="1" applyFill="1" applyBorder="1" applyAlignment="1">
      <alignment horizontal="center" vertical="center"/>
    </xf>
    <xf numFmtId="0" fontId="4" fillId="5" borderId="7" xfId="0" applyFont="1" applyFill="1" applyBorder="1" applyAlignment="1">
      <alignment horizontal="center" vertical="center" wrapText="1"/>
    </xf>
    <xf numFmtId="0" fontId="4" fillId="5" borderId="7" xfId="0" applyFont="1" applyFill="1" applyBorder="1" applyAlignment="1">
      <alignment horizontal="left" vertical="center" wrapText="1"/>
    </xf>
    <xf numFmtId="164" fontId="3" fillId="2" borderId="30" xfId="1" applyNumberFormat="1" applyFont="1" applyFill="1" applyBorder="1" applyAlignment="1">
      <alignment horizontal="center"/>
    </xf>
    <xf numFmtId="164" fontId="3" fillId="2" borderId="29" xfId="1" applyNumberFormat="1" applyFont="1" applyFill="1" applyBorder="1" applyAlignment="1">
      <alignment horizontal="center"/>
    </xf>
    <xf numFmtId="0" fontId="4" fillId="5" borderId="20" xfId="0" quotePrefix="1" applyFont="1" applyFill="1" applyBorder="1" applyAlignment="1">
      <alignment horizontal="center"/>
    </xf>
    <xf numFmtId="0" fontId="4" fillId="5" borderId="32" xfId="0" applyFont="1" applyFill="1" applyBorder="1" applyAlignment="1">
      <alignment horizontal="center"/>
    </xf>
    <xf numFmtId="164" fontId="0" fillId="2" borderId="34" xfId="1" applyNumberFormat="1" applyFont="1" applyFill="1" applyBorder="1" applyAlignment="1">
      <alignment horizontal="center"/>
    </xf>
    <xf numFmtId="164" fontId="0" fillId="2" borderId="35" xfId="1" applyNumberFormat="1" applyFont="1" applyFill="1" applyBorder="1" applyAlignment="1">
      <alignment horizontal="center"/>
    </xf>
    <xf numFmtId="0" fontId="4" fillId="5" borderId="21" xfId="0" quotePrefix="1" applyFont="1" applyFill="1" applyBorder="1" applyAlignment="1">
      <alignment horizontal="center" wrapText="1"/>
    </xf>
    <xf numFmtId="164" fontId="0" fillId="2" borderId="20" xfId="0" applyNumberFormat="1" applyFill="1" applyBorder="1"/>
    <xf numFmtId="164" fontId="0" fillId="2" borderId="21" xfId="0" applyNumberFormat="1" applyFill="1" applyBorder="1"/>
    <xf numFmtId="164" fontId="3" fillId="2" borderId="34" xfId="1" applyNumberFormat="1" applyFont="1" applyFill="1" applyBorder="1" applyAlignment="1">
      <alignment horizontal="center"/>
    </xf>
    <xf numFmtId="0" fontId="7" fillId="0" borderId="3" xfId="0" applyFont="1" applyBorder="1" applyAlignment="1">
      <alignment horizontal="center"/>
    </xf>
    <xf numFmtId="0" fontId="4" fillId="5" borderId="32" xfId="0" applyFont="1" applyFill="1" applyBorder="1" applyAlignment="1">
      <alignment horizontal="center" vertical="center"/>
    </xf>
    <xf numFmtId="0" fontId="4" fillId="5" borderId="32" xfId="0" applyFont="1" applyFill="1" applyBorder="1" applyAlignment="1">
      <alignment horizontal="center" wrapText="1"/>
    </xf>
    <xf numFmtId="0" fontId="16" fillId="0" borderId="1" xfId="0" applyFont="1" applyBorder="1"/>
    <xf numFmtId="0" fontId="17" fillId="0" borderId="0" xfId="3" quotePrefix="1" applyFont="1" applyAlignment="1">
      <alignment horizontal="right"/>
    </xf>
    <xf numFmtId="0" fontId="18" fillId="0" borderId="0" xfId="3" quotePrefix="1" applyFont="1" applyAlignment="1">
      <alignment horizontal="left"/>
    </xf>
    <xf numFmtId="0" fontId="19" fillId="0" borderId="1" xfId="0" applyFont="1" applyBorder="1" applyAlignment="1">
      <alignment horizontal="left"/>
    </xf>
    <xf numFmtId="0" fontId="19" fillId="0" borderId="0" xfId="0" applyFont="1" applyAlignment="1">
      <alignment horizontal="left"/>
    </xf>
    <xf numFmtId="0" fontId="20" fillId="0" borderId="1" xfId="0" applyFont="1" applyBorder="1"/>
    <xf numFmtId="0" fontId="0" fillId="0" borderId="1" xfId="0" applyBorder="1"/>
    <xf numFmtId="0" fontId="11" fillId="0" borderId="0" xfId="0" applyFont="1" applyAlignment="1">
      <alignment horizontal="left" vertical="center"/>
    </xf>
    <xf numFmtId="0" fontId="21" fillId="0" borderId="1" xfId="0" applyFont="1" applyBorder="1"/>
    <xf numFmtId="0" fontId="9" fillId="0" borderId="1" xfId="0" applyFont="1" applyBorder="1"/>
    <xf numFmtId="0" fontId="7" fillId="0" borderId="1" xfId="0" applyFont="1" applyBorder="1"/>
    <xf numFmtId="0" fontId="8" fillId="0" borderId="0" xfId="0" applyFont="1"/>
    <xf numFmtId="0" fontId="8" fillId="0" borderId="11" xfId="0" applyFont="1" applyBorder="1"/>
    <xf numFmtId="0" fontId="7" fillId="5" borderId="2" xfId="0" applyFont="1" applyFill="1" applyBorder="1" applyAlignment="1">
      <alignment horizontal="center" wrapText="1"/>
    </xf>
    <xf numFmtId="0" fontId="10" fillId="0" borderId="1" xfId="0" applyFont="1" applyBorder="1"/>
    <xf numFmtId="164" fontId="7" fillId="0" borderId="2" xfId="1" applyNumberFormat="1" applyFont="1" applyBorder="1" applyAlignment="1">
      <alignment horizontal="center" vertical="center"/>
    </xf>
    <xf numFmtId="164" fontId="5" fillId="3" borderId="2" xfId="1" applyNumberFormat="1" applyFont="1" applyFill="1" applyBorder="1"/>
    <xf numFmtId="165" fontId="7" fillId="0" borderId="2" xfId="2" applyNumberFormat="1" applyFont="1" applyBorder="1" applyAlignment="1">
      <alignment horizontal="center" vertical="center"/>
    </xf>
    <xf numFmtId="0" fontId="23" fillId="0" borderId="2" xfId="0" applyFont="1" applyBorder="1"/>
    <xf numFmtId="0" fontId="0" fillId="0" borderId="2" xfId="0" applyBorder="1" applyAlignment="1">
      <alignment horizontal="left"/>
    </xf>
    <xf numFmtId="0" fontId="10" fillId="0" borderId="0" xfId="0" applyFont="1" applyAlignment="1">
      <alignment horizontal="left"/>
    </xf>
    <xf numFmtId="10" fontId="7" fillId="0" borderId="2" xfId="0" applyNumberFormat="1" applyFont="1" applyBorder="1" applyAlignment="1">
      <alignment horizontal="center" vertical="center"/>
    </xf>
    <xf numFmtId="10" fontId="23" fillId="0" borderId="3" xfId="0" applyNumberFormat="1" applyFont="1" applyBorder="1" applyAlignment="1">
      <alignment horizontal="center" vertical="center"/>
    </xf>
    <xf numFmtId="164" fontId="15" fillId="0" borderId="2" xfId="0" applyNumberFormat="1" applyFont="1" applyBorder="1"/>
    <xf numFmtId="0" fontId="0" fillId="0" borderId="7" xfId="0" applyBorder="1"/>
    <xf numFmtId="10" fontId="7" fillId="0" borderId="7" xfId="0" applyNumberFormat="1" applyFont="1" applyBorder="1" applyAlignment="1">
      <alignment horizontal="center" vertical="center"/>
    </xf>
    <xf numFmtId="0" fontId="10" fillId="0" borderId="11" xfId="0" applyFont="1" applyBorder="1"/>
    <xf numFmtId="0" fontId="8" fillId="0" borderId="0" xfId="0" applyFont="1" applyAlignment="1">
      <alignment horizontal="left"/>
    </xf>
    <xf numFmtId="0" fontId="4" fillId="5" borderId="21" xfId="0" applyFont="1" applyFill="1" applyBorder="1" applyAlignment="1">
      <alignment horizontal="center" wrapText="1"/>
    </xf>
    <xf numFmtId="0" fontId="14" fillId="0" borderId="0" xfId="3" applyAlignment="1">
      <alignment horizontal="right"/>
    </xf>
    <xf numFmtId="0" fontId="17" fillId="0" borderId="0" xfId="3" applyFont="1" applyAlignment="1">
      <alignment horizontal="right"/>
    </xf>
    <xf numFmtId="0" fontId="7" fillId="5" borderId="20" xfId="0" applyFont="1" applyFill="1" applyBorder="1" applyAlignment="1">
      <alignment horizontal="center" wrapText="1"/>
    </xf>
    <xf numFmtId="0" fontId="7" fillId="2" borderId="33" xfId="0" applyFont="1" applyFill="1" applyBorder="1" applyAlignment="1">
      <alignment horizontal="center"/>
    </xf>
    <xf numFmtId="164" fontId="0" fillId="2" borderId="2" xfId="0" applyNumberFormat="1" applyFill="1" applyBorder="1"/>
    <xf numFmtId="0" fontId="5" fillId="0" borderId="0" xfId="0" applyFont="1"/>
    <xf numFmtId="0" fontId="7" fillId="0" borderId="39" xfId="0" applyFont="1" applyBorder="1"/>
    <xf numFmtId="0" fontId="0" fillId="0" borderId="0" xfId="0" applyAlignment="1">
      <alignment wrapText="1"/>
    </xf>
    <xf numFmtId="0" fontId="13" fillId="0" borderId="2" xfId="0" applyFont="1" applyBorder="1" applyAlignment="1">
      <alignment vertical="center"/>
    </xf>
    <xf numFmtId="0" fontId="13" fillId="0" borderId="2" xfId="0" applyFont="1" applyBorder="1" applyAlignment="1">
      <alignment vertical="center" wrapText="1"/>
    </xf>
    <xf numFmtId="0" fontId="24" fillId="0" borderId="0" xfId="0" applyFont="1"/>
    <xf numFmtId="0" fontId="4" fillId="5" borderId="2" xfId="0" quotePrefix="1" applyFont="1" applyFill="1" applyBorder="1" applyAlignment="1">
      <alignment horizontal="center" wrapText="1"/>
    </xf>
    <xf numFmtId="0" fontId="14" fillId="0" borderId="0" xfId="3" quotePrefix="1" applyAlignment="1">
      <alignment horizontal="right"/>
    </xf>
    <xf numFmtId="0" fontId="7" fillId="0" borderId="10" xfId="0" applyFont="1" applyBorder="1" applyAlignment="1">
      <alignment wrapText="1"/>
    </xf>
    <xf numFmtId="0" fontId="4" fillId="5" borderId="12" xfId="0" applyFont="1" applyFill="1" applyBorder="1" applyAlignment="1">
      <alignment horizontal="center"/>
    </xf>
    <xf numFmtId="0" fontId="7" fillId="3" borderId="2" xfId="0" applyFont="1" applyFill="1" applyBorder="1" applyAlignment="1">
      <alignment horizontal="center"/>
    </xf>
    <xf numFmtId="0" fontId="7" fillId="3" borderId="6" xfId="0" applyFont="1" applyFill="1" applyBorder="1" applyAlignment="1">
      <alignment horizontal="center"/>
    </xf>
    <xf numFmtId="164" fontId="0" fillId="7" borderId="5" xfId="1" applyNumberFormat="1" applyFont="1" applyFill="1" applyBorder="1" applyAlignment="1">
      <alignment horizontal="center"/>
    </xf>
    <xf numFmtId="164" fontId="0" fillId="7" borderId="6" xfId="1" applyNumberFormat="1" applyFont="1" applyFill="1" applyBorder="1" applyAlignment="1">
      <alignment horizontal="center"/>
    </xf>
    <xf numFmtId="164" fontId="0" fillId="7" borderId="6" xfId="1" applyNumberFormat="1" applyFont="1" applyFill="1" applyBorder="1" applyAlignment="1">
      <alignment horizontal="center" vertical="center"/>
    </xf>
    <xf numFmtId="164" fontId="0" fillId="7" borderId="10" xfId="1" applyNumberFormat="1" applyFont="1" applyFill="1" applyBorder="1" applyAlignment="1">
      <alignment horizontal="center"/>
    </xf>
    <xf numFmtId="164" fontId="0" fillId="7" borderId="39" xfId="1" applyNumberFormat="1" applyFont="1" applyFill="1" applyBorder="1" applyAlignment="1">
      <alignment horizontal="center"/>
    </xf>
    <xf numFmtId="164" fontId="0" fillId="7" borderId="2" xfId="1" applyNumberFormat="1" applyFont="1" applyFill="1" applyBorder="1" applyAlignment="1">
      <alignment horizontal="center"/>
    </xf>
    <xf numFmtId="43" fontId="7" fillId="7" borderId="5" xfId="1" applyFont="1" applyFill="1" applyBorder="1" applyAlignment="1">
      <alignment horizontal="center"/>
    </xf>
    <xf numFmtId="43" fontId="7" fillId="7" borderId="6" xfId="1" applyFont="1" applyFill="1" applyBorder="1" applyAlignment="1">
      <alignment horizontal="center"/>
    </xf>
    <xf numFmtId="43" fontId="7" fillId="7" borderId="10" xfId="1" applyFont="1" applyFill="1" applyBorder="1" applyAlignment="1">
      <alignment horizontal="center"/>
    </xf>
    <xf numFmtId="43" fontId="7" fillId="7" borderId="40" xfId="1" applyFont="1" applyFill="1" applyBorder="1" applyAlignment="1">
      <alignment horizontal="center"/>
    </xf>
    <xf numFmtId="43" fontId="7" fillId="7" borderId="2" xfId="1" applyFont="1" applyFill="1" applyBorder="1" applyAlignment="1">
      <alignment horizontal="center"/>
    </xf>
    <xf numFmtId="9" fontId="0" fillId="7" borderId="2" xfId="2" applyFont="1" applyFill="1" applyBorder="1" applyAlignment="1">
      <alignment horizontal="center" vertical="center"/>
    </xf>
    <xf numFmtId="43" fontId="0" fillId="7" borderId="2" xfId="1" applyFont="1" applyFill="1" applyBorder="1" applyAlignment="1">
      <alignment horizontal="center" vertical="center"/>
    </xf>
    <xf numFmtId="164" fontId="0" fillId="7" borderId="2" xfId="1" applyNumberFormat="1" applyFont="1" applyFill="1" applyBorder="1"/>
    <xf numFmtId="164" fontId="0" fillId="7" borderId="2" xfId="0" applyNumberFormat="1" applyFill="1" applyBorder="1"/>
    <xf numFmtId="164" fontId="4" fillId="7" borderId="8" xfId="0" applyNumberFormat="1" applyFont="1" applyFill="1" applyBorder="1"/>
    <xf numFmtId="2" fontId="5" fillId="7" borderId="2" xfId="0" applyNumberFormat="1" applyFont="1" applyFill="1" applyBorder="1"/>
    <xf numFmtId="164" fontId="0" fillId="7" borderId="8" xfId="0" applyNumberFormat="1" applyFill="1" applyBorder="1"/>
    <xf numFmtId="164" fontId="3" fillId="7" borderId="5" xfId="1" applyNumberFormat="1" applyFont="1" applyFill="1" applyBorder="1" applyAlignment="1">
      <alignment horizontal="center"/>
    </xf>
    <xf numFmtId="164" fontId="3" fillId="7" borderId="2" xfId="1" applyNumberFormat="1" applyFont="1" applyFill="1" applyBorder="1" applyAlignment="1">
      <alignment horizontal="center"/>
    </xf>
    <xf numFmtId="164" fontId="3" fillId="7" borderId="20" xfId="1" applyNumberFormat="1" applyFont="1" applyFill="1" applyBorder="1" applyAlignment="1">
      <alignment horizontal="center"/>
    </xf>
    <xf numFmtId="164" fontId="3" fillId="7" borderId="21" xfId="1" applyNumberFormat="1" applyFont="1" applyFill="1" applyBorder="1" applyAlignment="1">
      <alignment horizontal="center"/>
    </xf>
    <xf numFmtId="9" fontId="3" fillId="7" borderId="29" xfId="2" applyFont="1" applyFill="1" applyBorder="1" applyAlignment="1">
      <alignment horizontal="center"/>
    </xf>
    <xf numFmtId="9" fontId="3" fillId="7" borderId="21" xfId="2" applyFont="1" applyFill="1" applyBorder="1" applyAlignment="1">
      <alignment horizontal="center"/>
    </xf>
    <xf numFmtId="9" fontId="0" fillId="7" borderId="2" xfId="2" applyFont="1" applyFill="1" applyBorder="1"/>
    <xf numFmtId="166" fontId="0" fillId="7" borderId="2" xfId="0" applyNumberFormat="1" applyFill="1" applyBorder="1"/>
    <xf numFmtId="164" fontId="0" fillId="7" borderId="20" xfId="0" applyNumberFormat="1" applyFill="1" applyBorder="1"/>
    <xf numFmtId="9" fontId="0" fillId="7" borderId="21" xfId="2" applyFont="1" applyFill="1" applyBorder="1"/>
    <xf numFmtId="9" fontId="0" fillId="7" borderId="21" xfId="2" applyFont="1" applyFill="1" applyBorder="1" applyAlignment="1">
      <alignment horizontal="center"/>
    </xf>
    <xf numFmtId="9" fontId="0" fillId="7" borderId="29" xfId="2" applyFont="1" applyFill="1" applyBorder="1" applyAlignment="1">
      <alignment horizontal="center"/>
    </xf>
    <xf numFmtId="164" fontId="12" fillId="7" borderId="2" xfId="1" applyNumberFormat="1" applyFont="1" applyFill="1" applyBorder="1" applyAlignment="1">
      <alignment horizontal="center"/>
    </xf>
    <xf numFmtId="164" fontId="0" fillId="7" borderId="30" xfId="1" applyNumberFormat="1" applyFont="1" applyFill="1" applyBorder="1" applyAlignment="1">
      <alignment horizontal="center"/>
    </xf>
    <xf numFmtId="164" fontId="0" fillId="7" borderId="20" xfId="1" applyNumberFormat="1" applyFont="1" applyFill="1" applyBorder="1" applyAlignment="1">
      <alignment horizontal="center"/>
    </xf>
    <xf numFmtId="164" fontId="3" fillId="7" borderId="4" xfId="1" applyNumberFormat="1" applyFont="1" applyFill="1" applyBorder="1" applyAlignment="1">
      <alignment horizontal="center"/>
    </xf>
    <xf numFmtId="9" fontId="3" fillId="7" borderId="19" xfId="2" applyFont="1" applyFill="1" applyBorder="1" applyAlignment="1">
      <alignment horizontal="center"/>
    </xf>
    <xf numFmtId="164" fontId="0" fillId="7" borderId="4" xfId="0" applyNumberFormat="1" applyFill="1" applyBorder="1"/>
    <xf numFmtId="9" fontId="3" fillId="7" borderId="27" xfId="2" applyFont="1" applyFill="1" applyBorder="1" applyAlignment="1">
      <alignment horizontal="center"/>
    </xf>
    <xf numFmtId="9" fontId="3" fillId="7" borderId="13" xfId="2" applyFont="1" applyFill="1" applyBorder="1" applyAlignment="1">
      <alignment horizontal="center"/>
    </xf>
    <xf numFmtId="164" fontId="3" fillId="7" borderId="26" xfId="1" applyNumberFormat="1" applyFont="1" applyFill="1" applyBorder="1" applyAlignment="1">
      <alignment horizontal="center"/>
    </xf>
    <xf numFmtId="9" fontId="0" fillId="7" borderId="27" xfId="2" applyFont="1" applyFill="1" applyBorder="1"/>
    <xf numFmtId="9" fontId="0" fillId="7" borderId="19" xfId="2" applyFont="1" applyFill="1" applyBorder="1" applyAlignment="1">
      <alignment horizontal="center"/>
    </xf>
    <xf numFmtId="9" fontId="0" fillId="7" borderId="3" xfId="2" applyFont="1" applyFill="1" applyBorder="1" applyAlignment="1">
      <alignment horizontal="center"/>
    </xf>
    <xf numFmtId="164" fontId="0" fillId="7" borderId="4" xfId="1" applyNumberFormat="1" applyFont="1" applyFill="1" applyBorder="1" applyAlignment="1">
      <alignment horizontal="center"/>
    </xf>
    <xf numFmtId="164" fontId="3" fillId="7" borderId="32" xfId="1" applyNumberFormat="1" applyFont="1" applyFill="1" applyBorder="1" applyAlignment="1">
      <alignment horizontal="center"/>
    </xf>
    <xf numFmtId="9" fontId="0" fillId="7" borderId="38" xfId="2" applyFont="1" applyFill="1" applyBorder="1" applyAlignment="1">
      <alignment horizontal="center"/>
    </xf>
    <xf numFmtId="9" fontId="0" fillId="7" borderId="27" xfId="2" applyFont="1" applyFill="1" applyBorder="1" applyAlignment="1">
      <alignment horizontal="center"/>
    </xf>
    <xf numFmtId="164" fontId="3" fillId="7" borderId="37" xfId="1" applyNumberFormat="1" applyFont="1" applyFill="1" applyBorder="1" applyAlignment="1">
      <alignment horizontal="center"/>
    </xf>
    <xf numFmtId="164" fontId="0" fillId="7" borderId="34" xfId="1" applyNumberFormat="1" applyFont="1" applyFill="1" applyBorder="1" applyAlignment="1">
      <alignment horizontal="center"/>
    </xf>
    <xf numFmtId="164" fontId="0" fillId="7" borderId="32" xfId="1" applyNumberFormat="1" applyFont="1" applyFill="1" applyBorder="1" applyAlignment="1">
      <alignment horizontal="center"/>
    </xf>
    <xf numFmtId="9" fontId="3" fillId="7" borderId="24" xfId="2" applyFont="1" applyFill="1" applyBorder="1" applyAlignment="1">
      <alignment horizontal="center"/>
    </xf>
    <xf numFmtId="9" fontId="3" fillId="7" borderId="20" xfId="2" applyFont="1" applyFill="1" applyBorder="1" applyAlignment="1">
      <alignment horizontal="center"/>
    </xf>
    <xf numFmtId="9" fontId="3" fillId="7" borderId="32" xfId="2" applyFont="1" applyFill="1" applyBorder="1" applyAlignment="1">
      <alignment horizontal="center"/>
    </xf>
    <xf numFmtId="0" fontId="4" fillId="7" borderId="24" xfId="0" applyFont="1" applyFill="1" applyBorder="1" applyAlignment="1">
      <alignment horizontal="center"/>
    </xf>
    <xf numFmtId="0" fontId="4" fillId="7" borderId="21" xfId="0" applyFont="1" applyFill="1" applyBorder="1" applyAlignment="1">
      <alignment horizontal="center"/>
    </xf>
    <xf numFmtId="164" fontId="23" fillId="7" borderId="2" xfId="1" applyNumberFormat="1" applyFont="1" applyFill="1" applyBorder="1"/>
    <xf numFmtId="9" fontId="4" fillId="7" borderId="2" xfId="0" applyNumberFormat="1" applyFont="1" applyFill="1" applyBorder="1"/>
    <xf numFmtId="164" fontId="0" fillId="7" borderId="7" xfId="0" applyNumberFormat="1" applyFill="1" applyBorder="1"/>
    <xf numFmtId="0" fontId="10" fillId="0" borderId="2" xfId="0" applyFont="1" applyBorder="1"/>
    <xf numFmtId="0" fontId="17" fillId="0" borderId="0" xfId="3" quotePrefix="1" applyFont="1" applyAlignment="1">
      <alignment horizontal="left"/>
    </xf>
    <xf numFmtId="0" fontId="17" fillId="0" borderId="0" xfId="3" applyFont="1" applyAlignment="1">
      <alignment horizontal="left"/>
    </xf>
    <xf numFmtId="0" fontId="14" fillId="0" borderId="0" xfId="3" applyAlignment="1">
      <alignment horizontal="left"/>
    </xf>
    <xf numFmtId="0" fontId="14" fillId="0" borderId="0" xfId="3" quotePrefix="1" applyAlignment="1">
      <alignment horizontal="left"/>
    </xf>
    <xf numFmtId="164" fontId="0" fillId="3" borderId="5" xfId="1" applyNumberFormat="1" applyFont="1" applyFill="1" applyBorder="1" applyAlignment="1">
      <alignment horizontal="center" vertical="center"/>
    </xf>
    <xf numFmtId="164" fontId="0" fillId="7" borderId="5" xfId="1" applyNumberFormat="1" applyFont="1" applyFill="1" applyBorder="1" applyAlignment="1">
      <alignment horizontal="center" vertical="center"/>
    </xf>
    <xf numFmtId="0" fontId="7" fillId="3" borderId="10" xfId="0" applyFont="1" applyFill="1" applyBorder="1" applyAlignment="1">
      <alignment horizontal="center" vertical="center"/>
    </xf>
    <xf numFmtId="164" fontId="0" fillId="7" borderId="10" xfId="1" applyNumberFormat="1" applyFont="1" applyFill="1" applyBorder="1" applyAlignment="1">
      <alignment horizontal="center" vertical="center"/>
    </xf>
    <xf numFmtId="164" fontId="0" fillId="3" borderId="10" xfId="1" applyNumberFormat="1" applyFont="1" applyFill="1" applyBorder="1" applyAlignment="1">
      <alignment horizontal="center" vertical="center"/>
    </xf>
    <xf numFmtId="164" fontId="0" fillId="7" borderId="2" xfId="1" applyNumberFormat="1" applyFont="1" applyFill="1" applyBorder="1" applyAlignment="1">
      <alignment horizontal="center" vertical="center"/>
    </xf>
    <xf numFmtId="0" fontId="7" fillId="0" borderId="5" xfId="0" applyFont="1" applyBorder="1" applyAlignment="1">
      <alignment horizontal="left" wrapText="1"/>
    </xf>
    <xf numFmtId="0" fontId="12" fillId="0" borderId="9" xfId="0" applyFont="1" applyBorder="1" applyAlignment="1">
      <alignment horizontal="right" wrapText="1"/>
    </xf>
    <xf numFmtId="0" fontId="12" fillId="3" borderId="9" xfId="0" applyFont="1" applyFill="1" applyBorder="1" applyAlignment="1">
      <alignment horizontal="right" vertical="center"/>
    </xf>
    <xf numFmtId="0" fontId="12" fillId="0" borderId="39" xfId="0" applyFont="1" applyBorder="1" applyAlignment="1">
      <alignment horizontal="right" wrapText="1"/>
    </xf>
    <xf numFmtId="0" fontId="12" fillId="3" borderId="10" xfId="0" applyFont="1" applyFill="1" applyBorder="1" applyAlignment="1">
      <alignment horizontal="right" vertical="center"/>
    </xf>
    <xf numFmtId="164" fontId="12" fillId="7" borderId="9" xfId="1" applyNumberFormat="1" applyFont="1" applyFill="1" applyBorder="1" applyAlignment="1">
      <alignment horizontal="right" vertical="center"/>
    </xf>
    <xf numFmtId="164" fontId="12" fillId="3" borderId="9" xfId="1" applyNumberFormat="1" applyFont="1" applyFill="1" applyBorder="1" applyAlignment="1">
      <alignment horizontal="right" vertical="center"/>
    </xf>
    <xf numFmtId="164" fontId="12" fillId="7" borderId="10" xfId="1" applyNumberFormat="1" applyFont="1" applyFill="1" applyBorder="1" applyAlignment="1">
      <alignment horizontal="right" vertical="center"/>
    </xf>
    <xf numFmtId="164" fontId="12" fillId="3" borderId="10" xfId="1" applyNumberFormat="1" applyFont="1" applyFill="1" applyBorder="1" applyAlignment="1">
      <alignment horizontal="right" vertical="center"/>
    </xf>
    <xf numFmtId="0" fontId="7" fillId="0" borderId="5" xfId="0" applyFont="1" applyBorder="1" applyAlignment="1">
      <alignment horizontal="center" vertical="center"/>
    </xf>
    <xf numFmtId="0" fontId="12" fillId="0" borderId="9" xfId="0" applyFont="1" applyBorder="1" applyAlignment="1">
      <alignment horizontal="right" vertical="center"/>
    </xf>
    <xf numFmtId="0" fontId="12" fillId="0" borderId="39" xfId="0" applyFont="1" applyBorder="1" applyAlignment="1">
      <alignment horizontal="right" vertical="center"/>
    </xf>
    <xf numFmtId="0" fontId="7" fillId="0" borderId="10" xfId="0" applyFont="1" applyBorder="1" applyAlignment="1">
      <alignment horizontal="center" vertical="center"/>
    </xf>
    <xf numFmtId="0" fontId="7" fillId="3" borderId="8" xfId="0" applyFont="1" applyFill="1" applyBorder="1" applyAlignment="1">
      <alignment horizontal="center"/>
    </xf>
    <xf numFmtId="164" fontId="0" fillId="2" borderId="8" xfId="1" applyNumberFormat="1" applyFont="1" applyFill="1" applyBorder="1" applyAlignment="1">
      <alignment horizontal="center"/>
    </xf>
    <xf numFmtId="0" fontId="12" fillId="0" borderId="6" xfId="0" applyFont="1" applyBorder="1" applyAlignment="1">
      <alignment horizontal="center"/>
    </xf>
    <xf numFmtId="0" fontId="0" fillId="0" borderId="1" xfId="0" applyBorder="1" applyAlignment="1">
      <alignment horizontal="left" vertical="top" wrapText="1"/>
    </xf>
    <xf numFmtId="0" fontId="0" fillId="0" borderId="11" xfId="0" applyBorder="1" applyAlignment="1">
      <alignment horizontal="left" vertical="top" wrapText="1"/>
    </xf>
    <xf numFmtId="0" fontId="8" fillId="8" borderId="1" xfId="0" applyFont="1" applyFill="1" applyBorder="1"/>
    <xf numFmtId="0" fontId="10" fillId="0" borderId="11" xfId="0" applyFont="1" applyBorder="1" applyAlignment="1">
      <alignment vertical="center"/>
    </xf>
    <xf numFmtId="164" fontId="13" fillId="2" borderId="5" xfId="1" applyNumberFormat="1" applyFont="1" applyFill="1" applyBorder="1" applyAlignment="1">
      <alignment horizontal="center"/>
    </xf>
    <xf numFmtId="0" fontId="21" fillId="0" borderId="0" xfId="0" applyFont="1"/>
    <xf numFmtId="0" fontId="4" fillId="5" borderId="33" xfId="0" applyFont="1" applyFill="1" applyBorder="1" applyAlignment="1">
      <alignment horizontal="center"/>
    </xf>
    <xf numFmtId="0" fontId="4" fillId="5" borderId="32" xfId="0" applyFont="1" applyFill="1" applyBorder="1" applyAlignment="1">
      <alignment horizontal="center" vertical="center" wrapText="1"/>
    </xf>
    <xf numFmtId="0" fontId="25" fillId="0" borderId="0" xfId="0" applyFont="1"/>
    <xf numFmtId="0" fontId="30" fillId="0" borderId="0" xfId="0" applyFont="1"/>
    <xf numFmtId="0" fontId="5" fillId="0" borderId="0" xfId="0" applyFont="1" applyAlignment="1">
      <alignment vertical="center"/>
    </xf>
    <xf numFmtId="166" fontId="3" fillId="2" borderId="30" xfId="1" applyNumberFormat="1" applyFont="1" applyFill="1" applyBorder="1" applyAlignment="1">
      <alignment horizontal="center"/>
    </xf>
    <xf numFmtId="164" fontId="24" fillId="2" borderId="5" xfId="1" applyNumberFormat="1" applyFont="1" applyFill="1" applyBorder="1" applyAlignment="1">
      <alignment horizontal="center"/>
    </xf>
    <xf numFmtId="164" fontId="24" fillId="2" borderId="30" xfId="1" applyNumberFormat="1" applyFont="1" applyFill="1" applyBorder="1" applyAlignment="1">
      <alignment horizontal="center"/>
    </xf>
    <xf numFmtId="0" fontId="32" fillId="0" borderId="2" xfId="0" applyFont="1" applyBorder="1" applyAlignment="1">
      <alignment vertical="center"/>
    </xf>
    <xf numFmtId="0" fontId="32" fillId="0" borderId="2" xfId="0" applyFont="1" applyBorder="1" applyAlignment="1">
      <alignment horizontal="left" vertical="center" indent="5"/>
    </xf>
    <xf numFmtId="0" fontId="31" fillId="0" borderId="2" xfId="0" applyFont="1" applyBorder="1" applyAlignment="1">
      <alignment horizontal="left" vertical="center" indent="5"/>
    </xf>
    <xf numFmtId="167" fontId="3" fillId="2" borderId="30" xfId="1" applyNumberFormat="1" applyFont="1" applyFill="1" applyBorder="1" applyAlignment="1">
      <alignment horizontal="center"/>
    </xf>
    <xf numFmtId="167" fontId="0" fillId="2" borderId="20" xfId="0" applyNumberFormat="1" applyFill="1" applyBorder="1"/>
    <xf numFmtId="43" fontId="0" fillId="2" borderId="34" xfId="1" applyFont="1" applyFill="1" applyBorder="1" applyAlignment="1">
      <alignment horizontal="center"/>
    </xf>
    <xf numFmtId="43" fontId="0" fillId="2" borderId="30" xfId="1" applyFont="1" applyFill="1" applyBorder="1" applyAlignment="1">
      <alignment horizontal="center"/>
    </xf>
    <xf numFmtId="10" fontId="3" fillId="7" borderId="20" xfId="2" applyNumberFormat="1" applyFont="1" applyFill="1" applyBorder="1" applyAlignment="1">
      <alignment horizontal="center"/>
    </xf>
    <xf numFmtId="10" fontId="3" fillId="7" borderId="21" xfId="2" applyNumberFormat="1" applyFont="1" applyFill="1" applyBorder="1" applyAlignment="1">
      <alignment horizontal="center"/>
    </xf>
    <xf numFmtId="10" fontId="3" fillId="7" borderId="32" xfId="2" applyNumberFormat="1" applyFont="1" applyFill="1" applyBorder="1" applyAlignment="1">
      <alignment horizontal="center"/>
    </xf>
    <xf numFmtId="10" fontId="0" fillId="0" borderId="0" xfId="0" applyNumberFormat="1"/>
    <xf numFmtId="43" fontId="0" fillId="2" borderId="5" xfId="1" applyFont="1" applyFill="1" applyBorder="1" applyAlignment="1">
      <alignment horizontal="center"/>
    </xf>
    <xf numFmtId="168" fontId="0" fillId="2" borderId="5" xfId="1" applyNumberFormat="1" applyFont="1" applyFill="1" applyBorder="1" applyAlignment="1">
      <alignment horizontal="center"/>
    </xf>
    <xf numFmtId="10" fontId="0" fillId="2" borderId="2" xfId="2" applyNumberFormat="1" applyFont="1" applyFill="1" applyBorder="1"/>
    <xf numFmtId="165" fontId="0" fillId="2" borderId="5" xfId="2" applyNumberFormat="1" applyFont="1" applyFill="1" applyBorder="1" applyAlignment="1">
      <alignment horizontal="center"/>
    </xf>
    <xf numFmtId="164" fontId="35" fillId="2" borderId="5" xfId="1" applyNumberFormat="1" applyFont="1" applyFill="1" applyBorder="1" applyAlignment="1">
      <alignment horizontal="center"/>
    </xf>
    <xf numFmtId="169" fontId="0" fillId="0" borderId="0" xfId="0" applyNumberFormat="1"/>
    <xf numFmtId="170" fontId="0" fillId="7" borderId="2" xfId="1" applyNumberFormat="1" applyFont="1" applyFill="1" applyBorder="1" applyAlignment="1">
      <alignment horizontal="center" vertical="center"/>
    </xf>
    <xf numFmtId="0" fontId="0" fillId="8" borderId="2" xfId="0" applyFill="1" applyBorder="1" applyAlignment="1">
      <alignment vertical="center"/>
    </xf>
    <xf numFmtId="171" fontId="0" fillId="7" borderId="2" xfId="2" applyNumberFormat="1" applyFont="1" applyFill="1" applyBorder="1" applyAlignment="1">
      <alignment horizontal="center" vertical="center"/>
    </xf>
    <xf numFmtId="171" fontId="0" fillId="2" borderId="5" xfId="2" applyNumberFormat="1" applyFont="1" applyFill="1" applyBorder="1" applyAlignment="1">
      <alignment horizontal="center"/>
    </xf>
    <xf numFmtId="172" fontId="0" fillId="2" borderId="5" xfId="1" applyNumberFormat="1" applyFont="1" applyFill="1" applyBorder="1" applyAlignment="1">
      <alignment horizontal="center"/>
    </xf>
    <xf numFmtId="43" fontId="3" fillId="7" borderId="20" xfId="1" applyFont="1" applyFill="1" applyBorder="1" applyAlignment="1">
      <alignment horizontal="center"/>
    </xf>
    <xf numFmtId="10" fontId="0" fillId="7" borderId="2" xfId="2" applyNumberFormat="1" applyFont="1" applyFill="1" applyBorder="1" applyAlignment="1">
      <alignment horizontal="center" vertical="center"/>
    </xf>
    <xf numFmtId="167" fontId="0" fillId="2" borderId="2" xfId="1" applyNumberFormat="1" applyFont="1" applyFill="1" applyBorder="1"/>
    <xf numFmtId="164" fontId="24" fillId="0" borderId="0" xfId="0" applyNumberFormat="1" applyFont="1"/>
    <xf numFmtId="0" fontId="27" fillId="0" borderId="0" xfId="3" applyFont="1" applyAlignment="1">
      <alignment horizontal="center"/>
    </xf>
    <xf numFmtId="0" fontId="16" fillId="9" borderId="0" xfId="0" applyFont="1" applyFill="1"/>
    <xf numFmtId="164" fontId="12" fillId="2" borderId="22" xfId="1" applyNumberFormat="1" applyFont="1" applyFill="1" applyBorder="1" applyAlignment="1">
      <alignment horizontal="center"/>
    </xf>
    <xf numFmtId="164" fontId="0" fillId="7" borderId="33" xfId="1" applyNumberFormat="1" applyFont="1" applyFill="1" applyBorder="1" applyAlignment="1">
      <alignment horizontal="center"/>
    </xf>
    <xf numFmtId="164" fontId="0" fillId="7" borderId="41" xfId="1" applyNumberFormat="1" applyFont="1" applyFill="1" applyBorder="1" applyAlignment="1">
      <alignment horizontal="center"/>
    </xf>
    <xf numFmtId="0" fontId="32" fillId="0" borderId="2" xfId="0" applyFont="1" applyBorder="1" applyAlignment="1">
      <alignment horizontal="right" vertical="center"/>
    </xf>
    <xf numFmtId="164" fontId="3" fillId="2" borderId="16" xfId="1" applyNumberFormat="1" applyFont="1" applyFill="1" applyBorder="1" applyAlignment="1">
      <alignment horizontal="center"/>
    </xf>
    <xf numFmtId="164" fontId="3" fillId="7" borderId="7" xfId="1" applyNumberFormat="1" applyFont="1" applyFill="1" applyBorder="1" applyAlignment="1">
      <alignment horizontal="center"/>
    </xf>
    <xf numFmtId="9" fontId="3" fillId="7" borderId="23" xfId="2" applyFont="1" applyFill="1" applyBorder="1" applyAlignment="1">
      <alignment horizontal="center"/>
    </xf>
    <xf numFmtId="0" fontId="36" fillId="0" borderId="2" xfId="0" applyFont="1" applyBorder="1" applyAlignment="1">
      <alignment horizontal="left" vertical="center" indent="5"/>
    </xf>
    <xf numFmtId="6" fontId="0" fillId="2" borderId="34" xfId="1" applyNumberFormat="1" applyFont="1" applyFill="1" applyBorder="1" applyAlignment="1">
      <alignment horizontal="right"/>
    </xf>
    <xf numFmtId="4" fontId="0" fillId="0" borderId="0" xfId="0" applyNumberFormat="1"/>
    <xf numFmtId="6" fontId="0" fillId="2" borderId="34" xfId="1" applyNumberFormat="1" applyFont="1" applyFill="1" applyBorder="1" applyAlignment="1">
      <alignment horizontal="center"/>
    </xf>
    <xf numFmtId="167" fontId="0" fillId="2" borderId="34" xfId="1" applyNumberFormat="1" applyFont="1" applyFill="1" applyBorder="1" applyAlignment="1">
      <alignment horizontal="center" vertical="center"/>
    </xf>
    <xf numFmtId="6" fontId="0" fillId="2" borderId="34" xfId="1" applyNumberFormat="1" applyFont="1" applyFill="1" applyBorder="1" applyAlignment="1">
      <alignment vertical="center"/>
    </xf>
    <xf numFmtId="0" fontId="0" fillId="0" borderId="3" xfId="0" applyBorder="1" applyAlignment="1">
      <alignment horizontal="left"/>
    </xf>
    <xf numFmtId="0" fontId="0" fillId="0" borderId="4" xfId="0" applyBorder="1" applyAlignment="1">
      <alignment horizontal="left"/>
    </xf>
    <xf numFmtId="0" fontId="12" fillId="0" borderId="3" xfId="0" applyFont="1" applyBorder="1" applyAlignment="1">
      <alignment horizontal="right"/>
    </xf>
    <xf numFmtId="0" fontId="12" fillId="0" borderId="4" xfId="0" applyFont="1" applyBorder="1" applyAlignment="1">
      <alignment horizontal="right"/>
    </xf>
    <xf numFmtId="3" fontId="0" fillId="0" borderId="0" xfId="0" applyNumberFormat="1"/>
    <xf numFmtId="173" fontId="0" fillId="2" borderId="34" xfId="1" applyNumberFormat="1" applyFont="1" applyFill="1" applyBorder="1" applyAlignment="1">
      <alignment horizontal="center"/>
    </xf>
    <xf numFmtId="170" fontId="0" fillId="7" borderId="2" xfId="1" applyNumberFormat="1" applyFont="1" applyFill="1" applyBorder="1"/>
    <xf numFmtId="43" fontId="0" fillId="7" borderId="2" xfId="1" applyFont="1" applyFill="1" applyBorder="1"/>
    <xf numFmtId="0" fontId="38" fillId="0" borderId="2" xfId="0" applyFont="1" applyBorder="1" applyAlignment="1">
      <alignment vertical="center"/>
    </xf>
    <xf numFmtId="9" fontId="0" fillId="2" borderId="5" xfId="1" applyNumberFormat="1" applyFont="1" applyFill="1" applyBorder="1" applyAlignment="1">
      <alignment horizontal="center"/>
    </xf>
    <xf numFmtId="174" fontId="0" fillId="0" borderId="0" xfId="0" applyNumberFormat="1"/>
    <xf numFmtId="0" fontId="13" fillId="0" borderId="3" xfId="0" applyFont="1" applyBorder="1" applyAlignment="1">
      <alignment horizontal="left" vertical="center" wrapText="1"/>
    </xf>
    <xf numFmtId="0" fontId="13" fillId="0" borderId="12" xfId="0" applyFont="1" applyBorder="1" applyAlignment="1">
      <alignment horizontal="left" vertical="center" wrapText="1"/>
    </xf>
    <xf numFmtId="0" fontId="13" fillId="0" borderId="4" xfId="0" applyFont="1" applyBorder="1" applyAlignment="1">
      <alignment horizontal="left" vertical="center" wrapText="1"/>
    </xf>
    <xf numFmtId="0" fontId="6" fillId="2" borderId="1" xfId="0" applyFont="1" applyFill="1" applyBorder="1" applyAlignment="1">
      <alignment horizontal="center" vertical="center"/>
    </xf>
    <xf numFmtId="0" fontId="13" fillId="0" borderId="2" xfId="0" applyFont="1" applyBorder="1" applyAlignment="1">
      <alignment horizontal="left" vertical="center" wrapText="1"/>
    </xf>
    <xf numFmtId="0" fontId="0" fillId="0" borderId="12" xfId="0" applyBorder="1" applyAlignment="1">
      <alignment horizontal="left" wrapText="1"/>
    </xf>
    <xf numFmtId="0" fontId="8" fillId="4" borderId="0" xfId="0" applyFont="1" applyFill="1" applyAlignment="1">
      <alignment horizontal="left"/>
    </xf>
    <xf numFmtId="0" fontId="6" fillId="0" borderId="1" xfId="0" applyFont="1" applyBorder="1" applyAlignment="1">
      <alignment horizontal="left" vertical="center"/>
    </xf>
    <xf numFmtId="0" fontId="27" fillId="0" borderId="0" xfId="3" applyFont="1" applyAlignment="1">
      <alignment horizontal="center"/>
    </xf>
    <xf numFmtId="0" fontId="0" fillId="0" borderId="12" xfId="0" applyBorder="1" applyAlignment="1">
      <alignment horizontal="left" vertical="top" wrapText="1"/>
    </xf>
    <xf numFmtId="164" fontId="4" fillId="2" borderId="7" xfId="1" applyNumberFormat="1" applyFont="1" applyFill="1" applyBorder="1" applyAlignment="1">
      <alignment horizontal="center" vertical="center" wrapText="1"/>
    </xf>
    <xf numFmtId="164" fontId="4" fillId="2" borderId="8" xfId="1" applyNumberFormat="1"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9" fillId="6" borderId="13" xfId="0" applyFont="1" applyFill="1" applyBorder="1" applyAlignment="1">
      <alignment horizontal="left"/>
    </xf>
    <xf numFmtId="0" fontId="9" fillId="6" borderId="1" xfId="0" applyFont="1" applyFill="1" applyBorder="1" applyAlignment="1">
      <alignment horizontal="left"/>
    </xf>
    <xf numFmtId="0" fontId="4" fillId="5" borderId="7" xfId="0" applyFont="1" applyFill="1" applyBorder="1" applyAlignment="1">
      <alignment horizontal="left" vertical="center" wrapText="1"/>
    </xf>
    <xf numFmtId="0" fontId="4" fillId="5" borderId="9" xfId="0" applyFont="1" applyFill="1" applyBorder="1" applyAlignment="1">
      <alignment horizontal="left" vertical="center" wrapText="1"/>
    </xf>
    <xf numFmtId="0" fontId="4" fillId="5" borderId="8" xfId="0" applyFont="1" applyFill="1" applyBorder="1" applyAlignment="1">
      <alignment horizontal="left" vertical="center" wrapText="1"/>
    </xf>
    <xf numFmtId="0" fontId="4" fillId="5" borderId="23" xfId="0" applyFont="1" applyFill="1" applyBorder="1" applyAlignment="1">
      <alignment horizontal="center" vertical="center"/>
    </xf>
    <xf numFmtId="0" fontId="4" fillId="5" borderId="43"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24" xfId="0" applyFont="1" applyFill="1" applyBorder="1" applyAlignment="1">
      <alignment horizontal="center"/>
    </xf>
    <xf numFmtId="0" fontId="4" fillId="5" borderId="25" xfId="0" applyFont="1" applyFill="1" applyBorder="1" applyAlignment="1">
      <alignment horizontal="center"/>
    </xf>
    <xf numFmtId="0" fontId="4" fillId="5" borderId="12" xfId="0" applyFont="1" applyFill="1" applyBorder="1" applyAlignment="1">
      <alignment horizontal="center"/>
    </xf>
    <xf numFmtId="0" fontId="4" fillId="5" borderId="41" xfId="0" quotePrefix="1" applyFont="1" applyFill="1" applyBorder="1" applyAlignment="1">
      <alignment horizontal="center" vertical="center"/>
    </xf>
    <xf numFmtId="0" fontId="4" fillId="5" borderId="36" xfId="0" quotePrefix="1" applyFont="1" applyFill="1" applyBorder="1" applyAlignment="1">
      <alignment horizontal="center" vertical="center"/>
    </xf>
    <xf numFmtId="0" fontId="4" fillId="5" borderId="42" xfId="0" quotePrefix="1" applyFont="1" applyFill="1" applyBorder="1" applyAlignment="1">
      <alignment horizontal="center" vertical="center"/>
    </xf>
    <xf numFmtId="0" fontId="4" fillId="5" borderId="31" xfId="0" quotePrefix="1" applyFont="1" applyFill="1" applyBorder="1" applyAlignment="1">
      <alignment horizontal="center" vertical="center"/>
    </xf>
    <xf numFmtId="0" fontId="4" fillId="5" borderId="24" xfId="0" quotePrefix="1" applyFont="1" applyFill="1" applyBorder="1" applyAlignment="1">
      <alignment horizontal="center"/>
    </xf>
    <xf numFmtId="0" fontId="4" fillId="5" borderId="25" xfId="0" quotePrefix="1" applyFont="1" applyFill="1" applyBorder="1" applyAlignment="1">
      <alignment horizontal="center"/>
    </xf>
    <xf numFmtId="0" fontId="4" fillId="5" borderId="7"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16"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3" xfId="0" applyFont="1" applyFill="1" applyBorder="1" applyAlignment="1">
      <alignment horizontal="center" vertical="center"/>
    </xf>
    <xf numFmtId="0" fontId="4" fillId="5" borderId="16"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13" xfId="0" applyFont="1" applyFill="1" applyBorder="1" applyAlignment="1">
      <alignment horizontal="center" vertical="center"/>
    </xf>
    <xf numFmtId="0" fontId="8" fillId="4" borderId="18" xfId="0" applyFont="1" applyFill="1" applyBorder="1" applyAlignment="1">
      <alignment horizontal="left"/>
    </xf>
    <xf numFmtId="0" fontId="4" fillId="5" borderId="2" xfId="0" applyFont="1" applyFill="1" applyBorder="1" applyAlignment="1">
      <alignment horizontal="left" vertical="center"/>
    </xf>
    <xf numFmtId="0" fontId="4" fillId="5" borderId="11" xfId="0" applyFont="1" applyFill="1" applyBorder="1" applyAlignment="1">
      <alignment horizontal="center" vertical="center"/>
    </xf>
    <xf numFmtId="0" fontId="4" fillId="5" borderId="0" xfId="0" applyFont="1" applyFill="1" applyAlignment="1">
      <alignment horizontal="center" vertical="center"/>
    </xf>
    <xf numFmtId="0" fontId="4" fillId="5" borderId="1" xfId="0" applyFont="1" applyFill="1" applyBorder="1" applyAlignment="1">
      <alignment horizontal="center" vertical="center"/>
    </xf>
    <xf numFmtId="0" fontId="4" fillId="5" borderId="4" xfId="0" quotePrefix="1" applyFont="1" applyFill="1" applyBorder="1" applyAlignment="1">
      <alignment horizontal="center"/>
    </xf>
    <xf numFmtId="0" fontId="4" fillId="5" borderId="4" xfId="0" applyFont="1" applyFill="1" applyBorder="1" applyAlignment="1">
      <alignment horizontal="center"/>
    </xf>
    <xf numFmtId="0" fontId="4" fillId="0" borderId="1" xfId="0" applyFont="1" applyBorder="1" applyAlignment="1">
      <alignment horizontal="center"/>
    </xf>
    <xf numFmtId="0" fontId="4" fillId="5" borderId="7" xfId="0" applyFont="1" applyFill="1" applyBorder="1" applyAlignment="1">
      <alignment horizontal="left" vertical="center"/>
    </xf>
    <xf numFmtId="0" fontId="4" fillId="5" borderId="9" xfId="0" applyFont="1" applyFill="1" applyBorder="1" applyAlignment="1">
      <alignment horizontal="left" vertical="center"/>
    </xf>
    <xf numFmtId="0" fontId="4" fillId="5" borderId="8" xfId="0" applyFont="1" applyFill="1" applyBorder="1" applyAlignment="1">
      <alignment horizontal="left" vertical="center"/>
    </xf>
    <xf numFmtId="0" fontId="4" fillId="5" borderId="7"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8" xfId="0" applyFont="1" applyFill="1" applyBorder="1" applyAlignment="1">
      <alignment horizontal="center" vertical="center"/>
    </xf>
    <xf numFmtId="0" fontId="4" fillId="5" borderId="14" xfId="0" quotePrefix="1" applyFont="1" applyFill="1" applyBorder="1" applyAlignment="1">
      <alignment horizontal="center" vertical="center"/>
    </xf>
    <xf numFmtId="0" fontId="4" fillId="5" borderId="15" xfId="0" quotePrefix="1" applyFont="1" applyFill="1" applyBorder="1" applyAlignment="1">
      <alignment horizontal="center" vertical="center"/>
    </xf>
    <xf numFmtId="0" fontId="4" fillId="5" borderId="20" xfId="0" applyFont="1" applyFill="1" applyBorder="1" applyAlignment="1">
      <alignment horizontal="center"/>
    </xf>
    <xf numFmtId="0" fontId="4" fillId="5" borderId="2" xfId="0" applyFont="1" applyFill="1" applyBorder="1" applyAlignment="1">
      <alignment horizontal="center"/>
    </xf>
    <xf numFmtId="0" fontId="4" fillId="5" borderId="33" xfId="0" applyFont="1" applyFill="1" applyBorder="1" applyAlignment="1">
      <alignment horizontal="center" wrapText="1"/>
    </xf>
    <xf numFmtId="0" fontId="4" fillId="5" borderId="37" xfId="0" applyFont="1" applyFill="1" applyBorder="1" applyAlignment="1">
      <alignment horizontal="center" wrapText="1"/>
    </xf>
    <xf numFmtId="0" fontId="4" fillId="5" borderId="22" xfId="0" applyFont="1" applyFill="1" applyBorder="1" applyAlignment="1">
      <alignment horizontal="center" wrapText="1"/>
    </xf>
    <xf numFmtId="0" fontId="4" fillId="5" borderId="26" xfId="0" applyFont="1" applyFill="1" applyBorder="1" applyAlignment="1">
      <alignment horizontal="center" wrapText="1"/>
    </xf>
    <xf numFmtId="0" fontId="4" fillId="5" borderId="23" xfId="0" applyFont="1" applyFill="1" applyBorder="1" applyAlignment="1">
      <alignment horizontal="center"/>
    </xf>
    <xf numFmtId="0" fontId="4" fillId="5" borderId="27" xfId="0" applyFont="1" applyFill="1" applyBorder="1" applyAlignment="1">
      <alignment horizontal="center"/>
    </xf>
    <xf numFmtId="0" fontId="4" fillId="5" borderId="36" xfId="0" applyFont="1" applyFill="1" applyBorder="1" applyAlignment="1">
      <alignment horizontal="center"/>
    </xf>
    <xf numFmtId="0" fontId="4" fillId="5" borderId="31" xfId="0" applyFont="1" applyFill="1" applyBorder="1" applyAlignment="1">
      <alignment horizontal="center"/>
    </xf>
    <xf numFmtId="0" fontId="4" fillId="5" borderId="36" xfId="0" applyFont="1" applyFill="1" applyBorder="1" applyAlignment="1">
      <alignment horizontal="center" wrapText="1"/>
    </xf>
    <xf numFmtId="0" fontId="4" fillId="5" borderId="31" xfId="0" applyFont="1" applyFill="1" applyBorder="1" applyAlignment="1">
      <alignment horizontal="center" wrapText="1"/>
    </xf>
    <xf numFmtId="0" fontId="4" fillId="5" borderId="2" xfId="0" applyFont="1" applyFill="1" applyBorder="1" applyAlignment="1">
      <alignment horizontal="center" wrapText="1"/>
    </xf>
    <xf numFmtId="0" fontId="4" fillId="5" borderId="21" xfId="0" applyFont="1" applyFill="1" applyBorder="1" applyAlignment="1">
      <alignment horizontal="center"/>
    </xf>
    <xf numFmtId="0" fontId="4" fillId="5" borderId="21" xfId="0" applyFont="1" applyFill="1" applyBorder="1" applyAlignment="1">
      <alignment horizontal="center" wrapText="1"/>
    </xf>
    <xf numFmtId="0" fontId="4" fillId="5" borderId="22" xfId="0" applyFont="1" applyFill="1" applyBorder="1" applyAlignment="1">
      <alignment horizontal="center"/>
    </xf>
    <xf numFmtId="0" fontId="4" fillId="5" borderId="26" xfId="0" applyFont="1" applyFill="1" applyBorder="1" applyAlignment="1">
      <alignment horizontal="center"/>
    </xf>
    <xf numFmtId="0" fontId="4" fillId="5" borderId="23" xfId="0" applyFont="1" applyFill="1" applyBorder="1" applyAlignment="1">
      <alignment horizontal="center" wrapText="1"/>
    </xf>
    <xf numFmtId="0" fontId="4" fillId="5" borderId="27" xfId="0" applyFont="1" applyFill="1" applyBorder="1" applyAlignment="1">
      <alignment horizontal="center" wrapText="1"/>
    </xf>
    <xf numFmtId="0" fontId="10" fillId="0" borderId="11" xfId="0" applyFont="1" applyBorder="1" applyAlignment="1">
      <alignment horizontal="left" wrapText="1"/>
    </xf>
    <xf numFmtId="0" fontId="4" fillId="5" borderId="33" xfId="0" applyFont="1" applyFill="1" applyBorder="1" applyAlignment="1">
      <alignment horizontal="center" vertical="center" wrapText="1"/>
    </xf>
    <xf numFmtId="0" fontId="4" fillId="5" borderId="44" xfId="0" applyFont="1" applyFill="1" applyBorder="1" applyAlignment="1">
      <alignment horizontal="center" vertical="center" wrapText="1"/>
    </xf>
    <xf numFmtId="0" fontId="4" fillId="5" borderId="37" xfId="0" applyFont="1" applyFill="1" applyBorder="1" applyAlignment="1">
      <alignment horizontal="center" vertical="center" wrapText="1"/>
    </xf>
    <xf numFmtId="0" fontId="4" fillId="5" borderId="24"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5" xfId="0" applyFont="1" applyFill="1" applyBorder="1" applyAlignment="1">
      <alignment horizontal="center" vertical="center"/>
    </xf>
    <xf numFmtId="0" fontId="0" fillId="0" borderId="0" xfId="0" applyAlignment="1">
      <alignment horizontal="center" wrapText="1"/>
    </xf>
    <xf numFmtId="0" fontId="23" fillId="5" borderId="3" xfId="0" applyFont="1" applyFill="1" applyBorder="1" applyAlignment="1">
      <alignment horizontal="left"/>
    </xf>
    <xf numFmtId="0" fontId="23" fillId="5" borderId="12" xfId="0" applyFont="1" applyFill="1" applyBorder="1" applyAlignment="1">
      <alignment horizontal="left"/>
    </xf>
    <xf numFmtId="0" fontId="23" fillId="5" borderId="4" xfId="0" applyFont="1" applyFill="1" applyBorder="1" applyAlignment="1">
      <alignment horizontal="left"/>
    </xf>
    <xf numFmtId="0" fontId="8" fillId="4" borderId="3" xfId="0" applyFont="1" applyFill="1" applyBorder="1" applyAlignment="1">
      <alignment horizontal="left"/>
    </xf>
    <xf numFmtId="0" fontId="8" fillId="4" borderId="12" xfId="0" applyFont="1" applyFill="1" applyBorder="1" applyAlignment="1">
      <alignment horizontal="left"/>
    </xf>
    <xf numFmtId="0" fontId="8" fillId="4" borderId="4" xfId="0" applyFont="1" applyFill="1" applyBorder="1" applyAlignment="1">
      <alignment horizontal="left"/>
    </xf>
    <xf numFmtId="0" fontId="0" fillId="0" borderId="2" xfId="0" applyBorder="1" applyAlignment="1">
      <alignment horizontal="left"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3" xfId="0" applyBorder="1" applyAlignment="1">
      <alignment horizontal="center"/>
    </xf>
    <xf numFmtId="0" fontId="0" fillId="0" borderId="4" xfId="0" applyBorder="1" applyAlignment="1">
      <alignment horizontal="center"/>
    </xf>
    <xf numFmtId="0" fontId="0" fillId="0" borderId="7" xfId="0" applyBorder="1" applyAlignment="1">
      <alignment horizontal="left" vertical="center"/>
    </xf>
    <xf numFmtId="0" fontId="0" fillId="0" borderId="9" xfId="0" applyBorder="1" applyAlignment="1">
      <alignment horizontal="left" vertical="center"/>
    </xf>
    <xf numFmtId="0" fontId="0" fillId="0" borderId="8" xfId="0" applyBorder="1" applyAlignment="1">
      <alignment horizontal="lef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xf>
    <xf numFmtId="0" fontId="0" fillId="0" borderId="4" xfId="0" applyBorder="1" applyAlignment="1">
      <alignment horizontal="left"/>
    </xf>
    <xf numFmtId="0" fontId="12" fillId="0" borderId="3" xfId="0" applyFont="1" applyBorder="1" applyAlignment="1">
      <alignment horizontal="right"/>
    </xf>
    <xf numFmtId="0" fontId="12" fillId="0" borderId="4" xfId="0" applyFont="1" applyBorder="1" applyAlignment="1">
      <alignment horizontal="right"/>
    </xf>
    <xf numFmtId="0" fontId="8" fillId="4" borderId="1" xfId="0" applyFont="1" applyFill="1" applyBorder="1" applyAlignment="1">
      <alignment horizontal="left"/>
    </xf>
    <xf numFmtId="0" fontId="12" fillId="0" borderId="3" xfId="0" applyFont="1" applyBorder="1" applyAlignment="1">
      <alignment horizontal="right" vertical="center" wrapText="1"/>
    </xf>
    <xf numFmtId="0" fontId="12" fillId="0" borderId="4" xfId="0" applyFont="1" applyBorder="1" applyAlignment="1">
      <alignment horizontal="right" vertical="center" wrapText="1"/>
    </xf>
    <xf numFmtId="0" fontId="0" fillId="0" borderId="9" xfId="0" applyBorder="1" applyAlignment="1">
      <alignment horizontal="left" vertical="center" wrapText="1"/>
    </xf>
    <xf numFmtId="9" fontId="0" fillId="3" borderId="7" xfId="2" applyFont="1" applyFill="1" applyBorder="1" applyAlignment="1">
      <alignment horizontal="center" vertical="center"/>
    </xf>
    <xf numFmtId="9" fontId="0" fillId="3" borderId="9" xfId="2" applyFont="1" applyFill="1" applyBorder="1" applyAlignment="1">
      <alignment horizontal="center" vertical="center"/>
    </xf>
    <xf numFmtId="9" fontId="0" fillId="3" borderId="8" xfId="2" applyFont="1" applyFill="1" applyBorder="1" applyAlignment="1">
      <alignment horizontal="center" vertical="center"/>
    </xf>
    <xf numFmtId="0" fontId="8" fillId="4" borderId="3" xfId="0" applyFont="1" applyFill="1" applyBorder="1" applyAlignment="1">
      <alignment horizontal="center"/>
    </xf>
    <xf numFmtId="0" fontId="8" fillId="4" borderId="12" xfId="0" applyFont="1" applyFill="1" applyBorder="1" applyAlignment="1">
      <alignment horizontal="center"/>
    </xf>
    <xf numFmtId="0" fontId="8" fillId="4" borderId="4" xfId="0" applyFont="1" applyFill="1" applyBorder="1" applyAlignment="1">
      <alignment horizontal="center"/>
    </xf>
  </cellXfs>
  <cellStyles count="7">
    <cellStyle name="Comma" xfId="1" builtinId="3"/>
    <cellStyle name="Comma 2" xfId="5" xr:uid="{5836FA6C-F22F-4B92-8B98-3166D000A459}"/>
    <cellStyle name="Hyperlink" xfId="3" builtinId="8"/>
    <cellStyle name="Normal" xfId="0" builtinId="0"/>
    <cellStyle name="Percent" xfId="2" builtinId="5"/>
    <cellStyle name="Κανονικό 2" xfId="4" xr:uid="{2CB53EB5-CFB9-44CB-9C43-205BE57704F4}"/>
    <cellStyle name="Κανονικό 2 2" xfId="6" xr:uid="{4BD269CB-3C2A-4BAB-940D-59F14681A52F}"/>
  </cellStyles>
  <dxfs count="18">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xdr:col>
      <xdr:colOff>266700</xdr:colOff>
      <xdr:row>40</xdr:row>
      <xdr:rowOff>371475</xdr:rowOff>
    </xdr:from>
    <xdr:to>
      <xdr:col>7</xdr:col>
      <xdr:colOff>438150</xdr:colOff>
      <xdr:row>40</xdr:row>
      <xdr:rowOff>689354</xdr:rowOff>
    </xdr:to>
    <xdr:pic>
      <xdr:nvPicPr>
        <xdr:cNvPr id="3" name="Picture 2">
          <a:extLst>
            <a:ext uri="{FF2B5EF4-FFF2-40B4-BE49-F238E27FC236}">
              <a16:creationId xmlns:a16="http://schemas.microsoft.com/office/drawing/2014/main" id="{A184CB85-0A40-46EA-9F1C-AB61C301AA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6025" y="7191375"/>
          <a:ext cx="4911090" cy="317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41</xdr:row>
      <xdr:rowOff>552450</xdr:rowOff>
    </xdr:from>
    <xdr:to>
      <xdr:col>7</xdr:col>
      <xdr:colOff>476455</xdr:colOff>
      <xdr:row>41</xdr:row>
      <xdr:rowOff>872640</xdr:rowOff>
    </xdr:to>
    <xdr:pic>
      <xdr:nvPicPr>
        <xdr:cNvPr id="4" name="Picture 3">
          <a:extLst>
            <a:ext uri="{FF2B5EF4-FFF2-40B4-BE49-F238E27FC236}">
              <a16:creationId xmlns:a16="http://schemas.microsoft.com/office/drawing/2014/main" id="{6A9D7A4E-3AD3-40FB-9284-26B9E836BAD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33650" y="9791700"/>
          <a:ext cx="4897960" cy="320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409575</xdr:colOff>
      <xdr:row>42</xdr:row>
      <xdr:rowOff>561975</xdr:rowOff>
    </xdr:from>
    <xdr:to>
      <xdr:col>7</xdr:col>
      <xdr:colOff>554560</xdr:colOff>
      <xdr:row>42</xdr:row>
      <xdr:rowOff>891690</xdr:rowOff>
    </xdr:to>
    <xdr:pic>
      <xdr:nvPicPr>
        <xdr:cNvPr id="5" name="Picture 4">
          <a:extLst>
            <a:ext uri="{FF2B5EF4-FFF2-40B4-BE49-F238E27FC236}">
              <a16:creationId xmlns:a16="http://schemas.microsoft.com/office/drawing/2014/main" id="{EE978A77-362B-4D41-99D2-807051BC2C0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28900" y="11401425"/>
          <a:ext cx="4897960" cy="320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647702</xdr:colOff>
      <xdr:row>43</xdr:row>
      <xdr:rowOff>390525</xdr:rowOff>
    </xdr:from>
    <xdr:to>
      <xdr:col>7</xdr:col>
      <xdr:colOff>418397</xdr:colOff>
      <xdr:row>44</xdr:row>
      <xdr:rowOff>34440</xdr:rowOff>
    </xdr:to>
    <xdr:pic>
      <xdr:nvPicPr>
        <xdr:cNvPr id="6" name="Picture 5">
          <a:extLst>
            <a:ext uri="{FF2B5EF4-FFF2-40B4-BE49-F238E27FC236}">
              <a16:creationId xmlns:a16="http://schemas.microsoft.com/office/drawing/2014/main" id="{B4671DA5-29F1-418D-8368-E1E945F735D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67027" y="12801600"/>
          <a:ext cx="4514145" cy="320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485775</xdr:colOff>
      <xdr:row>44</xdr:row>
      <xdr:rowOff>489585</xdr:rowOff>
    </xdr:from>
    <xdr:to>
      <xdr:col>8</xdr:col>
      <xdr:colOff>21160</xdr:colOff>
      <xdr:row>44</xdr:row>
      <xdr:rowOff>802155</xdr:rowOff>
    </xdr:to>
    <xdr:pic>
      <xdr:nvPicPr>
        <xdr:cNvPr id="7" name="Picture 6">
          <a:extLst>
            <a:ext uri="{FF2B5EF4-FFF2-40B4-BE49-F238E27FC236}">
              <a16:creationId xmlns:a16="http://schemas.microsoft.com/office/drawing/2014/main" id="{E5C352AF-CDCC-4776-9AE4-C83240806C62}"/>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703195" y="14030325"/>
          <a:ext cx="4892245" cy="312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A9AC5-F3CB-424A-9660-227C9CEE1D68}">
  <sheetPr>
    <tabColor theme="6" tint="-0.249977111117893"/>
  </sheetPr>
  <dimension ref="B3:K52"/>
  <sheetViews>
    <sheetView showGridLines="0" workbookViewId="0">
      <selection activeCell="C5" sqref="C5"/>
    </sheetView>
  </sheetViews>
  <sheetFormatPr defaultColWidth="8.85546875" defaultRowHeight="14.45"/>
  <cols>
    <col min="1" max="1" width="2.85546875" customWidth="1"/>
    <col min="2" max="2" width="29.42578125" customWidth="1"/>
    <col min="3" max="3" width="20" customWidth="1"/>
    <col min="4" max="4" width="22.42578125" customWidth="1"/>
  </cols>
  <sheetData>
    <row r="3" spans="2:10" ht="18">
      <c r="B3" s="1" t="s">
        <v>0</v>
      </c>
      <c r="C3" s="290" t="s">
        <v>1</v>
      </c>
      <c r="D3" s="290"/>
      <c r="E3" s="290"/>
      <c r="F3" s="290"/>
      <c r="G3" s="290"/>
      <c r="H3" s="290"/>
    </row>
    <row r="4" spans="2:10" ht="18">
      <c r="B4" s="2" t="s">
        <v>2</v>
      </c>
      <c r="C4" s="44">
        <v>2024</v>
      </c>
      <c r="D4" s="45" t="s">
        <v>3</v>
      </c>
      <c r="E4" s="45">
        <f>C4+4</f>
        <v>2028</v>
      </c>
    </row>
    <row r="6" spans="2:10" ht="32.450000000000003" customHeight="1">
      <c r="B6" s="292" t="s">
        <v>4</v>
      </c>
      <c r="C6" s="292"/>
      <c r="D6" s="292"/>
      <c r="E6" s="292"/>
      <c r="F6" s="292"/>
      <c r="G6" s="292"/>
      <c r="H6" s="292"/>
      <c r="I6" s="292"/>
      <c r="J6" s="292"/>
    </row>
    <row r="8" spans="2:10" ht="21">
      <c r="B8" s="94" t="s">
        <v>5</v>
      </c>
      <c r="C8" s="97"/>
      <c r="D8" s="97"/>
      <c r="E8" s="97"/>
      <c r="F8" s="97"/>
      <c r="G8" s="97"/>
      <c r="H8" s="97"/>
      <c r="I8" s="97"/>
      <c r="J8" s="97"/>
    </row>
    <row r="9" spans="2:10" ht="9" customHeight="1">
      <c r="B9" s="95"/>
    </row>
    <row r="10" spans="2:10" ht="15.6">
      <c r="B10" s="93" t="s">
        <v>6</v>
      </c>
    </row>
    <row r="11" spans="2:10">
      <c r="B11" s="92" t="s">
        <v>7</v>
      </c>
    </row>
    <row r="12" spans="2:10">
      <c r="B12" s="120" t="s">
        <v>8</v>
      </c>
    </row>
    <row r="13" spans="2:10">
      <c r="B13" s="121" t="s">
        <v>9</v>
      </c>
    </row>
    <row r="14" spans="2:10">
      <c r="B14" s="121" t="s">
        <v>10</v>
      </c>
    </row>
    <row r="15" spans="2:10">
      <c r="B15" s="121" t="s">
        <v>11</v>
      </c>
    </row>
    <row r="16" spans="2:10">
      <c r="B16" s="121" t="s">
        <v>12</v>
      </c>
    </row>
    <row r="17" spans="2:2">
      <c r="B17" s="121" t="s">
        <v>13</v>
      </c>
    </row>
    <row r="18" spans="2:2">
      <c r="B18" s="121" t="s">
        <v>14</v>
      </c>
    </row>
    <row r="19" spans="2:2">
      <c r="B19" s="120" t="s">
        <v>15</v>
      </c>
    </row>
    <row r="20" spans="2:2">
      <c r="B20" s="121" t="s">
        <v>16</v>
      </c>
    </row>
    <row r="21" spans="2:2">
      <c r="B21" s="121" t="s">
        <v>17</v>
      </c>
    </row>
    <row r="22" spans="2:2">
      <c r="B22" s="121" t="s">
        <v>18</v>
      </c>
    </row>
    <row r="23" spans="2:2">
      <c r="B23" s="121" t="s">
        <v>19</v>
      </c>
    </row>
    <row r="24" spans="2:2" ht="9" customHeight="1">
      <c r="B24" s="92"/>
    </row>
    <row r="25" spans="2:2" ht="15.6">
      <c r="B25" s="93" t="s">
        <v>20</v>
      </c>
    </row>
    <row r="26" spans="2:2">
      <c r="B26" s="92" t="s">
        <v>21</v>
      </c>
    </row>
    <row r="27" spans="2:2">
      <c r="B27" s="92" t="s">
        <v>22</v>
      </c>
    </row>
    <row r="29" spans="2:2" ht="15.6">
      <c r="B29" s="93" t="s">
        <v>23</v>
      </c>
    </row>
    <row r="30" spans="2:2">
      <c r="B30" s="132" t="s">
        <v>24</v>
      </c>
    </row>
    <row r="31" spans="2:2">
      <c r="B31" s="132" t="s">
        <v>25</v>
      </c>
    </row>
    <row r="32" spans="2:2">
      <c r="B32" s="132" t="s">
        <v>26</v>
      </c>
    </row>
    <row r="33" spans="2:11">
      <c r="B33" s="92" t="s">
        <v>27</v>
      </c>
    </row>
    <row r="34" spans="2:11" ht="9" customHeight="1">
      <c r="B34" s="92"/>
    </row>
    <row r="37" spans="2:11" ht="21">
      <c r="B37" s="94" t="s">
        <v>28</v>
      </c>
      <c r="C37" s="97"/>
      <c r="D37" s="97"/>
      <c r="E37" s="97"/>
      <c r="F37" s="97"/>
      <c r="G37" s="97"/>
      <c r="H37" s="97"/>
      <c r="I37" s="97"/>
      <c r="J37" s="97"/>
    </row>
    <row r="39" spans="2:11" ht="27" customHeight="1">
      <c r="B39" s="128" t="s">
        <v>29</v>
      </c>
      <c r="C39" s="291" t="s">
        <v>30</v>
      </c>
      <c r="D39" s="291"/>
      <c r="E39" s="291"/>
      <c r="F39" s="291"/>
      <c r="G39" s="291"/>
      <c r="H39" s="291"/>
      <c r="I39" s="291"/>
      <c r="J39" s="291"/>
    </row>
    <row r="40" spans="2:11" ht="27" customHeight="1">
      <c r="B40" s="129" t="s">
        <v>31</v>
      </c>
      <c r="C40" s="287" t="s">
        <v>32</v>
      </c>
      <c r="D40" s="288"/>
      <c r="E40" s="288"/>
      <c r="F40" s="288"/>
      <c r="G40" s="288"/>
      <c r="H40" s="288"/>
      <c r="I40" s="288"/>
      <c r="J40" s="289"/>
    </row>
    <row r="41" spans="2:11" ht="136.35" customHeight="1">
      <c r="B41" s="128" t="s">
        <v>33</v>
      </c>
      <c r="C41" s="291" t="s">
        <v>34</v>
      </c>
      <c r="D41" s="291"/>
      <c r="E41" s="291"/>
      <c r="F41" s="291"/>
      <c r="G41" s="291"/>
      <c r="H41" s="291"/>
      <c r="I41" s="291"/>
      <c r="J41" s="291"/>
      <c r="K41" s="127"/>
    </row>
    <row r="42" spans="2:11" ht="126" customHeight="1">
      <c r="B42" s="128" t="s">
        <v>35</v>
      </c>
      <c r="C42" s="291" t="s">
        <v>36</v>
      </c>
      <c r="D42" s="291"/>
      <c r="E42" s="291"/>
      <c r="F42" s="291"/>
      <c r="G42" s="291"/>
      <c r="H42" s="291"/>
      <c r="I42" s="291"/>
      <c r="J42" s="291"/>
    </row>
    <row r="43" spans="2:11" ht="123.6" customHeight="1">
      <c r="B43" s="128" t="s">
        <v>37</v>
      </c>
      <c r="C43" s="291" t="s">
        <v>38</v>
      </c>
      <c r="D43" s="291"/>
      <c r="E43" s="291"/>
      <c r="F43" s="291"/>
      <c r="G43" s="291"/>
      <c r="H43" s="291"/>
      <c r="I43" s="291"/>
      <c r="J43" s="291"/>
    </row>
    <row r="44" spans="2:11" ht="53.45" customHeight="1">
      <c r="B44" s="128" t="s">
        <v>39</v>
      </c>
      <c r="C44" s="291" t="s">
        <v>40</v>
      </c>
      <c r="D44" s="291"/>
      <c r="E44" s="291"/>
      <c r="F44" s="291"/>
      <c r="G44" s="291"/>
      <c r="H44" s="291"/>
      <c r="I44" s="291"/>
      <c r="J44" s="291"/>
    </row>
    <row r="45" spans="2:11" ht="96" customHeight="1">
      <c r="B45" s="128" t="s">
        <v>41</v>
      </c>
      <c r="C45" s="291" t="s">
        <v>42</v>
      </c>
      <c r="D45" s="291"/>
      <c r="E45" s="291"/>
      <c r="F45" s="291"/>
      <c r="G45" s="291"/>
      <c r="H45" s="291"/>
      <c r="I45" s="291"/>
      <c r="J45" s="291"/>
    </row>
    <row r="46" spans="2:11" ht="71.45" customHeight="1">
      <c r="B46" s="128" t="s">
        <v>43</v>
      </c>
      <c r="C46" s="291" t="s">
        <v>44</v>
      </c>
      <c r="D46" s="291"/>
      <c r="E46" s="291"/>
      <c r="F46" s="291"/>
      <c r="G46" s="291"/>
      <c r="H46" s="291"/>
      <c r="I46" s="291"/>
      <c r="J46" s="291"/>
    </row>
    <row r="47" spans="2:11">
      <c r="B47" s="128" t="s">
        <v>45</v>
      </c>
      <c r="C47" s="291" t="s">
        <v>46</v>
      </c>
      <c r="D47" s="291"/>
      <c r="E47" s="291"/>
      <c r="F47" s="291"/>
      <c r="G47" s="291"/>
      <c r="H47" s="291"/>
      <c r="I47" s="291"/>
      <c r="J47" s="291"/>
    </row>
    <row r="48" spans="2:11" ht="84" customHeight="1">
      <c r="B48" s="129" t="s">
        <v>47</v>
      </c>
      <c r="C48" s="291" t="s">
        <v>48</v>
      </c>
      <c r="D48" s="291"/>
      <c r="E48" s="291"/>
      <c r="F48" s="291"/>
      <c r="G48" s="291"/>
      <c r="H48" s="291"/>
      <c r="I48" s="291"/>
      <c r="J48" s="291"/>
    </row>
    <row r="49" spans="2:10" ht="30" customHeight="1">
      <c r="B49" s="128" t="s">
        <v>49</v>
      </c>
      <c r="C49" s="291" t="s">
        <v>50</v>
      </c>
      <c r="D49" s="291"/>
      <c r="E49" s="291"/>
      <c r="F49" s="291"/>
      <c r="G49" s="291"/>
      <c r="H49" s="291"/>
      <c r="I49" s="291"/>
      <c r="J49" s="291"/>
    </row>
    <row r="50" spans="2:10" ht="28.35" customHeight="1">
      <c r="B50" s="128" t="s">
        <v>51</v>
      </c>
      <c r="C50" s="291" t="s">
        <v>52</v>
      </c>
      <c r="D50" s="291"/>
      <c r="E50" s="291"/>
      <c r="F50" s="291"/>
      <c r="G50" s="291"/>
      <c r="H50" s="291"/>
      <c r="I50" s="291"/>
      <c r="J50" s="291"/>
    </row>
    <row r="51" spans="2:10">
      <c r="B51" s="128" t="s">
        <v>53</v>
      </c>
      <c r="C51" s="287" t="s">
        <v>54</v>
      </c>
      <c r="D51" s="288"/>
      <c r="E51" s="288"/>
      <c r="F51" s="288"/>
      <c r="G51" s="288"/>
      <c r="H51" s="288"/>
      <c r="I51" s="288"/>
      <c r="J51" s="289"/>
    </row>
    <row r="52" spans="2:10" ht="27.6">
      <c r="B52" s="129" t="s">
        <v>55</v>
      </c>
      <c r="C52" s="287" t="s">
        <v>56</v>
      </c>
      <c r="D52" s="288"/>
      <c r="E52" s="288"/>
      <c r="F52" s="288"/>
      <c r="G52" s="288"/>
      <c r="H52" s="288"/>
      <c r="I52" s="288"/>
      <c r="J52" s="289"/>
    </row>
  </sheetData>
  <mergeCells count="16">
    <mergeCell ref="C51:J51"/>
    <mergeCell ref="C52:J52"/>
    <mergeCell ref="C3:H3"/>
    <mergeCell ref="C41:J41"/>
    <mergeCell ref="C39:J39"/>
    <mergeCell ref="C40:J40"/>
    <mergeCell ref="C50:J50"/>
    <mergeCell ref="C42:J42"/>
    <mergeCell ref="C43:J43"/>
    <mergeCell ref="C44:J44"/>
    <mergeCell ref="C45:J45"/>
    <mergeCell ref="C46:J46"/>
    <mergeCell ref="C47:J47"/>
    <mergeCell ref="C48:J48"/>
    <mergeCell ref="C49:J49"/>
    <mergeCell ref="B6:J6"/>
  </mergeCells>
  <hyperlinks>
    <hyperlink ref="B29" location="'Συνολικό δίκτυο -&gt;'!A1" display="Συνολικό δίκτυο-&gt;" xr:uid="{B021AE16-A224-4F09-B241-FED0A792F292}"/>
    <hyperlink ref="B30" location="'Στοιχεία συνολικού δικτύου'!A1" display="Στοιχεία συνολικού δικτύου" xr:uid="{A0E828F1-A60F-42FD-B1BE-10B4C1C17AAB}"/>
    <hyperlink ref="B32" location="'Συνολικοί δείκτες απόδοσης'!A1" display="Συνολικοί δείκτες απόδοσης" xr:uid="{64DC6337-817B-4875-B078-9862D481C768}"/>
    <hyperlink ref="B33" location="'Επίπτωση στη μέση χρέωση'!A1" display="Επίπτωση στη μέση χρέωση" xr:uid="{EBB2F0EC-D5C9-42AC-B66A-E96B15770860}"/>
    <hyperlink ref="B25" location="'Οικονομική ανάλυση δήμων -&gt;'!A1" display="Οικονομική ανάλυση δήμων-&gt;" xr:uid="{79D48AF8-C0BD-43C4-8076-B1AAA02E4F57}"/>
    <hyperlink ref="B26" location="'Αποτελέσματα ανάλυσης'!A1" display="Αποτελέσματα ανάλυσης" xr:uid="{AC4F3A6D-0166-49DC-A8D1-E8563FFC934E}"/>
    <hyperlink ref="B27" location="'Ανάλυση ανά δήμο'!A1" display="Ανάλυση ανά δήμο" xr:uid="{75ADD2A3-4611-4F60-A569-08B669E3F9C5}"/>
    <hyperlink ref="B10" location="'Ανάλυση δήμων -&gt;'!A1" display="Ανάλυση δήμων-&gt;" xr:uid="{D7A6A722-A2F0-45DB-B31C-99899341FFD4}"/>
    <hyperlink ref="B13" location="'Ανάπτυξη δικτύου'!A1" display="Ανάπτυξη δικτύου" xr:uid="{47C8BAF8-9DD0-47EC-B9AB-B52FFFB7899C}"/>
    <hyperlink ref="B14" location="'Ενεργές συνδέσεις'!A1" display="Ενεργές συνδέσεις" xr:uid="{92C2A54C-5E36-46C4-8CF6-D1A8200860BB}"/>
    <hyperlink ref="B16" location="'Ενεργοί πελάτες'!A1" display="Ενεργοί πελάτες" xr:uid="{401F89C2-6523-4F23-909E-69769B33C47A}"/>
    <hyperlink ref="B12" location="'Ανάλυση για νέους πελάτες'!A1" display="Ανάλυση για νέους πελάτες" xr:uid="{B064BC07-5721-4154-BC92-91C24B4B9950}"/>
    <hyperlink ref="B17" location="'Μέση ετήσια κατανάλωση'!A1" display="Μέση ετήσια κατανάλωση" xr:uid="{AE8EB774-8306-4BFC-9C68-D5F83F56511B}"/>
    <hyperlink ref="B18" location="'Διανεμόμενες ποσότητες αερίου'!A1" display="Διανεμόμενες ποσότητες αερίου" xr:uid="{E8B9D163-DC94-4C10-BE91-D04A31975397}"/>
    <hyperlink ref="B19" location="'Παραδοχές μοναδιαίου κόστους'!A1" display="Παραδοχές μοναδιαίου κόστους" xr:uid="{FAC80CF0-CDF2-4D13-98F3-F0ABF0038F05}"/>
    <hyperlink ref="B20" location="Επενδύσεις!A1" display="Επενδύσεις ανάπτυξης / σύνδεσης" xr:uid="{408E1E46-84DF-47F5-BF4F-CF6A6389927D}"/>
    <hyperlink ref="B21" location="'Παραδοχές διείσδυσης - κάλυψης'!A1" display="Παραδοχές διείσδυσης - κάλυψης" xr:uid="{8D8603AB-869D-41CC-9281-C36EF7F2EE23}"/>
    <hyperlink ref="B22" location="'Δείκτες διείσδυσης - κάλυψης'!A1" display="Δείκτες διείσδυσης - κάλυψης" xr:uid="{E125092C-7913-4245-ABAF-7BD427FF7D0F}"/>
    <hyperlink ref="B23" location="'Δείκτες απόδοσης'!A1" display="Δείκτες απόδοσης" xr:uid="{125CE472-9598-4EC3-8FF9-06C0FE705709}"/>
    <hyperlink ref="B11" location="'Γενική περιγραφή'!A1" display="Γενική περιγραφή" xr:uid="{4B13EB2D-E8FE-4735-B201-F717B21346AF}"/>
    <hyperlink ref="B15" location="'Ενεργοί μετρητές'!A1" display="Ενεργοί μετρητές" xr:uid="{29CFB353-AEAB-424B-9D20-BF6A6015FDCA}"/>
    <hyperlink ref="B31" location="'Πρόγραμμα ανάπτυξης δικτύου'!A1" display="Πρόγραμμα ανάπτυξης δικτύου" xr:uid="{A831A95A-23D3-4097-ABA2-CC62B6CEAC36}"/>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43C42-9BB5-4917-A5EA-29C951CE117C}">
  <sheetPr>
    <tabColor rgb="FFFFFF00"/>
  </sheetPr>
  <dimension ref="B2:AK227"/>
  <sheetViews>
    <sheetView showGridLines="0" zoomScaleNormal="100" workbookViewId="0">
      <selection activeCell="K201" sqref="K201"/>
    </sheetView>
  </sheetViews>
  <sheetFormatPr defaultColWidth="8.85546875" defaultRowHeight="14.45" outlineLevelRow="1"/>
  <cols>
    <col min="1" max="1" width="2.85546875" customWidth="1"/>
    <col min="2" max="2" width="28.28515625" customWidth="1"/>
    <col min="3" max="3" width="13.7109375" customWidth="1"/>
    <col min="4" max="4" width="17.7109375" customWidth="1"/>
    <col min="5" max="9" width="13.7109375" customWidth="1"/>
    <col min="10" max="10" width="9.42578125" bestFit="1" customWidth="1"/>
  </cols>
  <sheetData>
    <row r="2" spans="2:37" ht="18">
      <c r="B2" s="1" t="s">
        <v>0</v>
      </c>
      <c r="C2" s="294" t="str">
        <f>'Αρχική σελίδα'!C3</f>
        <v>Κεντρική Μακεδονία</v>
      </c>
      <c r="D2" s="294"/>
      <c r="E2" s="294"/>
      <c r="F2" s="294"/>
      <c r="G2" s="294"/>
      <c r="H2" s="97"/>
      <c r="J2" s="295" t="s">
        <v>59</v>
      </c>
      <c r="K2" s="295"/>
      <c r="L2" s="295"/>
    </row>
    <row r="3" spans="2:37" ht="18">
      <c r="B3" s="2" t="s">
        <v>2</v>
      </c>
      <c r="C3" s="98">
        <f>'Αρχική σελίδα'!C4</f>
        <v>2024</v>
      </c>
      <c r="D3" s="45" t="s">
        <v>3</v>
      </c>
      <c r="E3" s="45">
        <f>C3+4</f>
        <v>2028</v>
      </c>
    </row>
    <row r="4" spans="2:37" ht="14.45" customHeight="1">
      <c r="C4" s="2"/>
      <c r="D4" s="45"/>
      <c r="E4" s="45"/>
    </row>
    <row r="5" spans="2:37" ht="44.45" customHeight="1">
      <c r="B5" s="296" t="s">
        <v>162</v>
      </c>
      <c r="C5" s="296"/>
      <c r="D5" s="296"/>
      <c r="E5" s="296"/>
      <c r="F5" s="296"/>
      <c r="G5" s="296"/>
      <c r="H5" s="296"/>
      <c r="I5" s="296"/>
    </row>
    <row r="6" spans="2:37">
      <c r="B6" s="222"/>
      <c r="C6" s="222"/>
      <c r="D6" s="222"/>
      <c r="E6" s="222"/>
      <c r="F6" s="222"/>
      <c r="G6" s="222"/>
      <c r="H6" s="222"/>
    </row>
    <row r="7" spans="2:37" ht="18">
      <c r="B7" s="99" t="s">
        <v>163</v>
      </c>
      <c r="C7" s="100"/>
      <c r="D7" s="100"/>
      <c r="E7" s="100"/>
      <c r="F7" s="100"/>
      <c r="G7" s="100"/>
      <c r="H7" s="97"/>
      <c r="I7" s="97"/>
    </row>
    <row r="8" spans="2:37" ht="18">
      <c r="C8" s="2"/>
      <c r="D8" s="45"/>
      <c r="E8" s="45"/>
      <c r="F8" s="45"/>
    </row>
    <row r="9" spans="2:37" ht="15.6">
      <c r="B9" s="293" t="s">
        <v>148</v>
      </c>
      <c r="C9" s="293"/>
      <c r="D9" s="293"/>
      <c r="E9" s="293"/>
      <c r="F9" s="293"/>
      <c r="G9" s="293"/>
      <c r="H9" s="293"/>
      <c r="I9" s="293"/>
    </row>
    <row r="10" spans="2:37" ht="5.45" customHeight="1" outlineLevel="1">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row>
    <row r="11" spans="2:37" ht="43.15" outlineLevel="1">
      <c r="B11" s="77"/>
      <c r="C11" s="61" t="s">
        <v>102</v>
      </c>
      <c r="D11" s="90" t="str">
        <f>"Μέσο μοναδιαίο κόστος υποδομής "&amp;($C$3-5)&amp;" - "&amp;(($C$3-1))</f>
        <v>Μέσο μοναδιαίο κόστος υποδομής 2019 - 2023</v>
      </c>
      <c r="E11" s="81">
        <f>$C$3</f>
        <v>2024</v>
      </c>
      <c r="F11" s="81">
        <f>$C$3+1</f>
        <v>2025</v>
      </c>
      <c r="G11" s="81">
        <f>$C$3+2</f>
        <v>2026</v>
      </c>
      <c r="H11" s="81">
        <f>$C$3+3</f>
        <v>2027</v>
      </c>
      <c r="I11" s="81">
        <f>$C$3+4</f>
        <v>2028</v>
      </c>
    </row>
    <row r="12" spans="2:37" outlineLevel="1">
      <c r="B12" s="235" t="s">
        <v>75</v>
      </c>
      <c r="C12" s="46" t="s">
        <v>164</v>
      </c>
      <c r="D12" s="82"/>
      <c r="E12" s="82"/>
      <c r="F12" s="82"/>
      <c r="G12" s="82"/>
      <c r="H12" s="82"/>
      <c r="I12" s="82"/>
    </row>
    <row r="13" spans="2:37" outlineLevel="1">
      <c r="B13" s="236" t="s">
        <v>76</v>
      </c>
      <c r="C13" s="46" t="s">
        <v>164</v>
      </c>
      <c r="D13" s="273">
        <v>279.76</v>
      </c>
      <c r="E13" s="281">
        <v>295.52734346740175</v>
      </c>
      <c r="F13" s="281">
        <v>357.84953838985587</v>
      </c>
      <c r="G13" s="281">
        <v>325.67895764178428</v>
      </c>
      <c r="H13" s="273">
        <v>325.67895764178428</v>
      </c>
      <c r="I13" s="273">
        <v>325.67895764178428</v>
      </c>
      <c r="J13" s="251"/>
      <c r="K13" s="251"/>
      <c r="L13" s="251"/>
      <c r="M13" s="251"/>
      <c r="N13" s="251"/>
      <c r="O13" s="251"/>
      <c r="P13" s="251"/>
      <c r="Q13" s="251"/>
    </row>
    <row r="14" spans="2:37" outlineLevel="1">
      <c r="B14" s="236" t="s">
        <v>77</v>
      </c>
      <c r="C14" s="46" t="s">
        <v>164</v>
      </c>
      <c r="D14" s="273">
        <v>279.76</v>
      </c>
      <c r="E14" s="281">
        <v>295.52734346740175</v>
      </c>
      <c r="F14" s="281">
        <v>357.84953838985587</v>
      </c>
      <c r="G14" s="281">
        <v>325.67895764178428</v>
      </c>
      <c r="H14" s="273">
        <v>325.67895764178428</v>
      </c>
      <c r="I14" s="273">
        <v>325.67895764178428</v>
      </c>
      <c r="N14" s="251"/>
    </row>
    <row r="15" spans="2:37" outlineLevel="1">
      <c r="B15" s="235" t="s">
        <v>78</v>
      </c>
      <c r="C15" s="46" t="s">
        <v>164</v>
      </c>
      <c r="D15" s="273"/>
      <c r="E15" s="281"/>
      <c r="F15" s="281"/>
      <c r="G15" s="281"/>
      <c r="H15" s="273"/>
      <c r="I15" s="273"/>
    </row>
    <row r="16" spans="2:37" outlineLevel="1">
      <c r="B16" s="236" t="s">
        <v>79</v>
      </c>
      <c r="C16" s="46" t="s">
        <v>164</v>
      </c>
      <c r="D16" s="273">
        <v>279.76094999999998</v>
      </c>
      <c r="E16" s="281">
        <v>295.52734346740175</v>
      </c>
      <c r="F16" s="281">
        <v>357.84953838985587</v>
      </c>
      <c r="G16" s="281">
        <v>325.67895764178428</v>
      </c>
      <c r="H16" s="273">
        <v>325.67895764178428</v>
      </c>
      <c r="I16" s="273">
        <v>325.67895764178428</v>
      </c>
    </row>
    <row r="17" spans="2:9" outlineLevel="1">
      <c r="B17" s="236" t="s">
        <v>80</v>
      </c>
      <c r="C17" s="46" t="s">
        <v>164</v>
      </c>
      <c r="D17" s="273">
        <v>279.76</v>
      </c>
      <c r="E17" s="281">
        <v>295.52734346740175</v>
      </c>
      <c r="F17" s="281">
        <v>357.84953838985587</v>
      </c>
      <c r="G17" s="281">
        <v>325.67895764178428</v>
      </c>
      <c r="H17" s="273">
        <v>325.67895764178428</v>
      </c>
      <c r="I17" s="273">
        <v>325.67895764178428</v>
      </c>
    </row>
    <row r="18" spans="2:9" outlineLevel="1">
      <c r="B18" s="235" t="s">
        <v>81</v>
      </c>
      <c r="C18" s="46" t="s">
        <v>164</v>
      </c>
      <c r="D18" s="273"/>
      <c r="E18" s="281"/>
      <c r="F18" s="281"/>
      <c r="G18" s="281"/>
      <c r="H18" s="273"/>
      <c r="I18" s="273"/>
    </row>
    <row r="19" spans="2:9" outlineLevel="1">
      <c r="B19" s="236" t="s">
        <v>82</v>
      </c>
      <c r="C19" s="46" t="s">
        <v>164</v>
      </c>
      <c r="D19" s="273">
        <v>279.76</v>
      </c>
      <c r="E19" s="281">
        <v>295.52734346740175</v>
      </c>
      <c r="F19" s="281">
        <v>357.84953838985587</v>
      </c>
      <c r="G19" s="281">
        <v>325.67895764178428</v>
      </c>
      <c r="H19" s="273">
        <v>325.67895764178428</v>
      </c>
      <c r="I19" s="273">
        <v>325.67895764178428</v>
      </c>
    </row>
    <row r="20" spans="2:9" outlineLevel="1">
      <c r="B20" s="236" t="s">
        <v>83</v>
      </c>
      <c r="C20" s="46" t="s">
        <v>164</v>
      </c>
      <c r="D20" s="273">
        <v>279.76</v>
      </c>
      <c r="E20" s="281">
        <v>295.52734346740175</v>
      </c>
      <c r="F20" s="281">
        <v>357.84953838985587</v>
      </c>
      <c r="G20" s="281">
        <v>325.67895764178428</v>
      </c>
      <c r="H20" s="273">
        <v>325.67895764178428</v>
      </c>
      <c r="I20" s="273">
        <v>325.67895764178428</v>
      </c>
    </row>
    <row r="21" spans="2:9" outlineLevel="1">
      <c r="B21" s="235" t="s">
        <v>84</v>
      </c>
      <c r="C21" s="46" t="s">
        <v>164</v>
      </c>
      <c r="D21" s="273"/>
      <c r="E21" s="281"/>
      <c r="F21" s="281"/>
      <c r="G21" s="281"/>
      <c r="H21" s="273"/>
      <c r="I21" s="273"/>
    </row>
    <row r="22" spans="2:9" outlineLevel="1">
      <c r="B22" s="237" t="s">
        <v>85</v>
      </c>
      <c r="C22" s="46" t="s">
        <v>164</v>
      </c>
      <c r="D22" s="273">
        <v>279.76</v>
      </c>
      <c r="E22" s="281">
        <v>295.52734346740175</v>
      </c>
      <c r="F22" s="281">
        <v>357.84953838985587</v>
      </c>
      <c r="G22" s="281">
        <v>325.67895764178428</v>
      </c>
      <c r="H22" s="273">
        <v>325.67895764178428</v>
      </c>
      <c r="I22" s="273">
        <v>325.67895764178428</v>
      </c>
    </row>
    <row r="23" spans="2:9" outlineLevel="1">
      <c r="B23" s="235" t="s">
        <v>86</v>
      </c>
      <c r="C23" s="46" t="s">
        <v>164</v>
      </c>
      <c r="D23" s="273"/>
      <c r="E23" s="281"/>
      <c r="F23" s="281"/>
      <c r="G23" s="281"/>
      <c r="H23" s="273"/>
      <c r="I23" s="273"/>
    </row>
    <row r="24" spans="2:9" outlineLevel="1">
      <c r="B24" s="236" t="s">
        <v>87</v>
      </c>
      <c r="C24" s="46" t="s">
        <v>164</v>
      </c>
      <c r="D24" s="273">
        <v>279.76</v>
      </c>
      <c r="E24" s="281">
        <v>295.52734346740175</v>
      </c>
      <c r="F24" s="281">
        <v>357.84953838985587</v>
      </c>
      <c r="G24" s="281">
        <v>325.67895764178428</v>
      </c>
      <c r="H24" s="273">
        <v>325.67895764178428</v>
      </c>
      <c r="I24" s="273">
        <v>325.67895764178428</v>
      </c>
    </row>
    <row r="25" spans="2:9" outlineLevel="1">
      <c r="B25" s="235" t="s">
        <v>88</v>
      </c>
      <c r="C25" s="46" t="s">
        <v>164</v>
      </c>
      <c r="D25" s="273"/>
      <c r="E25" s="281"/>
      <c r="F25" s="281"/>
      <c r="G25" s="281"/>
      <c r="H25" s="273"/>
      <c r="I25" s="273"/>
    </row>
    <row r="26" spans="2:9" outlineLevel="1">
      <c r="B26" s="236" t="s">
        <v>89</v>
      </c>
      <c r="C26" s="46" t="s">
        <v>164</v>
      </c>
      <c r="D26" s="273">
        <v>279.76</v>
      </c>
      <c r="E26" s="281">
        <v>295.52734346740175</v>
      </c>
      <c r="F26" s="281">
        <v>357.84953838985587</v>
      </c>
      <c r="G26" s="281">
        <v>325.67895764178428</v>
      </c>
      <c r="H26" s="273">
        <v>325.67895764178428</v>
      </c>
      <c r="I26" s="273">
        <v>325.67895764178428</v>
      </c>
    </row>
    <row r="27" spans="2:9" outlineLevel="1">
      <c r="B27" s="235" t="s">
        <v>90</v>
      </c>
      <c r="C27" s="46" t="s">
        <v>164</v>
      </c>
      <c r="D27" s="273"/>
      <c r="E27" s="281"/>
      <c r="F27" s="281"/>
      <c r="G27" s="281"/>
      <c r="H27" s="273"/>
      <c r="I27" s="273"/>
    </row>
    <row r="28" spans="2:9" outlineLevel="1">
      <c r="B28" s="236" t="s">
        <v>91</v>
      </c>
      <c r="C28" s="46" t="s">
        <v>164</v>
      </c>
      <c r="D28" s="273">
        <v>279.76</v>
      </c>
      <c r="E28" s="281">
        <v>295.52734346740175</v>
      </c>
      <c r="F28" s="281">
        <v>357.84953838985587</v>
      </c>
      <c r="G28" s="281">
        <v>325.67895764178428</v>
      </c>
      <c r="H28" s="273">
        <v>325.67895764178428</v>
      </c>
      <c r="I28" s="273">
        <v>325.67895764178428</v>
      </c>
    </row>
    <row r="29" spans="2:9" outlineLevel="1">
      <c r="B29" s="236" t="s">
        <v>92</v>
      </c>
      <c r="C29" s="46" t="s">
        <v>164</v>
      </c>
      <c r="D29" s="273">
        <v>279.76094999999998</v>
      </c>
      <c r="E29" s="281">
        <v>295.52734346740175</v>
      </c>
      <c r="F29" s="281">
        <v>357.84953838985587</v>
      </c>
      <c r="G29" s="281">
        <v>325.67895764178428</v>
      </c>
      <c r="H29" s="273">
        <v>325.67895764178428</v>
      </c>
      <c r="I29" s="273">
        <v>325.67895764178428</v>
      </c>
    </row>
    <row r="30" spans="2:9" outlineLevel="1">
      <c r="B30" s="235" t="s">
        <v>84</v>
      </c>
      <c r="C30" s="46" t="s">
        <v>164</v>
      </c>
      <c r="D30" s="273"/>
      <c r="E30" s="281"/>
      <c r="F30" s="281"/>
      <c r="G30" s="281"/>
      <c r="H30" s="273"/>
      <c r="I30" s="273"/>
    </row>
    <row r="31" spans="2:9" outlineLevel="1">
      <c r="B31" s="236" t="s">
        <v>93</v>
      </c>
      <c r="C31" s="46" t="s">
        <v>164</v>
      </c>
      <c r="D31" s="273">
        <v>279.76094999999998</v>
      </c>
      <c r="E31" s="281">
        <v>295.52734346740175</v>
      </c>
      <c r="F31" s="281">
        <v>357.84953838985587</v>
      </c>
      <c r="G31" s="281">
        <v>325.67895764178428</v>
      </c>
      <c r="H31" s="273">
        <v>325.67895764178428</v>
      </c>
      <c r="I31" s="273">
        <v>325.67895764178428</v>
      </c>
    </row>
    <row r="32" spans="2:9" outlineLevel="1">
      <c r="B32" s="235" t="s">
        <v>94</v>
      </c>
      <c r="C32" s="46" t="s">
        <v>164</v>
      </c>
      <c r="D32" s="273"/>
      <c r="E32" s="281"/>
      <c r="F32" s="281"/>
      <c r="G32" s="281"/>
      <c r="H32" s="273"/>
      <c r="I32" s="273"/>
    </row>
    <row r="33" spans="2:37" outlineLevel="1">
      <c r="B33" s="236" t="s">
        <v>95</v>
      </c>
      <c r="C33" s="46" t="s">
        <v>164</v>
      </c>
      <c r="D33" s="273">
        <v>279.76</v>
      </c>
      <c r="E33" s="281">
        <v>295.52734346740175</v>
      </c>
      <c r="F33" s="281">
        <v>357.84953838985587</v>
      </c>
      <c r="G33" s="281">
        <v>325.67895764178428</v>
      </c>
      <c r="H33" s="273">
        <v>325.67895764178428</v>
      </c>
      <c r="I33" s="273">
        <v>325.67895764178428</v>
      </c>
    </row>
    <row r="34" spans="2:37" outlineLevel="1">
      <c r="B34" s="236" t="s">
        <v>96</v>
      </c>
      <c r="C34" s="46" t="s">
        <v>164</v>
      </c>
      <c r="D34" s="273">
        <v>279.76094999999998</v>
      </c>
      <c r="E34" s="281">
        <v>295.52734346740175</v>
      </c>
      <c r="F34" s="281">
        <v>357.84953838985587</v>
      </c>
      <c r="G34" s="281">
        <v>325.67895764178428</v>
      </c>
      <c r="H34" s="273">
        <v>325.67895764178428</v>
      </c>
      <c r="I34" s="273">
        <v>325.67895764178428</v>
      </c>
    </row>
    <row r="36" spans="2:37" ht="15.6">
      <c r="B36" s="293" t="s">
        <v>152</v>
      </c>
      <c r="C36" s="293"/>
      <c r="D36" s="293"/>
      <c r="E36" s="293"/>
      <c r="F36" s="293"/>
      <c r="G36" s="293"/>
      <c r="H36" s="293"/>
      <c r="I36" s="293"/>
    </row>
    <row r="37" spans="2:37" ht="5.45" customHeight="1" outlineLevel="1">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row>
    <row r="38" spans="2:37" ht="43.15" outlineLevel="1">
      <c r="B38" s="77"/>
      <c r="C38" s="61" t="s">
        <v>102</v>
      </c>
      <c r="D38" s="90" t="str">
        <f>"Μέσο μοναδιαίο κόστος υποδομής "&amp;($C$3-5)&amp;" - "&amp;(($C$3-1))</f>
        <v>Μέσο μοναδιαίο κόστος υποδομής 2019 - 2023</v>
      </c>
      <c r="E38" s="81">
        <f>$C$3</f>
        <v>2024</v>
      </c>
      <c r="F38" s="81">
        <f>$C$3+1</f>
        <v>2025</v>
      </c>
      <c r="G38" s="81">
        <f>$C$3+2</f>
        <v>2026</v>
      </c>
      <c r="H38" s="81">
        <f>$C$3+3</f>
        <v>2027</v>
      </c>
      <c r="I38" s="81">
        <f>$C$3+4</f>
        <v>2028</v>
      </c>
    </row>
    <row r="39" spans="2:37" outlineLevel="1">
      <c r="B39" s="235" t="s">
        <v>75</v>
      </c>
      <c r="C39" s="46" t="s">
        <v>164</v>
      </c>
      <c r="D39" s="82"/>
      <c r="E39" s="82"/>
      <c r="F39" s="82"/>
      <c r="G39" s="82"/>
      <c r="H39" s="82"/>
      <c r="I39" s="82"/>
    </row>
    <row r="40" spans="2:37" outlineLevel="1">
      <c r="B40" s="236" t="s">
        <v>76</v>
      </c>
      <c r="C40" s="46" t="s">
        <v>164</v>
      </c>
      <c r="D40" s="274">
        <v>81.138000000000005</v>
      </c>
      <c r="E40" s="274">
        <v>88.59560326884646</v>
      </c>
      <c r="F40" s="274">
        <v>85.302115770111826</v>
      </c>
      <c r="G40" s="274">
        <v>89.27849795220672</v>
      </c>
      <c r="H40" s="274">
        <v>85.944119554848612</v>
      </c>
      <c r="I40" s="274">
        <v>91.804224775725672</v>
      </c>
      <c r="J40" s="251"/>
      <c r="K40" s="251"/>
      <c r="L40" s="251"/>
      <c r="M40" s="251"/>
      <c r="N40" s="251"/>
      <c r="O40" s="251"/>
      <c r="P40" s="251"/>
    </row>
    <row r="41" spans="2:37" outlineLevel="1">
      <c r="B41" s="236" t="s">
        <v>77</v>
      </c>
      <c r="C41" s="46" t="s">
        <v>164</v>
      </c>
      <c r="D41" s="274">
        <v>81.138000000000005</v>
      </c>
      <c r="E41" s="274">
        <v>88.59560326884646</v>
      </c>
      <c r="F41" s="274">
        <v>85.302115770111826</v>
      </c>
      <c r="G41" s="274">
        <v>89.27849795220672</v>
      </c>
      <c r="H41" s="274">
        <v>85.944119554848612</v>
      </c>
      <c r="I41" s="274">
        <v>91.804224775725672</v>
      </c>
    </row>
    <row r="42" spans="2:37" outlineLevel="1">
      <c r="B42" s="235" t="s">
        <v>78</v>
      </c>
      <c r="C42" s="46" t="s">
        <v>164</v>
      </c>
      <c r="D42" s="274"/>
      <c r="E42" s="274"/>
      <c r="F42" s="274"/>
      <c r="G42" s="274"/>
      <c r="H42" s="274"/>
      <c r="I42" s="274"/>
    </row>
    <row r="43" spans="2:37" outlineLevel="1">
      <c r="B43" s="236" t="s">
        <v>79</v>
      </c>
      <c r="C43" s="46" t="s">
        <v>164</v>
      </c>
      <c r="D43" s="274">
        <v>81.138001200000005</v>
      </c>
      <c r="E43" s="274">
        <v>88.59560326884646</v>
      </c>
      <c r="F43" s="274">
        <v>85.302115770111826</v>
      </c>
      <c r="G43" s="274">
        <v>89.27849795220672</v>
      </c>
      <c r="H43" s="274">
        <v>85.944119554848612</v>
      </c>
      <c r="I43" s="274">
        <v>91.804224775725672</v>
      </c>
    </row>
    <row r="44" spans="2:37" outlineLevel="1">
      <c r="B44" s="236" t="s">
        <v>80</v>
      </c>
      <c r="C44" s="46" t="s">
        <v>164</v>
      </c>
      <c r="D44" s="274">
        <v>81.138000000000005</v>
      </c>
      <c r="E44" s="274">
        <v>88.59560326884646</v>
      </c>
      <c r="F44" s="274">
        <v>85.302115770111826</v>
      </c>
      <c r="G44" s="274">
        <v>89.27849795220672</v>
      </c>
      <c r="H44" s="274">
        <v>85.944119554848612</v>
      </c>
      <c r="I44" s="274">
        <v>91.804224775725672</v>
      </c>
    </row>
    <row r="45" spans="2:37" outlineLevel="1">
      <c r="B45" s="235" t="s">
        <v>81</v>
      </c>
      <c r="C45" s="46" t="s">
        <v>164</v>
      </c>
      <c r="D45" s="274"/>
      <c r="E45" s="274"/>
      <c r="F45" s="274"/>
      <c r="G45" s="274"/>
      <c r="H45" s="274"/>
      <c r="I45" s="274"/>
    </row>
    <row r="46" spans="2:37" outlineLevel="1">
      <c r="B46" s="236" t="s">
        <v>82</v>
      </c>
      <c r="C46" s="46" t="s">
        <v>164</v>
      </c>
      <c r="D46" s="274">
        <v>81.138000000000005</v>
      </c>
      <c r="E46" s="274">
        <v>88.59560326884646</v>
      </c>
      <c r="F46" s="274">
        <v>85.302115770111826</v>
      </c>
      <c r="G46" s="274">
        <v>89.27849795220672</v>
      </c>
      <c r="H46" s="274">
        <v>85.944119554848612</v>
      </c>
      <c r="I46" s="274">
        <v>91.804224775725672</v>
      </c>
    </row>
    <row r="47" spans="2:37" outlineLevel="1">
      <c r="B47" s="236" t="s">
        <v>83</v>
      </c>
      <c r="C47" s="46" t="s">
        <v>164</v>
      </c>
      <c r="D47" s="274">
        <v>81.138000000000005</v>
      </c>
      <c r="E47" s="274">
        <v>88.59560326884646</v>
      </c>
      <c r="F47" s="274">
        <v>85.302115770111826</v>
      </c>
      <c r="G47" s="274">
        <v>89.27849795220672</v>
      </c>
      <c r="H47" s="274">
        <v>85.944119554848612</v>
      </c>
      <c r="I47" s="274">
        <v>91.804224775725672</v>
      </c>
    </row>
    <row r="48" spans="2:37" outlineLevel="1">
      <c r="B48" s="235" t="s">
        <v>84</v>
      </c>
      <c r="C48" s="46" t="s">
        <v>164</v>
      </c>
      <c r="D48" s="274"/>
      <c r="E48" s="274"/>
      <c r="F48" s="274"/>
      <c r="G48" s="274"/>
      <c r="H48" s="274"/>
      <c r="I48" s="274"/>
    </row>
    <row r="49" spans="2:37" outlineLevel="1">
      <c r="B49" s="237" t="s">
        <v>85</v>
      </c>
      <c r="C49" s="46" t="s">
        <v>164</v>
      </c>
      <c r="D49" s="274">
        <v>81.138000000000005</v>
      </c>
      <c r="E49" s="274">
        <v>88.59560326884646</v>
      </c>
      <c r="F49" s="274">
        <v>85.302115770111826</v>
      </c>
      <c r="G49" s="274">
        <v>89.27849795220672</v>
      </c>
      <c r="H49" s="274">
        <v>85.944119554848612</v>
      </c>
      <c r="I49" s="274">
        <v>91.804224775725672</v>
      </c>
    </row>
    <row r="50" spans="2:37" outlineLevel="1">
      <c r="B50" s="235" t="s">
        <v>86</v>
      </c>
      <c r="C50" s="46" t="s">
        <v>164</v>
      </c>
      <c r="D50" s="274"/>
      <c r="E50" s="274"/>
      <c r="F50" s="274"/>
      <c r="G50" s="274"/>
      <c r="H50" s="274"/>
      <c r="I50" s="274"/>
    </row>
    <row r="51" spans="2:37" outlineLevel="1">
      <c r="B51" s="236" t="s">
        <v>87</v>
      </c>
      <c r="C51" s="46" t="s">
        <v>164</v>
      </c>
      <c r="D51" s="274">
        <v>81.138000000000005</v>
      </c>
      <c r="E51" s="274">
        <v>88.59560326884646</v>
      </c>
      <c r="F51" s="274">
        <v>85.302115770111826</v>
      </c>
      <c r="G51" s="274">
        <v>89.27849795220672</v>
      </c>
      <c r="H51" s="274">
        <v>85.944119554848612</v>
      </c>
      <c r="I51" s="274">
        <v>91.804224775725672</v>
      </c>
    </row>
    <row r="52" spans="2:37" outlineLevel="1">
      <c r="B52" s="235" t="s">
        <v>88</v>
      </c>
      <c r="C52" s="46" t="s">
        <v>164</v>
      </c>
      <c r="D52" s="274"/>
      <c r="E52" s="274"/>
      <c r="F52" s="274"/>
      <c r="G52" s="274"/>
      <c r="H52" s="274"/>
      <c r="I52" s="274"/>
    </row>
    <row r="53" spans="2:37" outlineLevel="1">
      <c r="B53" s="236" t="s">
        <v>89</v>
      </c>
      <c r="C53" s="46" t="s">
        <v>164</v>
      </c>
      <c r="D53" s="274">
        <v>81.138000000000005</v>
      </c>
      <c r="E53" s="274">
        <v>88.59560326884646</v>
      </c>
      <c r="F53" s="274">
        <v>85.302115770111826</v>
      </c>
      <c r="G53" s="274">
        <v>89.27849795220672</v>
      </c>
      <c r="H53" s="274">
        <v>85.944119554848612</v>
      </c>
      <c r="I53" s="274">
        <v>91.804224775725672</v>
      </c>
    </row>
    <row r="54" spans="2:37" outlineLevel="1">
      <c r="B54" s="235" t="s">
        <v>90</v>
      </c>
      <c r="C54" s="46" t="s">
        <v>164</v>
      </c>
      <c r="D54" s="274"/>
      <c r="E54" s="274"/>
      <c r="F54" s="274"/>
      <c r="G54" s="274"/>
      <c r="H54" s="274"/>
      <c r="I54" s="274"/>
    </row>
    <row r="55" spans="2:37" outlineLevel="1">
      <c r="B55" s="236" t="s">
        <v>91</v>
      </c>
      <c r="C55" s="46" t="s">
        <v>164</v>
      </c>
      <c r="D55" s="274">
        <v>81.138000000000005</v>
      </c>
      <c r="E55" s="274">
        <v>88.59560326884646</v>
      </c>
      <c r="F55" s="274">
        <v>85.302115770111826</v>
      </c>
      <c r="G55" s="274">
        <v>89.27849795220672</v>
      </c>
      <c r="H55" s="274">
        <v>85.944119554848612</v>
      </c>
      <c r="I55" s="274">
        <v>91.804224775725672</v>
      </c>
    </row>
    <row r="56" spans="2:37" outlineLevel="1">
      <c r="B56" s="236" t="s">
        <v>92</v>
      </c>
      <c r="C56" s="46" t="s">
        <v>164</v>
      </c>
      <c r="D56" s="274">
        <v>81.138000000000005</v>
      </c>
      <c r="E56" s="274">
        <v>88.59560326884646</v>
      </c>
      <c r="F56" s="274">
        <v>85.302115770111826</v>
      </c>
      <c r="G56" s="274">
        <v>89.27849795220672</v>
      </c>
      <c r="H56" s="274">
        <v>85.944119554848612</v>
      </c>
      <c r="I56" s="274">
        <v>91.804224775725672</v>
      </c>
    </row>
    <row r="57" spans="2:37" outlineLevel="1">
      <c r="B57" s="235" t="s">
        <v>84</v>
      </c>
      <c r="C57" s="46" t="s">
        <v>164</v>
      </c>
      <c r="D57" s="274"/>
      <c r="E57" s="274"/>
      <c r="F57" s="274"/>
      <c r="G57" s="274"/>
      <c r="H57" s="274"/>
      <c r="I57" s="274"/>
    </row>
    <row r="58" spans="2:37" outlineLevel="1">
      <c r="B58" s="236" t="s">
        <v>93</v>
      </c>
      <c r="C58" s="46" t="s">
        <v>164</v>
      </c>
      <c r="D58" s="274">
        <v>81.138000000000005</v>
      </c>
      <c r="E58" s="274">
        <v>88.59560326884646</v>
      </c>
      <c r="F58" s="274">
        <v>85.302115770111826</v>
      </c>
      <c r="G58" s="274">
        <v>89.27849795220672</v>
      </c>
      <c r="H58" s="274">
        <v>85.944119554848612</v>
      </c>
      <c r="I58" s="274">
        <v>91.804224775725672</v>
      </c>
    </row>
    <row r="59" spans="2:37" outlineLevel="1">
      <c r="B59" s="235" t="s">
        <v>94</v>
      </c>
      <c r="C59" s="46" t="s">
        <v>164</v>
      </c>
      <c r="D59" s="274"/>
      <c r="E59" s="274"/>
      <c r="F59" s="274"/>
      <c r="G59" s="274"/>
      <c r="H59" s="274"/>
      <c r="I59" s="274"/>
    </row>
    <row r="60" spans="2:37" outlineLevel="1">
      <c r="B60" s="236" t="s">
        <v>95</v>
      </c>
      <c r="C60" s="46" t="s">
        <v>164</v>
      </c>
      <c r="D60" s="274">
        <v>81.138000000000005</v>
      </c>
      <c r="E60" s="274">
        <v>88.59560326884646</v>
      </c>
      <c r="F60" s="274">
        <v>85.302115770111826</v>
      </c>
      <c r="G60" s="274">
        <v>89.27849795220672</v>
      </c>
      <c r="H60" s="274">
        <v>85.944119554848612</v>
      </c>
      <c r="I60" s="274">
        <v>91.804224775725672</v>
      </c>
    </row>
    <row r="61" spans="2:37" outlineLevel="1">
      <c r="B61" s="236" t="s">
        <v>96</v>
      </c>
      <c r="C61" s="46" t="s">
        <v>164</v>
      </c>
      <c r="D61" s="274">
        <v>95.518423401000007</v>
      </c>
      <c r="E61" s="274">
        <v>88.59560326884646</v>
      </c>
      <c r="F61" s="274">
        <v>85.302115770111826</v>
      </c>
      <c r="G61" s="274">
        <v>89.27849795220672</v>
      </c>
      <c r="H61" s="274">
        <v>85.944119554848612</v>
      </c>
      <c r="I61" s="274">
        <v>91.804224775725672</v>
      </c>
    </row>
    <row r="63" spans="2:37" ht="15.6">
      <c r="B63" s="293" t="s">
        <v>153</v>
      </c>
      <c r="C63" s="293"/>
      <c r="D63" s="293"/>
      <c r="E63" s="293"/>
      <c r="F63" s="293"/>
      <c r="G63" s="293"/>
      <c r="H63" s="293"/>
      <c r="I63" s="293"/>
    </row>
    <row r="64" spans="2:37" ht="5.45" customHeight="1" outlineLevel="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row>
    <row r="65" spans="2:10" ht="43.15" outlineLevel="1">
      <c r="B65" s="77"/>
      <c r="C65" s="61" t="s">
        <v>102</v>
      </c>
      <c r="D65" s="90" t="str">
        <f>"Μέσο μοναδιαίο κόστος υποδομής "&amp;($C$3-5)&amp;" - "&amp;(($C$3-1))</f>
        <v>Μέσο μοναδιαίο κόστος υποδομής 2019 - 2023</v>
      </c>
      <c r="E65" s="81">
        <f>$C$3</f>
        <v>2024</v>
      </c>
      <c r="F65" s="81">
        <f>$C$3+1</f>
        <v>2025</v>
      </c>
      <c r="G65" s="81">
        <f>$C$3+2</f>
        <v>2026</v>
      </c>
      <c r="H65" s="81">
        <f>$C$3+3</f>
        <v>2027</v>
      </c>
      <c r="I65" s="81">
        <f>$C$3+4</f>
        <v>2028</v>
      </c>
    </row>
    <row r="66" spans="2:10" outlineLevel="1">
      <c r="B66" s="235" t="s">
        <v>75</v>
      </c>
      <c r="C66" s="46" t="s">
        <v>165</v>
      </c>
      <c r="D66" s="82"/>
      <c r="E66" s="82"/>
      <c r="F66" s="82"/>
      <c r="G66" s="82"/>
      <c r="H66" s="82"/>
      <c r="I66" s="82"/>
    </row>
    <row r="67" spans="2:10" outlineLevel="1">
      <c r="B67" s="236" t="s">
        <v>76</v>
      </c>
      <c r="C67" s="46" t="s">
        <v>165</v>
      </c>
      <c r="D67" s="275">
        <v>1454.3149350000001</v>
      </c>
      <c r="E67" s="275">
        <v>1532.381617296978</v>
      </c>
      <c r="F67" s="275">
        <v>1007.6526660199726</v>
      </c>
      <c r="G67" s="275">
        <v>1058.4806344446376</v>
      </c>
      <c r="H67" s="275">
        <v>1163.977282442801</v>
      </c>
      <c r="I67" s="275">
        <v>1247.6159008925467</v>
      </c>
    </row>
    <row r="68" spans="2:10" outlineLevel="1">
      <c r="B68" s="236" t="s">
        <v>77</v>
      </c>
      <c r="C68" s="46" t="s">
        <v>165</v>
      </c>
      <c r="D68" s="275">
        <v>1454.3149350000001</v>
      </c>
      <c r="E68" s="275">
        <v>1532.381617296978</v>
      </c>
      <c r="F68" s="275">
        <v>1007.6526660199726</v>
      </c>
      <c r="G68" s="275">
        <v>1058.4806344446376</v>
      </c>
      <c r="H68" s="275">
        <v>1163.977282442801</v>
      </c>
      <c r="I68" s="275">
        <v>1247.6159008925467</v>
      </c>
    </row>
    <row r="69" spans="2:10" outlineLevel="1">
      <c r="B69" s="235" t="s">
        <v>78</v>
      </c>
      <c r="C69" s="46" t="s">
        <v>165</v>
      </c>
      <c r="D69" s="275"/>
      <c r="E69" s="275"/>
      <c r="F69" s="275"/>
      <c r="G69" s="275"/>
      <c r="H69" s="275"/>
      <c r="I69" s="275"/>
    </row>
    <row r="70" spans="2:10" outlineLevel="1">
      <c r="B70" s="236" t="s">
        <v>79</v>
      </c>
      <c r="C70" s="46" t="s">
        <v>165</v>
      </c>
      <c r="D70" s="275">
        <v>1459.0910100000001</v>
      </c>
      <c r="E70" s="275">
        <v>1532.381617296978</v>
      </c>
      <c r="F70" s="275">
        <v>1007.6526660199726</v>
      </c>
      <c r="G70" s="275">
        <v>1058.4806344446376</v>
      </c>
      <c r="H70" s="275">
        <v>1163.977282442801</v>
      </c>
      <c r="I70" s="275">
        <v>1247.6159008925467</v>
      </c>
      <c r="J70" s="272"/>
    </row>
    <row r="71" spans="2:10" outlineLevel="1">
      <c r="B71" s="236" t="s">
        <v>80</v>
      </c>
      <c r="C71" s="46" t="s">
        <v>165</v>
      </c>
      <c r="D71" s="275">
        <v>1459.0910100000001</v>
      </c>
      <c r="E71" s="275">
        <v>1532.381617296978</v>
      </c>
      <c r="F71" s="275">
        <v>1007.6526660199726</v>
      </c>
      <c r="G71" s="275">
        <v>1058.4806344446376</v>
      </c>
      <c r="H71" s="275">
        <v>1163.977282442801</v>
      </c>
      <c r="I71" s="275">
        <v>1247.6159008925467</v>
      </c>
    </row>
    <row r="72" spans="2:10" outlineLevel="1">
      <c r="B72" s="235" t="s">
        <v>81</v>
      </c>
      <c r="C72" s="46" t="s">
        <v>165</v>
      </c>
      <c r="D72" s="275"/>
      <c r="E72" s="275"/>
      <c r="F72" s="275"/>
      <c r="G72" s="275"/>
      <c r="H72" s="275"/>
      <c r="I72" s="275"/>
    </row>
    <row r="73" spans="2:10" outlineLevel="1">
      <c r="B73" s="236" t="s">
        <v>82</v>
      </c>
      <c r="C73" s="46" t="s">
        <v>165</v>
      </c>
      <c r="D73" s="275">
        <v>1455.481186</v>
      </c>
      <c r="E73" s="275">
        <v>1532.381617296978</v>
      </c>
      <c r="F73" s="275">
        <v>1007.6526660199726</v>
      </c>
      <c r="G73" s="275">
        <v>1058.4806344446376</v>
      </c>
      <c r="H73" s="275">
        <v>1163.977282442801</v>
      </c>
      <c r="I73" s="275">
        <v>1247.6159008925467</v>
      </c>
    </row>
    <row r="74" spans="2:10" outlineLevel="1">
      <c r="B74" s="236" t="s">
        <v>83</v>
      </c>
      <c r="C74" s="46" t="s">
        <v>165</v>
      </c>
      <c r="D74" s="275">
        <v>1455.481186</v>
      </c>
      <c r="E74" s="275">
        <v>1532.381617296978</v>
      </c>
      <c r="F74" s="275">
        <v>1007.6526660199726</v>
      </c>
      <c r="G74" s="275">
        <v>1058.4806344446376</v>
      </c>
      <c r="H74" s="275">
        <v>1163.977282442801</v>
      </c>
      <c r="I74" s="275">
        <v>1247.6159008925467</v>
      </c>
    </row>
    <row r="75" spans="2:10" outlineLevel="1">
      <c r="B75" s="235" t="s">
        <v>84</v>
      </c>
      <c r="C75" s="46" t="s">
        <v>165</v>
      </c>
      <c r="D75" s="275"/>
      <c r="E75" s="275"/>
      <c r="F75" s="275"/>
      <c r="G75" s="275"/>
      <c r="H75" s="275"/>
      <c r="I75" s="275"/>
    </row>
    <row r="76" spans="2:10" outlineLevel="1">
      <c r="B76" s="237" t="s">
        <v>85</v>
      </c>
      <c r="C76" s="46" t="s">
        <v>165</v>
      </c>
      <c r="D76" s="275">
        <v>1451</v>
      </c>
      <c r="E76" s="275">
        <v>1532.381617296978</v>
      </c>
      <c r="F76" s="275">
        <v>1007.6526660199726</v>
      </c>
      <c r="G76" s="275">
        <v>1058.4806344446376</v>
      </c>
      <c r="H76" s="275">
        <v>1163.977282442801</v>
      </c>
      <c r="I76" s="275">
        <v>1247.6159008925467</v>
      </c>
    </row>
    <row r="77" spans="2:10" outlineLevel="1">
      <c r="B77" s="235" t="s">
        <v>86</v>
      </c>
      <c r="C77" s="46" t="s">
        <v>165</v>
      </c>
      <c r="D77" s="275"/>
      <c r="E77" s="275"/>
      <c r="F77" s="275"/>
      <c r="G77" s="275"/>
      <c r="H77" s="275"/>
      <c r="I77" s="275"/>
    </row>
    <row r="78" spans="2:10" outlineLevel="1">
      <c r="B78" s="236" t="s">
        <v>87</v>
      </c>
      <c r="C78" s="46" t="s">
        <v>165</v>
      </c>
      <c r="D78" s="275">
        <v>1451</v>
      </c>
      <c r="E78" s="275">
        <v>1532.381617296978</v>
      </c>
      <c r="F78" s="275">
        <v>1007.6526660199726</v>
      </c>
      <c r="G78" s="275">
        <v>1058.4806344446376</v>
      </c>
      <c r="H78" s="275">
        <v>1163.977282442801</v>
      </c>
      <c r="I78" s="275">
        <v>1247.6159008925467</v>
      </c>
    </row>
    <row r="79" spans="2:10" outlineLevel="1">
      <c r="B79" s="235" t="s">
        <v>88</v>
      </c>
      <c r="C79" s="46" t="s">
        <v>165</v>
      </c>
      <c r="D79" s="275"/>
      <c r="E79" s="275"/>
      <c r="F79" s="275"/>
      <c r="G79" s="275"/>
      <c r="H79" s="275"/>
      <c r="I79" s="275"/>
    </row>
    <row r="80" spans="2:10" outlineLevel="1">
      <c r="B80" s="236" t="s">
        <v>89</v>
      </c>
      <c r="C80" s="46" t="s">
        <v>165</v>
      </c>
      <c r="D80" s="275">
        <v>1451</v>
      </c>
      <c r="E80" s="275">
        <v>1532.381617296978</v>
      </c>
      <c r="F80" s="275">
        <v>1007.6526660199726</v>
      </c>
      <c r="G80" s="275">
        <v>1058.4806344446376</v>
      </c>
      <c r="H80" s="275">
        <v>1163.977282442801</v>
      </c>
      <c r="I80" s="275">
        <v>1247.6159008925467</v>
      </c>
    </row>
    <row r="81" spans="2:37" outlineLevel="1">
      <c r="B81" s="235" t="s">
        <v>90</v>
      </c>
      <c r="C81" s="46" t="s">
        <v>165</v>
      </c>
      <c r="D81" s="275"/>
      <c r="E81" s="275"/>
      <c r="F81" s="275"/>
      <c r="G81" s="275"/>
      <c r="H81" s="275"/>
      <c r="I81" s="275"/>
    </row>
    <row r="82" spans="2:37" outlineLevel="1">
      <c r="B82" s="236" t="s">
        <v>91</v>
      </c>
      <c r="C82" s="46" t="s">
        <v>165</v>
      </c>
      <c r="D82" s="275">
        <v>1444.29</v>
      </c>
      <c r="E82" s="275">
        <v>1532.381617296978</v>
      </c>
      <c r="F82" s="275">
        <v>1007.6526660199726</v>
      </c>
      <c r="G82" s="275">
        <v>1058.4806344446376</v>
      </c>
      <c r="H82" s="275">
        <v>1163.977282442801</v>
      </c>
      <c r="I82" s="275">
        <v>1247.6159008925467</v>
      </c>
    </row>
    <row r="83" spans="2:37" outlineLevel="1">
      <c r="B83" s="236" t="s">
        <v>92</v>
      </c>
      <c r="C83" s="46" t="s">
        <v>165</v>
      </c>
      <c r="D83" s="275">
        <v>1444.285177</v>
      </c>
      <c r="E83" s="275">
        <v>1532.381617296978</v>
      </c>
      <c r="F83" s="275">
        <v>1007.6526660199726</v>
      </c>
      <c r="G83" s="275">
        <v>1058.4806344446376</v>
      </c>
      <c r="H83" s="275">
        <v>1163.977282442801</v>
      </c>
      <c r="I83" s="275">
        <v>1247.6159008925467</v>
      </c>
    </row>
    <row r="84" spans="2:37" outlineLevel="1">
      <c r="B84" s="235" t="s">
        <v>84</v>
      </c>
      <c r="C84" s="46" t="s">
        <v>165</v>
      </c>
      <c r="D84" s="275">
        <v>1451</v>
      </c>
      <c r="E84" s="275"/>
      <c r="F84" s="275"/>
      <c r="G84" s="275"/>
      <c r="H84" s="275"/>
      <c r="I84" s="275"/>
    </row>
    <row r="85" spans="2:37" outlineLevel="1">
      <c r="B85" s="236" t="s">
        <v>93</v>
      </c>
      <c r="C85" s="46" t="s">
        <v>165</v>
      </c>
      <c r="D85" s="275">
        <v>1450.9214079999999</v>
      </c>
      <c r="E85" s="275">
        <v>1532.381617296978</v>
      </c>
      <c r="F85" s="275">
        <v>1007.6526660199726</v>
      </c>
      <c r="G85" s="275">
        <v>1058.4806344446376</v>
      </c>
      <c r="H85" s="275">
        <v>1163.977282442801</v>
      </c>
      <c r="I85" s="275">
        <v>1247.6159008925467</v>
      </c>
    </row>
    <row r="86" spans="2:37" outlineLevel="1">
      <c r="B86" s="235" t="s">
        <v>94</v>
      </c>
      <c r="C86" s="46" t="s">
        <v>165</v>
      </c>
      <c r="D86" s="275"/>
      <c r="E86" s="275"/>
      <c r="F86" s="275"/>
      <c r="G86" s="275"/>
      <c r="H86" s="275"/>
      <c r="I86" s="275"/>
    </row>
    <row r="87" spans="2:37" outlineLevel="1">
      <c r="B87" s="236" t="s">
        <v>95</v>
      </c>
      <c r="C87" s="46" t="s">
        <v>165</v>
      </c>
      <c r="D87" s="275">
        <v>1445.73</v>
      </c>
      <c r="E87" s="275">
        <v>1532.381617296978</v>
      </c>
      <c r="F87" s="275">
        <v>1007.6526660199726</v>
      </c>
      <c r="G87" s="275">
        <v>1058.4806344446376</v>
      </c>
      <c r="H87" s="275">
        <v>1163.977282442801</v>
      </c>
      <c r="I87" s="275">
        <v>1247.6159008925467</v>
      </c>
    </row>
    <row r="88" spans="2:37" outlineLevel="1">
      <c r="B88" s="236" t="s">
        <v>96</v>
      </c>
      <c r="C88" s="46" t="s">
        <v>165</v>
      </c>
      <c r="D88" s="275">
        <v>1445.727488</v>
      </c>
      <c r="E88" s="275">
        <v>1532.381617296978</v>
      </c>
      <c r="F88" s="275">
        <v>1007.6526660199726</v>
      </c>
      <c r="G88" s="275">
        <v>1058.4806344446376</v>
      </c>
      <c r="H88" s="275">
        <v>1163.977282442801</v>
      </c>
      <c r="I88" s="275">
        <v>1247.6159008925467</v>
      </c>
    </row>
    <row r="90" spans="2:37" ht="15.6">
      <c r="B90" s="293" t="s">
        <v>156</v>
      </c>
      <c r="C90" s="293"/>
      <c r="D90" s="293"/>
      <c r="E90" s="293"/>
      <c r="F90" s="293"/>
      <c r="G90" s="293"/>
      <c r="H90" s="293"/>
      <c r="I90" s="293"/>
    </row>
    <row r="91" spans="2:37" ht="5.45" customHeight="1" outlineLevel="1">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row>
    <row r="92" spans="2:37" ht="43.15" outlineLevel="1">
      <c r="B92" s="77"/>
      <c r="C92" s="61" t="s">
        <v>102</v>
      </c>
      <c r="D92" s="90" t="str">
        <f>"Μέσο μοναδιαίο κόστος υποδομής "&amp;($C$3-5)&amp;" - "&amp;(($C$3-1))</f>
        <v>Μέσο μοναδιαίο κόστος υποδομής 2019 - 2023</v>
      </c>
      <c r="E92" s="81">
        <f>$C$3</f>
        <v>2024</v>
      </c>
      <c r="F92" s="81">
        <f>$C$3+1</f>
        <v>2025</v>
      </c>
      <c r="G92" s="81">
        <f>$C$3+2</f>
        <v>2026</v>
      </c>
      <c r="H92" s="81">
        <f>$C$3+3</f>
        <v>2027</v>
      </c>
      <c r="I92" s="81">
        <f>$C$3+4</f>
        <v>2028</v>
      </c>
    </row>
    <row r="93" spans="2:37" outlineLevel="1">
      <c r="B93" s="235" t="s">
        <v>75</v>
      </c>
      <c r="C93" s="46" t="s">
        <v>165</v>
      </c>
      <c r="D93" s="82"/>
      <c r="E93" s="82"/>
      <c r="F93" s="82"/>
      <c r="G93" s="82"/>
      <c r="H93" s="82"/>
      <c r="I93" s="82"/>
    </row>
    <row r="94" spans="2:37" outlineLevel="1">
      <c r="B94" s="236" t="s">
        <v>76</v>
      </c>
      <c r="C94" s="46" t="s">
        <v>165</v>
      </c>
      <c r="D94" s="82">
        <v>345.27744883499997</v>
      </c>
      <c r="E94" s="82">
        <v>412.65301671044068</v>
      </c>
      <c r="F94" s="82">
        <v>303.10803408537913</v>
      </c>
      <c r="G94" s="82">
        <v>299.71051914067777</v>
      </c>
      <c r="H94" s="82">
        <v>399.03463225022824</v>
      </c>
      <c r="I94" s="82">
        <v>424.59584586603074</v>
      </c>
    </row>
    <row r="95" spans="2:37" outlineLevel="1">
      <c r="B95" s="236" t="s">
        <v>77</v>
      </c>
      <c r="C95" s="46" t="s">
        <v>165</v>
      </c>
      <c r="D95" s="82">
        <v>345</v>
      </c>
      <c r="E95" s="82">
        <v>412.65301671044068</v>
      </c>
      <c r="F95" s="82">
        <v>303.10803408537913</v>
      </c>
      <c r="G95" s="82">
        <v>299.71051914067777</v>
      </c>
      <c r="H95" s="82">
        <v>399.03463225022824</v>
      </c>
      <c r="I95" s="82">
        <v>424.59584586603074</v>
      </c>
    </row>
    <row r="96" spans="2:37" outlineLevel="1">
      <c r="B96" s="235" t="s">
        <v>78</v>
      </c>
      <c r="C96" s="46" t="s">
        <v>165</v>
      </c>
      <c r="D96" s="82"/>
      <c r="E96" s="82"/>
      <c r="F96" s="82"/>
      <c r="G96" s="82"/>
      <c r="H96" s="82"/>
      <c r="I96" s="82"/>
    </row>
    <row r="97" spans="2:9" outlineLevel="1">
      <c r="B97" s="236" t="s">
        <v>79</v>
      </c>
      <c r="C97" s="46" t="s">
        <v>165</v>
      </c>
      <c r="D97" s="82">
        <v>326.68808992700002</v>
      </c>
      <c r="E97" s="82">
        <v>412.65301671044068</v>
      </c>
      <c r="F97" s="82">
        <v>303.10803408537913</v>
      </c>
      <c r="G97" s="82">
        <v>299.71051914067777</v>
      </c>
      <c r="H97" s="82">
        <v>399.03463225022824</v>
      </c>
      <c r="I97" s="82">
        <v>424.59584586603074</v>
      </c>
    </row>
    <row r="98" spans="2:9" outlineLevel="1">
      <c r="B98" s="236" t="s">
        <v>80</v>
      </c>
      <c r="C98" s="46" t="s">
        <v>165</v>
      </c>
      <c r="D98" s="82">
        <v>326.68808992700002</v>
      </c>
      <c r="E98" s="82">
        <v>412.65301671044068</v>
      </c>
      <c r="F98" s="82">
        <v>303.10803408537913</v>
      </c>
      <c r="G98" s="82">
        <v>299.71051914067777</v>
      </c>
      <c r="H98" s="82">
        <v>399.03463225022824</v>
      </c>
      <c r="I98" s="82">
        <v>424.59584586603074</v>
      </c>
    </row>
    <row r="99" spans="2:9" outlineLevel="1">
      <c r="B99" s="235" t="s">
        <v>81</v>
      </c>
      <c r="C99" s="46" t="s">
        <v>165</v>
      </c>
      <c r="D99" s="82"/>
      <c r="E99" s="82"/>
      <c r="F99" s="82"/>
      <c r="G99" s="82"/>
      <c r="H99" s="82"/>
      <c r="I99" s="82"/>
    </row>
    <row r="100" spans="2:9" outlineLevel="1">
      <c r="B100" s="236" t="s">
        <v>82</v>
      </c>
      <c r="C100" s="46" t="s">
        <v>165</v>
      </c>
      <c r="D100" s="82">
        <v>340.13478984800003</v>
      </c>
      <c r="E100" s="82">
        <v>412.65301671044068</v>
      </c>
      <c r="F100" s="82">
        <v>303.10803408537913</v>
      </c>
      <c r="G100" s="82">
        <v>299.71051914067777</v>
      </c>
      <c r="H100" s="82">
        <v>399.03463225022824</v>
      </c>
      <c r="I100" s="82">
        <v>424.59584586603074</v>
      </c>
    </row>
    <row r="101" spans="2:9" outlineLevel="1">
      <c r="B101" s="236" t="s">
        <v>83</v>
      </c>
      <c r="C101" s="46" t="s">
        <v>165</v>
      </c>
      <c r="D101" s="82">
        <v>340</v>
      </c>
      <c r="E101" s="82">
        <v>412.65301671044068</v>
      </c>
      <c r="F101" s="82">
        <v>303.10803408537913</v>
      </c>
      <c r="G101" s="82">
        <v>299.71051914067777</v>
      </c>
      <c r="H101" s="82">
        <v>399.03463225022824</v>
      </c>
      <c r="I101" s="82">
        <v>424.59584586603074</v>
      </c>
    </row>
    <row r="102" spans="2:9" outlineLevel="1">
      <c r="B102" s="235" t="s">
        <v>84</v>
      </c>
      <c r="C102" s="46" t="s">
        <v>165</v>
      </c>
      <c r="D102" s="82"/>
      <c r="E102" s="82"/>
      <c r="F102" s="82"/>
      <c r="G102" s="82"/>
      <c r="H102" s="82"/>
      <c r="I102" s="82"/>
    </row>
    <row r="103" spans="2:9" outlineLevel="1">
      <c r="B103" s="237" t="s">
        <v>85</v>
      </c>
      <c r="C103" s="46" t="s">
        <v>165</v>
      </c>
      <c r="D103" s="82">
        <v>359</v>
      </c>
      <c r="E103" s="82">
        <v>412.65301671044068</v>
      </c>
      <c r="F103" s="82">
        <v>303.10803408537913</v>
      </c>
      <c r="G103" s="82">
        <v>299.71051914067777</v>
      </c>
      <c r="H103" s="82">
        <v>399.03463225022824</v>
      </c>
      <c r="I103" s="82">
        <v>424.59584586603074</v>
      </c>
    </row>
    <row r="104" spans="2:9" outlineLevel="1">
      <c r="B104" s="235" t="s">
        <v>86</v>
      </c>
      <c r="C104" s="46" t="s">
        <v>165</v>
      </c>
      <c r="D104" s="82"/>
      <c r="E104" s="82"/>
      <c r="F104" s="82"/>
      <c r="G104" s="82"/>
      <c r="H104" s="82"/>
      <c r="I104" s="82"/>
    </row>
    <row r="105" spans="2:9" outlineLevel="1">
      <c r="B105" s="236" t="s">
        <v>87</v>
      </c>
      <c r="C105" s="46" t="s">
        <v>165</v>
      </c>
      <c r="D105" s="82">
        <v>359</v>
      </c>
      <c r="E105" s="82">
        <v>412.65301671044068</v>
      </c>
      <c r="F105" s="82">
        <v>303.10803408537913</v>
      </c>
      <c r="G105" s="82">
        <v>299.71051914067777</v>
      </c>
      <c r="H105" s="82">
        <v>399.03463225022824</v>
      </c>
      <c r="I105" s="82">
        <v>424.59584586603074</v>
      </c>
    </row>
    <row r="106" spans="2:9" outlineLevel="1">
      <c r="B106" s="235" t="s">
        <v>88</v>
      </c>
      <c r="C106" s="46" t="s">
        <v>165</v>
      </c>
      <c r="D106" s="82"/>
      <c r="E106" s="82"/>
      <c r="F106" s="82"/>
      <c r="G106" s="82"/>
      <c r="H106" s="82"/>
      <c r="I106" s="82"/>
    </row>
    <row r="107" spans="2:9" outlineLevel="1">
      <c r="B107" s="236" t="s">
        <v>89</v>
      </c>
      <c r="C107" s="46" t="s">
        <v>165</v>
      </c>
      <c r="D107" s="82">
        <v>359</v>
      </c>
      <c r="E107" s="82">
        <v>412.65301671044068</v>
      </c>
      <c r="F107" s="82">
        <v>303.10803408537913</v>
      </c>
      <c r="G107" s="82">
        <v>299.71051914067777</v>
      </c>
      <c r="H107" s="82">
        <v>399.03463225022824</v>
      </c>
      <c r="I107" s="82">
        <v>424.59584586603074</v>
      </c>
    </row>
    <row r="108" spans="2:9" outlineLevel="1">
      <c r="B108" s="235" t="s">
        <v>90</v>
      </c>
      <c r="C108" s="46" t="s">
        <v>165</v>
      </c>
      <c r="D108" s="82"/>
      <c r="E108" s="82"/>
      <c r="F108" s="82"/>
      <c r="G108" s="82"/>
      <c r="H108" s="82"/>
      <c r="I108" s="82"/>
    </row>
    <row r="109" spans="2:9" outlineLevel="1">
      <c r="B109" s="236" t="s">
        <v>91</v>
      </c>
      <c r="C109" s="46" t="s">
        <v>165</v>
      </c>
      <c r="D109" s="82">
        <v>385</v>
      </c>
      <c r="E109" s="82">
        <v>412.65301671044068</v>
      </c>
      <c r="F109" s="82">
        <v>303.10803408537913</v>
      </c>
      <c r="G109" s="82">
        <v>299.71051914067777</v>
      </c>
      <c r="H109" s="82">
        <v>399.03463225022824</v>
      </c>
      <c r="I109" s="82">
        <v>424.59584586603074</v>
      </c>
    </row>
    <row r="110" spans="2:9" outlineLevel="1">
      <c r="B110" s="236" t="s">
        <v>92</v>
      </c>
      <c r="C110" s="46" t="s">
        <v>165</v>
      </c>
      <c r="D110" s="82">
        <v>385.14811798099998</v>
      </c>
      <c r="E110" s="82">
        <v>412.65301671044068</v>
      </c>
      <c r="F110" s="82">
        <v>303.10803408537913</v>
      </c>
      <c r="G110" s="82">
        <v>299.71051914067777</v>
      </c>
      <c r="H110" s="82">
        <v>399.03463225022824</v>
      </c>
      <c r="I110" s="82">
        <v>424.59584586603074</v>
      </c>
    </row>
    <row r="111" spans="2:9" outlineLevel="1">
      <c r="B111" s="235" t="s">
        <v>84</v>
      </c>
      <c r="C111" s="46" t="s">
        <v>165</v>
      </c>
      <c r="D111" s="82"/>
      <c r="E111" s="82"/>
      <c r="F111" s="82"/>
      <c r="G111" s="82"/>
      <c r="H111" s="82"/>
      <c r="I111" s="82"/>
    </row>
    <row r="112" spans="2:9" outlineLevel="1">
      <c r="B112" s="236" t="s">
        <v>93</v>
      </c>
      <c r="C112" s="46" t="s">
        <v>165</v>
      </c>
      <c r="D112" s="82">
        <v>358.05763308500002</v>
      </c>
      <c r="E112" s="82">
        <v>412.65301671044068</v>
      </c>
      <c r="F112" s="82">
        <v>303.10803408537913</v>
      </c>
      <c r="G112" s="82">
        <v>299.71051914067777</v>
      </c>
      <c r="H112" s="82">
        <v>399.03463225022824</v>
      </c>
      <c r="I112" s="82">
        <v>424.59584586603074</v>
      </c>
    </row>
    <row r="113" spans="2:37" outlineLevel="1">
      <c r="B113" s="235" t="s">
        <v>94</v>
      </c>
      <c r="C113" s="46" t="s">
        <v>165</v>
      </c>
      <c r="D113" s="82"/>
      <c r="E113" s="82"/>
      <c r="F113" s="82"/>
      <c r="G113" s="82"/>
      <c r="H113" s="82"/>
      <c r="I113" s="82"/>
    </row>
    <row r="114" spans="2:37" outlineLevel="1">
      <c r="B114" s="236" t="s">
        <v>95</v>
      </c>
      <c r="C114" s="46" t="s">
        <v>165</v>
      </c>
      <c r="D114" s="271">
        <v>502.85986267200002</v>
      </c>
      <c r="E114" s="82">
        <v>412.65301671044068</v>
      </c>
      <c r="F114" s="82">
        <v>303.10803408537913</v>
      </c>
      <c r="G114" s="82">
        <v>299.71051914067777</v>
      </c>
      <c r="H114" s="82">
        <v>399.03463225022824</v>
      </c>
      <c r="I114" s="82">
        <v>424.59584586603074</v>
      </c>
    </row>
    <row r="115" spans="2:37" outlineLevel="1">
      <c r="B115" s="236" t="s">
        <v>96</v>
      </c>
      <c r="C115" s="46" t="s">
        <v>165</v>
      </c>
      <c r="D115" s="271">
        <v>502.85986267200002</v>
      </c>
      <c r="E115" s="82">
        <v>412.65301671044068</v>
      </c>
      <c r="F115" s="82">
        <v>303.10803408537913</v>
      </c>
      <c r="G115" s="82">
        <v>299.71051914067777</v>
      </c>
      <c r="H115" s="82">
        <v>399.03463225022824</v>
      </c>
      <c r="I115" s="82">
        <v>424.59584586603074</v>
      </c>
    </row>
    <row r="117" spans="2:37" ht="15.6">
      <c r="B117" s="293" t="s">
        <v>157</v>
      </c>
      <c r="C117" s="293"/>
      <c r="D117" s="293"/>
      <c r="E117" s="293"/>
      <c r="F117" s="293"/>
      <c r="G117" s="293"/>
      <c r="H117" s="293"/>
      <c r="I117" s="293"/>
    </row>
    <row r="118" spans="2:37" ht="5.45" customHeight="1" outlineLevel="1">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row>
    <row r="119" spans="2:37" ht="43.15" outlineLevel="1">
      <c r="B119" s="77"/>
      <c r="C119" s="61" t="s">
        <v>102</v>
      </c>
      <c r="D119" s="90" t="str">
        <f>"Μέσο μοναδιαίο κόστος υποδομής "&amp;($C$3-5)&amp;" - "&amp;(($C$3-1))</f>
        <v>Μέσο μοναδιαίο κόστος υποδομής 2019 - 2023</v>
      </c>
      <c r="E119" s="81">
        <f>$C$3</f>
        <v>2024</v>
      </c>
      <c r="F119" s="81">
        <f>$C$3+1</f>
        <v>2025</v>
      </c>
      <c r="G119" s="81">
        <f>$C$3+2</f>
        <v>2026</v>
      </c>
      <c r="H119" s="81">
        <f>$C$3+3</f>
        <v>2027</v>
      </c>
      <c r="I119" s="81">
        <f>$C$3+4</f>
        <v>2028</v>
      </c>
    </row>
    <row r="120" spans="2:37" outlineLevel="1">
      <c r="B120" s="235" t="s">
        <v>75</v>
      </c>
      <c r="C120" s="46" t="s">
        <v>165</v>
      </c>
      <c r="D120" s="82"/>
      <c r="E120" s="82"/>
      <c r="F120" s="82"/>
      <c r="G120" s="82"/>
      <c r="H120" s="82"/>
      <c r="I120" s="82"/>
    </row>
    <row r="121" spans="2:37" outlineLevel="1">
      <c r="B121" s="236" t="s">
        <v>76</v>
      </c>
      <c r="C121" s="46" t="s">
        <v>165</v>
      </c>
      <c r="D121" s="240">
        <v>50259</v>
      </c>
      <c r="E121" s="240">
        <v>53091.42950554088</v>
      </c>
      <c r="F121" s="240">
        <v>51397.664756232924</v>
      </c>
      <c r="G121" s="240">
        <v>51397.664756232924</v>
      </c>
      <c r="H121" s="240">
        <v>57352.596604374346</v>
      </c>
      <c r="I121" s="240">
        <v>57352.596604374346</v>
      </c>
    </row>
    <row r="122" spans="2:37" outlineLevel="1">
      <c r="B122" s="236" t="s">
        <v>77</v>
      </c>
      <c r="C122" s="46" t="s">
        <v>165</v>
      </c>
      <c r="D122" s="240">
        <v>50259</v>
      </c>
      <c r="E122" s="240">
        <v>53091.42950554088</v>
      </c>
      <c r="F122" s="240">
        <v>51397.664756232924</v>
      </c>
      <c r="G122" s="240">
        <v>51397.664756232924</v>
      </c>
      <c r="H122" s="240">
        <v>57352.596604374346</v>
      </c>
      <c r="I122" s="240">
        <v>57352.596604374346</v>
      </c>
    </row>
    <row r="123" spans="2:37" outlineLevel="1">
      <c r="B123" s="235" t="s">
        <v>78</v>
      </c>
      <c r="C123" s="46" t="s">
        <v>165</v>
      </c>
      <c r="D123" s="82"/>
      <c r="E123" s="82"/>
      <c r="F123" s="82"/>
      <c r="G123" s="82"/>
      <c r="H123" s="82"/>
      <c r="I123" s="82"/>
    </row>
    <row r="124" spans="2:37" outlineLevel="1">
      <c r="B124" s="236" t="s">
        <v>79</v>
      </c>
      <c r="C124" s="46" t="s">
        <v>165</v>
      </c>
      <c r="D124" s="240">
        <v>50259</v>
      </c>
      <c r="E124" s="240">
        <v>53091.42950554088</v>
      </c>
      <c r="F124" s="240">
        <v>51397.664756232924</v>
      </c>
      <c r="G124" s="240">
        <v>51397.664756232924</v>
      </c>
      <c r="H124" s="240">
        <v>57352.596604374346</v>
      </c>
      <c r="I124" s="240">
        <v>57352.596604374346</v>
      </c>
    </row>
    <row r="125" spans="2:37" outlineLevel="1">
      <c r="B125" s="236" t="s">
        <v>80</v>
      </c>
      <c r="C125" s="46" t="s">
        <v>165</v>
      </c>
      <c r="D125" s="240">
        <v>50259</v>
      </c>
      <c r="E125" s="240">
        <v>53091.42950554088</v>
      </c>
      <c r="F125" s="240">
        <v>51397.664756232924</v>
      </c>
      <c r="G125" s="240">
        <v>51397.664756232924</v>
      </c>
      <c r="H125" s="240">
        <v>57352.596604374346</v>
      </c>
      <c r="I125" s="240">
        <v>57352.596604374346</v>
      </c>
    </row>
    <row r="126" spans="2:37" outlineLevel="1">
      <c r="B126" s="235" t="s">
        <v>81</v>
      </c>
      <c r="C126" s="46" t="s">
        <v>165</v>
      </c>
      <c r="D126" s="82"/>
      <c r="E126" s="82"/>
      <c r="F126" s="82"/>
      <c r="G126" s="82"/>
      <c r="H126" s="82"/>
      <c r="I126" s="82"/>
    </row>
    <row r="127" spans="2:37" outlineLevel="1">
      <c r="B127" s="236" t="s">
        <v>82</v>
      </c>
      <c r="C127" s="46" t="s">
        <v>165</v>
      </c>
      <c r="D127" s="240">
        <v>50259</v>
      </c>
      <c r="E127" s="240">
        <v>53091.42950554088</v>
      </c>
      <c r="F127" s="240">
        <v>51397.664756232924</v>
      </c>
      <c r="G127" s="240">
        <v>51397.664756232924</v>
      </c>
      <c r="H127" s="240">
        <v>57352.596604374346</v>
      </c>
      <c r="I127" s="240">
        <v>57352.596604374346</v>
      </c>
    </row>
    <row r="128" spans="2:37" outlineLevel="1">
      <c r="B128" s="236" t="s">
        <v>83</v>
      </c>
      <c r="C128" s="46" t="s">
        <v>165</v>
      </c>
      <c r="D128" s="240">
        <v>50259</v>
      </c>
      <c r="E128" s="240">
        <v>53091.42950554088</v>
      </c>
      <c r="F128" s="240">
        <v>51397.664756232924</v>
      </c>
      <c r="G128" s="240">
        <v>51397.664756232924</v>
      </c>
      <c r="H128" s="240">
        <v>57352.596604374346</v>
      </c>
      <c r="I128" s="240">
        <v>57352.596604374346</v>
      </c>
    </row>
    <row r="129" spans="2:9" outlineLevel="1">
      <c r="B129" s="235" t="s">
        <v>84</v>
      </c>
      <c r="C129" s="46" t="s">
        <v>165</v>
      </c>
      <c r="D129" s="82"/>
      <c r="E129" s="82"/>
      <c r="F129" s="82"/>
      <c r="G129" s="82"/>
      <c r="H129" s="82"/>
      <c r="I129" s="82"/>
    </row>
    <row r="130" spans="2:9" outlineLevel="1">
      <c r="B130" s="237" t="s">
        <v>85</v>
      </c>
      <c r="C130" s="46" t="s">
        <v>165</v>
      </c>
      <c r="D130" s="240">
        <v>50259</v>
      </c>
      <c r="E130" s="240">
        <v>53091.42950554088</v>
      </c>
      <c r="F130" s="240">
        <v>51397.664756232924</v>
      </c>
      <c r="G130" s="240">
        <v>51397.664756232924</v>
      </c>
      <c r="H130" s="240">
        <v>57352.596604374346</v>
      </c>
      <c r="I130" s="240">
        <v>57352.596604374346</v>
      </c>
    </row>
    <row r="131" spans="2:9" outlineLevel="1">
      <c r="B131" s="235" t="s">
        <v>86</v>
      </c>
      <c r="C131" s="46" t="s">
        <v>165</v>
      </c>
      <c r="D131" s="82"/>
      <c r="E131" s="82"/>
      <c r="F131" s="82"/>
      <c r="G131" s="82"/>
      <c r="H131" s="82"/>
      <c r="I131" s="82"/>
    </row>
    <row r="132" spans="2:9" outlineLevel="1">
      <c r="B132" s="236" t="s">
        <v>87</v>
      </c>
      <c r="C132" s="46" t="s">
        <v>165</v>
      </c>
      <c r="D132" s="240">
        <v>50259</v>
      </c>
      <c r="E132" s="240">
        <v>53091.42950554088</v>
      </c>
      <c r="F132" s="240">
        <v>51397.664756232924</v>
      </c>
      <c r="G132" s="240">
        <v>51397.664756232924</v>
      </c>
      <c r="H132" s="240">
        <v>57352.596604374346</v>
      </c>
      <c r="I132" s="240">
        <v>57352.596604374346</v>
      </c>
    </row>
    <row r="133" spans="2:9" outlineLevel="1">
      <c r="B133" s="235" t="s">
        <v>88</v>
      </c>
      <c r="C133" s="46" t="s">
        <v>165</v>
      </c>
      <c r="D133" s="82"/>
      <c r="E133" s="82"/>
      <c r="F133" s="82"/>
      <c r="G133" s="82"/>
      <c r="H133" s="82"/>
      <c r="I133" s="82"/>
    </row>
    <row r="134" spans="2:9" outlineLevel="1">
      <c r="B134" s="236" t="s">
        <v>89</v>
      </c>
      <c r="C134" s="46" t="s">
        <v>165</v>
      </c>
      <c r="D134" s="240">
        <v>50259</v>
      </c>
      <c r="E134" s="240">
        <v>53091.42950554088</v>
      </c>
      <c r="F134" s="240">
        <v>51397.664756232924</v>
      </c>
      <c r="G134" s="240">
        <v>51397.664756232924</v>
      </c>
      <c r="H134" s="240">
        <v>57352.596604374346</v>
      </c>
      <c r="I134" s="240">
        <v>57352.596604374346</v>
      </c>
    </row>
    <row r="135" spans="2:9" outlineLevel="1">
      <c r="B135" s="235" t="s">
        <v>90</v>
      </c>
      <c r="C135" s="46" t="s">
        <v>165</v>
      </c>
      <c r="D135" s="82"/>
      <c r="E135" s="82"/>
      <c r="F135" s="82"/>
      <c r="G135" s="82"/>
      <c r="H135" s="82"/>
      <c r="I135" s="82"/>
    </row>
    <row r="136" spans="2:9" outlineLevel="1">
      <c r="B136" s="236" t="s">
        <v>91</v>
      </c>
      <c r="C136" s="46" t="s">
        <v>165</v>
      </c>
      <c r="D136" s="240">
        <v>50259</v>
      </c>
      <c r="E136" s="240">
        <v>53091.42950554088</v>
      </c>
      <c r="F136" s="240">
        <v>51397.664756232924</v>
      </c>
      <c r="G136" s="240">
        <v>51397.664756232924</v>
      </c>
      <c r="H136" s="240">
        <v>57352.596604374346</v>
      </c>
      <c r="I136" s="240">
        <v>57352.596604374346</v>
      </c>
    </row>
    <row r="137" spans="2:9" outlineLevel="1">
      <c r="B137" s="236" t="s">
        <v>92</v>
      </c>
      <c r="C137" s="46" t="s">
        <v>165</v>
      </c>
      <c r="D137" s="240">
        <v>50259</v>
      </c>
      <c r="E137" s="240">
        <v>53091.42950554088</v>
      </c>
      <c r="F137" s="240">
        <v>51397.664756232924</v>
      </c>
      <c r="G137" s="240">
        <v>51397.664756232924</v>
      </c>
      <c r="H137" s="240">
        <v>57352.596604374346</v>
      </c>
      <c r="I137" s="240">
        <v>57352.596604374346</v>
      </c>
    </row>
    <row r="138" spans="2:9" outlineLevel="1">
      <c r="B138" s="235" t="s">
        <v>84</v>
      </c>
      <c r="C138" s="46" t="s">
        <v>165</v>
      </c>
      <c r="D138" s="82"/>
      <c r="E138" s="82"/>
      <c r="F138" s="82"/>
      <c r="G138" s="82"/>
      <c r="H138" s="82"/>
      <c r="I138" s="82"/>
    </row>
    <row r="139" spans="2:9" outlineLevel="1">
      <c r="B139" s="236" t="s">
        <v>93</v>
      </c>
      <c r="C139" s="46" t="s">
        <v>165</v>
      </c>
      <c r="D139" s="240">
        <v>50259</v>
      </c>
      <c r="E139" s="240">
        <v>53091.42950554088</v>
      </c>
      <c r="F139" s="240">
        <v>51397.664756232924</v>
      </c>
      <c r="G139" s="240">
        <v>51397.664756232924</v>
      </c>
      <c r="H139" s="240">
        <v>57352.596604374346</v>
      </c>
      <c r="I139" s="240">
        <v>57352.596604374346</v>
      </c>
    </row>
    <row r="140" spans="2:9" outlineLevel="1">
      <c r="B140" s="235" t="s">
        <v>94</v>
      </c>
      <c r="C140" s="46" t="s">
        <v>165</v>
      </c>
      <c r="D140" s="82"/>
      <c r="E140" s="82"/>
      <c r="F140" s="82"/>
      <c r="G140" s="82"/>
      <c r="H140" s="82"/>
      <c r="I140" s="82"/>
    </row>
    <row r="141" spans="2:9" outlineLevel="1">
      <c r="B141" s="236" t="s">
        <v>95</v>
      </c>
      <c r="C141" s="46" t="s">
        <v>165</v>
      </c>
      <c r="D141" s="240">
        <v>50259</v>
      </c>
      <c r="E141" s="240">
        <v>53091.42950554088</v>
      </c>
      <c r="F141" s="240">
        <v>51397.664756232924</v>
      </c>
      <c r="G141" s="240">
        <v>51397.664756232924</v>
      </c>
      <c r="H141" s="240">
        <v>57352.596604374346</v>
      </c>
      <c r="I141" s="240">
        <v>57352.596604374346</v>
      </c>
    </row>
    <row r="142" spans="2:9" outlineLevel="1">
      <c r="B142" s="236" t="s">
        <v>96</v>
      </c>
      <c r="C142" s="46" t="s">
        <v>165</v>
      </c>
      <c r="D142" s="240">
        <v>50259</v>
      </c>
      <c r="E142" s="240">
        <v>53091.42950554088</v>
      </c>
      <c r="F142" s="240">
        <v>51397.664756232924</v>
      </c>
      <c r="G142" s="240">
        <v>51397.664756232924</v>
      </c>
      <c r="H142" s="240">
        <v>57352.596604374346</v>
      </c>
      <c r="I142" s="240">
        <v>57352.596604374346</v>
      </c>
    </row>
    <row r="144" spans="2:9" ht="15.6">
      <c r="B144" s="293" t="s">
        <v>158</v>
      </c>
      <c r="C144" s="293"/>
      <c r="D144" s="293"/>
      <c r="E144" s="293"/>
      <c r="F144" s="293"/>
      <c r="G144" s="293"/>
      <c r="H144" s="293"/>
      <c r="I144" s="293"/>
    </row>
    <row r="145" spans="2:37" ht="5.45" customHeight="1" outlineLevel="1">
      <c r="B145" s="102"/>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c r="AI145" s="102"/>
      <c r="AJ145" s="102"/>
      <c r="AK145" s="102"/>
    </row>
    <row r="146" spans="2:37" ht="43.15" outlineLevel="1">
      <c r="B146" s="77"/>
      <c r="C146" s="61" t="s">
        <v>102</v>
      </c>
      <c r="D146" s="90" t="str">
        <f>"Μέσο μοναδιαίο κόστος υποδομής "&amp;($C$3-5)&amp;" - "&amp;(($C$3-1))</f>
        <v>Μέσο μοναδιαίο κόστος υποδομής 2019 - 2023</v>
      </c>
      <c r="E146" s="81">
        <f>$C$3</f>
        <v>2024</v>
      </c>
      <c r="F146" s="81">
        <f>$C$3+1</f>
        <v>2025</v>
      </c>
      <c r="G146" s="81">
        <f>$C$3+2</f>
        <v>2026</v>
      </c>
      <c r="H146" s="81">
        <f>$C$3+3</f>
        <v>2027</v>
      </c>
      <c r="I146" s="81">
        <f>$C$3+4</f>
        <v>2028</v>
      </c>
    </row>
    <row r="147" spans="2:37" outlineLevel="1">
      <c r="B147" s="235" t="s">
        <v>75</v>
      </c>
      <c r="C147" s="46" t="s">
        <v>165</v>
      </c>
      <c r="D147" s="123"/>
      <c r="E147" s="82"/>
      <c r="F147" s="82"/>
      <c r="G147" s="82"/>
      <c r="H147" s="82"/>
      <c r="I147" s="82"/>
    </row>
    <row r="148" spans="2:37" outlineLevel="1">
      <c r="B148" s="236" t="s">
        <v>76</v>
      </c>
      <c r="C148" s="46" t="s">
        <v>165</v>
      </c>
      <c r="D148" s="123"/>
      <c r="E148" s="240"/>
      <c r="F148" s="240"/>
      <c r="G148" s="240"/>
      <c r="H148" s="240"/>
      <c r="I148" s="240"/>
    </row>
    <row r="149" spans="2:37" outlineLevel="1">
      <c r="B149" s="236" t="s">
        <v>77</v>
      </c>
      <c r="C149" s="46" t="s">
        <v>165</v>
      </c>
      <c r="D149" s="123"/>
      <c r="E149" s="240"/>
      <c r="F149" s="240"/>
      <c r="G149" s="240"/>
      <c r="H149" s="240"/>
      <c r="I149" s="240"/>
    </row>
    <row r="150" spans="2:37" outlineLevel="1">
      <c r="B150" s="235" t="s">
        <v>78</v>
      </c>
      <c r="C150" s="46" t="s">
        <v>165</v>
      </c>
      <c r="D150" s="123"/>
      <c r="E150" s="82"/>
      <c r="F150" s="82"/>
      <c r="G150" s="82"/>
      <c r="H150" s="82"/>
      <c r="I150" s="82"/>
    </row>
    <row r="151" spans="2:37" outlineLevel="1">
      <c r="B151" s="236" t="s">
        <v>79</v>
      </c>
      <c r="C151" s="46" t="s">
        <v>165</v>
      </c>
      <c r="D151" s="123"/>
      <c r="E151" s="240"/>
      <c r="F151" s="240"/>
      <c r="G151" s="240"/>
      <c r="H151" s="240"/>
      <c r="I151" s="240"/>
    </row>
    <row r="152" spans="2:37" outlineLevel="1">
      <c r="B152" s="236" t="s">
        <v>80</v>
      </c>
      <c r="C152" s="46" t="s">
        <v>165</v>
      </c>
      <c r="D152" s="123"/>
      <c r="E152" s="240"/>
      <c r="F152" s="240"/>
      <c r="G152" s="240"/>
      <c r="H152" s="240"/>
      <c r="I152" s="240"/>
    </row>
    <row r="153" spans="2:37" outlineLevel="1">
      <c r="B153" s="235" t="s">
        <v>81</v>
      </c>
      <c r="C153" s="46" t="s">
        <v>165</v>
      </c>
      <c r="D153" s="123"/>
      <c r="E153" s="82"/>
      <c r="F153" s="82"/>
      <c r="G153" s="82"/>
      <c r="H153" s="82"/>
      <c r="I153" s="82"/>
    </row>
    <row r="154" spans="2:37" outlineLevel="1">
      <c r="B154" s="236" t="s">
        <v>82</v>
      </c>
      <c r="C154" s="46" t="s">
        <v>165</v>
      </c>
      <c r="D154" s="123"/>
      <c r="E154" s="240"/>
      <c r="F154" s="240"/>
      <c r="G154" s="240"/>
      <c r="H154" s="240"/>
      <c r="I154" s="240"/>
    </row>
    <row r="155" spans="2:37" outlineLevel="1">
      <c r="B155" s="236" t="s">
        <v>83</v>
      </c>
      <c r="C155" s="46" t="s">
        <v>165</v>
      </c>
      <c r="D155" s="123"/>
      <c r="E155" s="240"/>
      <c r="F155" s="240"/>
      <c r="G155" s="240"/>
      <c r="H155" s="240"/>
      <c r="I155" s="240"/>
    </row>
    <row r="156" spans="2:37" outlineLevel="1">
      <c r="B156" s="235" t="s">
        <v>84</v>
      </c>
      <c r="C156" s="46" t="s">
        <v>165</v>
      </c>
      <c r="D156" s="123"/>
      <c r="E156" s="82"/>
      <c r="F156" s="82"/>
      <c r="G156" s="82"/>
      <c r="H156" s="82"/>
      <c r="I156" s="82"/>
    </row>
    <row r="157" spans="2:37" outlineLevel="1">
      <c r="B157" s="237" t="s">
        <v>85</v>
      </c>
      <c r="C157" s="46" t="s">
        <v>165</v>
      </c>
      <c r="D157" s="123"/>
      <c r="E157" s="240"/>
      <c r="F157" s="240"/>
      <c r="G157" s="240"/>
      <c r="H157" s="240"/>
      <c r="I157" s="240"/>
    </row>
    <row r="158" spans="2:37" outlineLevel="1">
      <c r="B158" s="235" t="s">
        <v>86</v>
      </c>
      <c r="C158" s="46" t="s">
        <v>165</v>
      </c>
      <c r="D158" s="123"/>
      <c r="E158" s="82"/>
      <c r="F158" s="82"/>
      <c r="G158" s="82"/>
      <c r="H158" s="82"/>
      <c r="I158" s="82"/>
    </row>
    <row r="159" spans="2:37" outlineLevel="1">
      <c r="B159" s="236" t="s">
        <v>87</v>
      </c>
      <c r="C159" s="46" t="s">
        <v>165</v>
      </c>
      <c r="D159" s="123"/>
      <c r="E159" s="240"/>
      <c r="F159" s="240"/>
      <c r="G159" s="240"/>
      <c r="H159" s="240"/>
      <c r="I159" s="240"/>
    </row>
    <row r="160" spans="2:37" outlineLevel="1">
      <c r="B160" s="235" t="s">
        <v>88</v>
      </c>
      <c r="C160" s="46" t="s">
        <v>165</v>
      </c>
      <c r="D160" s="123"/>
      <c r="E160" s="82"/>
      <c r="F160" s="82"/>
      <c r="G160" s="82"/>
      <c r="H160" s="82"/>
      <c r="I160" s="82"/>
    </row>
    <row r="161" spans="2:37" outlineLevel="1">
      <c r="B161" s="236" t="s">
        <v>89</v>
      </c>
      <c r="C161" s="46" t="s">
        <v>165</v>
      </c>
      <c r="D161" s="123"/>
      <c r="E161" s="240"/>
      <c r="F161" s="240"/>
      <c r="G161" s="240"/>
      <c r="H161" s="240"/>
      <c r="I161" s="240"/>
    </row>
    <row r="162" spans="2:37" outlineLevel="1">
      <c r="B162" s="235" t="s">
        <v>90</v>
      </c>
      <c r="C162" s="46" t="s">
        <v>165</v>
      </c>
      <c r="D162" s="123"/>
      <c r="E162" s="82"/>
      <c r="F162" s="82"/>
      <c r="G162" s="82"/>
      <c r="H162" s="82"/>
      <c r="I162" s="82"/>
    </row>
    <row r="163" spans="2:37" outlineLevel="1">
      <c r="B163" s="236" t="s">
        <v>91</v>
      </c>
      <c r="C163" s="46" t="s">
        <v>165</v>
      </c>
      <c r="D163" s="123"/>
      <c r="E163" s="240"/>
      <c r="F163" s="240"/>
      <c r="G163" s="240"/>
      <c r="H163" s="240"/>
      <c r="I163" s="240"/>
    </row>
    <row r="164" spans="2:37" outlineLevel="1">
      <c r="B164" s="236" t="s">
        <v>92</v>
      </c>
      <c r="C164" s="46" t="s">
        <v>165</v>
      </c>
      <c r="D164" s="123"/>
      <c r="E164" s="240"/>
      <c r="F164" s="240"/>
      <c r="G164" s="240"/>
      <c r="H164" s="240"/>
      <c r="I164" s="240"/>
    </row>
    <row r="165" spans="2:37" outlineLevel="1">
      <c r="B165" s="235" t="s">
        <v>84</v>
      </c>
      <c r="C165" s="46" t="s">
        <v>165</v>
      </c>
      <c r="D165" s="123"/>
      <c r="E165" s="82"/>
      <c r="F165" s="82"/>
      <c r="G165" s="82"/>
      <c r="H165" s="82"/>
      <c r="I165" s="82"/>
    </row>
    <row r="166" spans="2:37" outlineLevel="1">
      <c r="B166" s="236" t="s">
        <v>93</v>
      </c>
      <c r="C166" s="46" t="s">
        <v>165</v>
      </c>
      <c r="D166" s="123"/>
      <c r="E166" s="240"/>
      <c r="F166" s="240"/>
      <c r="G166" s="240"/>
      <c r="H166" s="240"/>
      <c r="I166" s="240"/>
    </row>
    <row r="167" spans="2:37" outlineLevel="1">
      <c r="B167" s="235" t="s">
        <v>94</v>
      </c>
      <c r="C167" s="46" t="s">
        <v>165</v>
      </c>
      <c r="D167" s="123"/>
      <c r="E167" s="82"/>
      <c r="F167" s="82"/>
      <c r="G167" s="82"/>
      <c r="H167" s="82"/>
      <c r="I167" s="82"/>
    </row>
    <row r="168" spans="2:37" outlineLevel="1">
      <c r="B168" s="236" t="s">
        <v>95</v>
      </c>
      <c r="C168" s="46" t="s">
        <v>165</v>
      </c>
      <c r="D168" s="123"/>
      <c r="E168" s="240"/>
      <c r="F168" s="240"/>
      <c r="G168" s="240"/>
      <c r="H168" s="240"/>
      <c r="I168" s="240"/>
    </row>
    <row r="169" spans="2:37" outlineLevel="1">
      <c r="B169" s="236" t="s">
        <v>96</v>
      </c>
      <c r="C169" s="46" t="s">
        <v>165</v>
      </c>
      <c r="D169" s="123"/>
      <c r="E169" s="240"/>
      <c r="F169" s="240"/>
      <c r="G169" s="240"/>
      <c r="H169" s="240"/>
      <c r="I169" s="240"/>
    </row>
    <row r="171" spans="2:37" ht="15.6">
      <c r="B171" s="293" t="s">
        <v>159</v>
      </c>
      <c r="C171" s="293"/>
      <c r="D171" s="293"/>
      <c r="E171" s="293"/>
      <c r="F171" s="293"/>
      <c r="G171" s="293"/>
      <c r="H171" s="293"/>
      <c r="I171" s="293"/>
    </row>
    <row r="172" spans="2:37" ht="5.45" customHeight="1" outlineLevel="1">
      <c r="B172" s="102"/>
      <c r="C172" s="1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2"/>
    </row>
    <row r="173" spans="2:37" ht="43.15" outlineLevel="1">
      <c r="B173" s="77"/>
      <c r="C173" s="61" t="s">
        <v>102</v>
      </c>
      <c r="D173" s="90" t="str">
        <f>"Μέσο μοναδιαίο κόστος υποδομής "&amp;($C$3-5)&amp;" - "&amp;(($C$3-1))</f>
        <v>Μέσο μοναδιαίο κόστος υποδομής 2019 - 2023</v>
      </c>
      <c r="E173" s="81">
        <f>$C$3</f>
        <v>2024</v>
      </c>
      <c r="F173" s="81">
        <f>$C$3+1</f>
        <v>2025</v>
      </c>
      <c r="G173" s="81">
        <f>$C$3+2</f>
        <v>2026</v>
      </c>
      <c r="H173" s="81">
        <f>$C$3+3</f>
        <v>2027</v>
      </c>
      <c r="I173" s="81">
        <f>$C$3+4</f>
        <v>2028</v>
      </c>
    </row>
    <row r="174" spans="2:37" outlineLevel="1">
      <c r="B174" s="235" t="s">
        <v>75</v>
      </c>
      <c r="C174" s="46" t="s">
        <v>165</v>
      </c>
      <c r="D174" s="123"/>
      <c r="E174" s="82"/>
      <c r="F174" s="82"/>
      <c r="G174" s="82"/>
      <c r="H174" s="82"/>
      <c r="I174" s="82"/>
    </row>
    <row r="175" spans="2:37" outlineLevel="1">
      <c r="B175" s="236" t="s">
        <v>76</v>
      </c>
      <c r="C175" s="46" t="s">
        <v>165</v>
      </c>
      <c r="D175" s="123"/>
      <c r="E175" s="82"/>
      <c r="F175" s="82"/>
      <c r="G175" s="82"/>
      <c r="H175" s="82"/>
      <c r="I175" s="82"/>
    </row>
    <row r="176" spans="2:37" outlineLevel="1">
      <c r="B176" s="236" t="s">
        <v>77</v>
      </c>
      <c r="C176" s="46" t="s">
        <v>165</v>
      </c>
      <c r="D176" s="123"/>
      <c r="E176" s="82"/>
      <c r="F176" s="82"/>
      <c r="G176" s="82"/>
      <c r="H176" s="82"/>
      <c r="I176" s="82"/>
    </row>
    <row r="177" spans="2:9" outlineLevel="1">
      <c r="B177" s="235" t="s">
        <v>78</v>
      </c>
      <c r="C177" s="46" t="s">
        <v>165</v>
      </c>
      <c r="D177" s="123"/>
      <c r="E177" s="82"/>
      <c r="F177" s="82"/>
      <c r="G177" s="82"/>
      <c r="H177" s="82"/>
      <c r="I177" s="82"/>
    </row>
    <row r="178" spans="2:9" outlineLevel="1">
      <c r="B178" s="236" t="s">
        <v>79</v>
      </c>
      <c r="C178" s="46" t="s">
        <v>165</v>
      </c>
      <c r="D178" s="123"/>
      <c r="E178" s="82"/>
      <c r="F178" s="82"/>
      <c r="G178" s="82"/>
      <c r="H178" s="82"/>
      <c r="I178" s="82"/>
    </row>
    <row r="179" spans="2:9" outlineLevel="1">
      <c r="B179" s="236" t="s">
        <v>80</v>
      </c>
      <c r="C179" s="46" t="s">
        <v>165</v>
      </c>
      <c r="D179" s="123"/>
      <c r="E179" s="82"/>
      <c r="F179" s="82"/>
      <c r="G179" s="82"/>
      <c r="H179" s="82"/>
      <c r="I179" s="82"/>
    </row>
    <row r="180" spans="2:9" outlineLevel="1">
      <c r="B180" s="235" t="s">
        <v>81</v>
      </c>
      <c r="C180" s="46" t="s">
        <v>165</v>
      </c>
      <c r="D180" s="123"/>
      <c r="E180" s="82"/>
      <c r="F180" s="82"/>
      <c r="G180" s="82"/>
      <c r="H180" s="82"/>
      <c r="I180" s="82"/>
    </row>
    <row r="181" spans="2:9" outlineLevel="1">
      <c r="B181" s="236" t="s">
        <v>82</v>
      </c>
      <c r="C181" s="46" t="s">
        <v>165</v>
      </c>
      <c r="D181" s="123"/>
      <c r="E181" s="82"/>
      <c r="F181" s="82"/>
      <c r="G181" s="82"/>
      <c r="H181" s="82"/>
      <c r="I181" s="82"/>
    </row>
    <row r="182" spans="2:9" outlineLevel="1">
      <c r="B182" s="236" t="s">
        <v>83</v>
      </c>
      <c r="C182" s="46" t="s">
        <v>165</v>
      </c>
      <c r="D182" s="123"/>
      <c r="E182" s="82"/>
      <c r="F182" s="82"/>
      <c r="G182" s="82"/>
      <c r="H182" s="82"/>
      <c r="I182" s="82"/>
    </row>
    <row r="183" spans="2:9" outlineLevel="1">
      <c r="B183" s="235" t="s">
        <v>84</v>
      </c>
      <c r="C183" s="46" t="s">
        <v>165</v>
      </c>
      <c r="D183" s="123"/>
      <c r="E183" s="82"/>
      <c r="F183" s="82"/>
      <c r="G183" s="82"/>
      <c r="H183" s="82"/>
      <c r="I183" s="82"/>
    </row>
    <row r="184" spans="2:9" outlineLevel="1">
      <c r="B184" s="237" t="s">
        <v>85</v>
      </c>
      <c r="C184" s="46" t="s">
        <v>165</v>
      </c>
      <c r="D184" s="123"/>
      <c r="E184" s="82"/>
      <c r="F184" s="82"/>
      <c r="G184" s="82"/>
      <c r="H184" s="82"/>
      <c r="I184" s="82"/>
    </row>
    <row r="185" spans="2:9" outlineLevel="1">
      <c r="B185" s="235" t="s">
        <v>86</v>
      </c>
      <c r="C185" s="46" t="s">
        <v>165</v>
      </c>
      <c r="D185" s="123"/>
      <c r="E185" s="82"/>
      <c r="F185" s="82"/>
      <c r="G185" s="82"/>
      <c r="H185" s="82"/>
      <c r="I185" s="82"/>
    </row>
    <row r="186" spans="2:9" outlineLevel="1">
      <c r="B186" s="236" t="s">
        <v>87</v>
      </c>
      <c r="C186" s="46" t="s">
        <v>165</v>
      </c>
      <c r="D186" s="123"/>
      <c r="E186" s="82"/>
      <c r="F186" s="82"/>
      <c r="G186" s="82"/>
      <c r="H186" s="82"/>
      <c r="I186" s="82"/>
    </row>
    <row r="187" spans="2:9" outlineLevel="1">
      <c r="B187" s="235" t="s">
        <v>88</v>
      </c>
      <c r="C187" s="46" t="s">
        <v>165</v>
      </c>
      <c r="D187" s="123"/>
      <c r="E187" s="82"/>
      <c r="F187" s="82"/>
      <c r="G187" s="82"/>
      <c r="H187" s="82"/>
      <c r="I187" s="82"/>
    </row>
    <row r="188" spans="2:9" outlineLevel="1">
      <c r="B188" s="236" t="s">
        <v>89</v>
      </c>
      <c r="C188" s="46" t="s">
        <v>165</v>
      </c>
      <c r="D188" s="123"/>
      <c r="E188" s="82"/>
      <c r="F188" s="82"/>
      <c r="G188" s="82"/>
      <c r="H188" s="82"/>
      <c r="I188" s="82"/>
    </row>
    <row r="189" spans="2:9" outlineLevel="1">
      <c r="B189" s="235" t="s">
        <v>90</v>
      </c>
      <c r="C189" s="46" t="s">
        <v>165</v>
      </c>
      <c r="D189" s="123"/>
      <c r="E189" s="82"/>
      <c r="F189" s="82"/>
      <c r="G189" s="82"/>
      <c r="H189" s="82"/>
      <c r="I189" s="82"/>
    </row>
    <row r="190" spans="2:9" outlineLevel="1">
      <c r="B190" s="236" t="s">
        <v>91</v>
      </c>
      <c r="C190" s="46" t="s">
        <v>165</v>
      </c>
      <c r="D190" s="123"/>
      <c r="E190" s="82"/>
      <c r="F190" s="82"/>
      <c r="G190" s="82"/>
      <c r="H190" s="82"/>
      <c r="I190" s="82"/>
    </row>
    <row r="191" spans="2:9" outlineLevel="1">
      <c r="B191" s="236" t="s">
        <v>92</v>
      </c>
      <c r="C191" s="46" t="s">
        <v>165</v>
      </c>
      <c r="D191" s="123"/>
      <c r="E191" s="82"/>
      <c r="F191" s="82"/>
      <c r="G191" s="82"/>
      <c r="H191" s="82"/>
      <c r="I191" s="82"/>
    </row>
    <row r="192" spans="2:9" outlineLevel="1">
      <c r="B192" s="235" t="s">
        <v>84</v>
      </c>
      <c r="C192" s="46" t="s">
        <v>165</v>
      </c>
      <c r="D192" s="123"/>
      <c r="E192" s="82"/>
      <c r="F192" s="82"/>
      <c r="G192" s="82"/>
      <c r="H192" s="82"/>
      <c r="I192" s="82"/>
    </row>
    <row r="193" spans="2:37" outlineLevel="1">
      <c r="B193" s="236" t="s">
        <v>93</v>
      </c>
      <c r="C193" s="46" t="s">
        <v>165</v>
      </c>
      <c r="D193" s="123"/>
      <c r="E193" s="82"/>
      <c r="F193" s="82"/>
      <c r="G193" s="82"/>
      <c r="H193" s="82"/>
      <c r="I193" s="82"/>
    </row>
    <row r="194" spans="2:37" outlineLevel="1">
      <c r="B194" s="235" t="s">
        <v>94</v>
      </c>
      <c r="C194" s="46" t="s">
        <v>165</v>
      </c>
      <c r="D194" s="123"/>
      <c r="E194" s="82"/>
      <c r="F194" s="82"/>
      <c r="G194" s="82"/>
      <c r="H194" s="82"/>
      <c r="I194" s="82"/>
    </row>
    <row r="195" spans="2:37" outlineLevel="1">
      <c r="B195" s="236" t="s">
        <v>95</v>
      </c>
      <c r="C195" s="46" t="s">
        <v>165</v>
      </c>
      <c r="D195" s="123"/>
      <c r="E195" s="82"/>
      <c r="F195" s="82"/>
      <c r="G195" s="82"/>
      <c r="H195" s="82"/>
      <c r="I195" s="82"/>
    </row>
    <row r="196" spans="2:37" outlineLevel="1">
      <c r="B196" s="236" t="s">
        <v>96</v>
      </c>
      <c r="C196" s="46" t="s">
        <v>165</v>
      </c>
      <c r="D196" s="123"/>
      <c r="E196" s="82"/>
      <c r="F196" s="82"/>
      <c r="G196" s="82"/>
      <c r="H196" s="82"/>
      <c r="I196" s="82"/>
    </row>
    <row r="198" spans="2:37" ht="15.6">
      <c r="B198" s="293" t="s">
        <v>160</v>
      </c>
      <c r="C198" s="293"/>
      <c r="D198" s="293"/>
      <c r="E198" s="293"/>
      <c r="F198" s="293"/>
      <c r="G198" s="293"/>
      <c r="H198" s="293"/>
      <c r="I198" s="293"/>
    </row>
    <row r="199" spans="2:37" ht="5.45" customHeight="1" outlineLevel="1">
      <c r="B199" s="102"/>
      <c r="C199" s="102"/>
      <c r="D199" s="102"/>
      <c r="E199" s="102"/>
      <c r="F199" s="102"/>
      <c r="G199" s="102"/>
      <c r="H199" s="102"/>
      <c r="I199" s="102"/>
      <c r="J199" s="102"/>
      <c r="K199" s="102"/>
      <c r="L199" s="102"/>
      <c r="M199" s="102"/>
      <c r="N199" s="102"/>
      <c r="O199" s="102"/>
      <c r="P199" s="102"/>
      <c r="Q199" s="102"/>
      <c r="R199" s="102"/>
      <c r="S199" s="102"/>
      <c r="T199" s="102"/>
      <c r="U199" s="102"/>
      <c r="V199" s="102"/>
      <c r="W199" s="102"/>
      <c r="X199" s="102"/>
      <c r="Y199" s="102"/>
      <c r="Z199" s="102"/>
      <c r="AA199" s="102"/>
      <c r="AB199" s="102"/>
      <c r="AC199" s="102"/>
      <c r="AD199" s="102"/>
      <c r="AE199" s="102"/>
      <c r="AF199" s="102"/>
      <c r="AG199" s="102"/>
      <c r="AH199" s="102"/>
      <c r="AI199" s="102"/>
      <c r="AJ199" s="102"/>
      <c r="AK199" s="102"/>
    </row>
    <row r="200" spans="2:37" ht="43.15" outlineLevel="1">
      <c r="B200" s="77"/>
      <c r="C200" s="61" t="s">
        <v>102</v>
      </c>
      <c r="D200" s="90" t="str">
        <f>"Μέσο μοναδιαίο κόστος υποδομής "&amp;($C$3-5)&amp;" - "&amp;(($C$3-1))</f>
        <v>Μέσο μοναδιαίο κόστος υποδομής 2019 - 2023</v>
      </c>
      <c r="E200" s="81">
        <f>$C$3</f>
        <v>2024</v>
      </c>
      <c r="F200" s="81">
        <f>$C$3+1</f>
        <v>2025</v>
      </c>
      <c r="G200" s="81">
        <f>$C$3+2</f>
        <v>2026</v>
      </c>
      <c r="H200" s="81">
        <f>$C$3+3</f>
        <v>2027</v>
      </c>
      <c r="I200" s="81">
        <f>$C$3+4</f>
        <v>2028</v>
      </c>
    </row>
    <row r="201" spans="2:37" outlineLevel="1">
      <c r="B201" s="235" t="s">
        <v>75</v>
      </c>
      <c r="C201" s="46" t="s">
        <v>165</v>
      </c>
      <c r="D201" s="123"/>
      <c r="E201" s="82"/>
      <c r="F201" s="82"/>
      <c r="G201" s="82"/>
      <c r="H201" s="82"/>
      <c r="I201" s="82"/>
    </row>
    <row r="202" spans="2:37" outlineLevel="1">
      <c r="B202" s="236" t="s">
        <v>76</v>
      </c>
      <c r="C202" s="46" t="s">
        <v>165</v>
      </c>
      <c r="D202" s="123"/>
      <c r="E202" s="82">
        <v>409066.00467500882</v>
      </c>
      <c r="F202" s="82">
        <v>409066.00467500882</v>
      </c>
      <c r="G202" s="82">
        <v>409066.00467500882</v>
      </c>
      <c r="H202" s="82">
        <v>409066.00467500882</v>
      </c>
      <c r="I202" s="82">
        <v>409066.00467500882</v>
      </c>
    </row>
    <row r="203" spans="2:37" outlineLevel="1">
      <c r="B203" s="236" t="s">
        <v>77</v>
      </c>
      <c r="C203" s="46" t="s">
        <v>165</v>
      </c>
      <c r="D203" s="123"/>
      <c r="E203" s="82">
        <v>409066.00467500882</v>
      </c>
      <c r="F203" s="82">
        <v>409066.00467500882</v>
      </c>
      <c r="G203" s="82">
        <v>409066.00467500882</v>
      </c>
      <c r="H203" s="82">
        <v>409066.00467500882</v>
      </c>
      <c r="I203" s="82">
        <v>409066.00467500882</v>
      </c>
    </row>
    <row r="204" spans="2:37" outlineLevel="1">
      <c r="B204" s="235" t="s">
        <v>78</v>
      </c>
      <c r="C204" s="46" t="s">
        <v>165</v>
      </c>
      <c r="D204" s="123"/>
      <c r="E204" s="82"/>
      <c r="F204" s="82"/>
      <c r="G204" s="82"/>
      <c r="H204" s="82"/>
      <c r="I204" s="82"/>
    </row>
    <row r="205" spans="2:37" outlineLevel="1">
      <c r="B205" s="236" t="s">
        <v>79</v>
      </c>
      <c r="C205" s="46" t="s">
        <v>165</v>
      </c>
      <c r="D205" s="123"/>
      <c r="E205" s="82">
        <v>409066.00467500882</v>
      </c>
      <c r="F205" s="82">
        <v>409066.00467500882</v>
      </c>
      <c r="G205" s="82">
        <v>409066.00467500882</v>
      </c>
      <c r="H205" s="82">
        <v>409066.00467500882</v>
      </c>
      <c r="I205" s="82">
        <v>409066.00467500882</v>
      </c>
    </row>
    <row r="206" spans="2:37" outlineLevel="1">
      <c r="B206" s="236" t="s">
        <v>80</v>
      </c>
      <c r="C206" s="46" t="s">
        <v>165</v>
      </c>
      <c r="D206" s="123"/>
      <c r="E206" s="82">
        <v>409066.00467500882</v>
      </c>
      <c r="F206" s="82">
        <v>409066.00467500882</v>
      </c>
      <c r="G206" s="82">
        <v>409066.00467500882</v>
      </c>
      <c r="H206" s="82">
        <v>409066.00467500882</v>
      </c>
      <c r="I206" s="82">
        <v>409066.00467500882</v>
      </c>
    </row>
    <row r="207" spans="2:37" outlineLevel="1">
      <c r="B207" s="235" t="s">
        <v>81</v>
      </c>
      <c r="C207" s="46" t="s">
        <v>165</v>
      </c>
      <c r="D207" s="123"/>
      <c r="E207" s="82"/>
      <c r="F207" s="82"/>
      <c r="G207" s="82"/>
      <c r="H207" s="82"/>
      <c r="I207" s="82"/>
    </row>
    <row r="208" spans="2:37" outlineLevel="1">
      <c r="B208" s="236" t="s">
        <v>82</v>
      </c>
      <c r="C208" s="46" t="s">
        <v>165</v>
      </c>
      <c r="D208" s="123"/>
      <c r="E208" s="82">
        <v>409066.00467500882</v>
      </c>
      <c r="F208" s="82">
        <v>409066.00467500882</v>
      </c>
      <c r="G208" s="82">
        <v>409066.00467500882</v>
      </c>
      <c r="H208" s="82">
        <v>409066.00467500882</v>
      </c>
      <c r="I208" s="82">
        <v>409066.00467500882</v>
      </c>
    </row>
    <row r="209" spans="2:9" outlineLevel="1">
      <c r="B209" s="236" t="s">
        <v>83</v>
      </c>
      <c r="C209" s="46" t="s">
        <v>165</v>
      </c>
      <c r="D209" s="123"/>
      <c r="E209" s="82">
        <v>409066.00467500882</v>
      </c>
      <c r="F209" s="82">
        <v>409066.00467500882</v>
      </c>
      <c r="G209" s="82">
        <v>409066.00467500882</v>
      </c>
      <c r="H209" s="82">
        <v>409066.00467500882</v>
      </c>
      <c r="I209" s="82">
        <v>409066.00467500882</v>
      </c>
    </row>
    <row r="210" spans="2:9" outlineLevel="1">
      <c r="B210" s="235" t="s">
        <v>84</v>
      </c>
      <c r="C210" s="46" t="s">
        <v>165</v>
      </c>
      <c r="D210" s="123"/>
      <c r="E210" s="82"/>
      <c r="F210" s="82"/>
      <c r="G210" s="82"/>
      <c r="H210" s="82"/>
      <c r="I210" s="82"/>
    </row>
    <row r="211" spans="2:9" outlineLevel="1">
      <c r="B211" s="237" t="s">
        <v>85</v>
      </c>
      <c r="C211" s="46" t="s">
        <v>165</v>
      </c>
      <c r="D211" s="123"/>
      <c r="E211" s="82">
        <v>409066.00467500882</v>
      </c>
      <c r="F211" s="82">
        <v>409066.00467500882</v>
      </c>
      <c r="G211" s="82">
        <v>409066.00467500882</v>
      </c>
      <c r="H211" s="82">
        <v>409066.00467500882</v>
      </c>
      <c r="I211" s="82">
        <v>409066.00467500882</v>
      </c>
    </row>
    <row r="212" spans="2:9" outlineLevel="1">
      <c r="B212" s="235" t="s">
        <v>86</v>
      </c>
      <c r="C212" s="46" t="s">
        <v>165</v>
      </c>
      <c r="D212" s="123"/>
      <c r="E212" s="82"/>
      <c r="F212" s="82"/>
      <c r="G212" s="82"/>
      <c r="H212" s="82"/>
      <c r="I212" s="82"/>
    </row>
    <row r="213" spans="2:9" outlineLevel="1">
      <c r="B213" s="236" t="s">
        <v>87</v>
      </c>
      <c r="C213" s="46" t="s">
        <v>165</v>
      </c>
      <c r="D213" s="123"/>
      <c r="E213" s="82">
        <v>409066.00467500882</v>
      </c>
      <c r="F213" s="82">
        <v>409066.00467500882</v>
      </c>
      <c r="G213" s="82">
        <v>409066.00467500882</v>
      </c>
      <c r="H213" s="82">
        <v>409066.00467500882</v>
      </c>
      <c r="I213" s="82">
        <v>409066.00467500882</v>
      </c>
    </row>
    <row r="214" spans="2:9" outlineLevel="1">
      <c r="B214" s="235" t="s">
        <v>88</v>
      </c>
      <c r="C214" s="46" t="s">
        <v>165</v>
      </c>
      <c r="D214" s="123"/>
      <c r="E214" s="82"/>
      <c r="F214" s="82"/>
      <c r="G214" s="82"/>
      <c r="H214" s="82"/>
      <c r="I214" s="82"/>
    </row>
    <row r="215" spans="2:9" outlineLevel="1">
      <c r="B215" s="236" t="s">
        <v>89</v>
      </c>
      <c r="C215" s="46" t="s">
        <v>165</v>
      </c>
      <c r="D215" s="123"/>
      <c r="E215" s="82">
        <v>409066.00467500882</v>
      </c>
      <c r="F215" s="82">
        <v>409066.00467500882</v>
      </c>
      <c r="G215" s="82">
        <v>409066.00467500882</v>
      </c>
      <c r="H215" s="82">
        <v>409066.00467500882</v>
      </c>
      <c r="I215" s="82">
        <v>409066.00467500882</v>
      </c>
    </row>
    <row r="216" spans="2:9" outlineLevel="1">
      <c r="B216" s="235" t="s">
        <v>90</v>
      </c>
      <c r="C216" s="46" t="s">
        <v>165</v>
      </c>
      <c r="D216" s="123"/>
      <c r="E216" s="82"/>
      <c r="F216" s="82"/>
      <c r="G216" s="82"/>
      <c r="H216" s="82"/>
      <c r="I216" s="82"/>
    </row>
    <row r="217" spans="2:9" outlineLevel="1">
      <c r="B217" s="236" t="s">
        <v>91</v>
      </c>
      <c r="C217" s="46" t="s">
        <v>165</v>
      </c>
      <c r="D217" s="123"/>
      <c r="E217" s="82">
        <v>409066.00467500882</v>
      </c>
      <c r="F217" s="82">
        <v>409066.00467500882</v>
      </c>
      <c r="G217" s="82">
        <v>409066.00467500882</v>
      </c>
      <c r="H217" s="82">
        <v>409066.00467500882</v>
      </c>
      <c r="I217" s="82">
        <v>409066.00467500882</v>
      </c>
    </row>
    <row r="218" spans="2:9" outlineLevel="1">
      <c r="B218" s="236" t="s">
        <v>92</v>
      </c>
      <c r="C218" s="46" t="s">
        <v>165</v>
      </c>
      <c r="D218" s="123"/>
      <c r="E218" s="82">
        <v>409066.00467500882</v>
      </c>
      <c r="F218" s="82">
        <v>409066.00467500882</v>
      </c>
      <c r="G218" s="82">
        <v>409066.00467500882</v>
      </c>
      <c r="H218" s="82">
        <v>409066.00467500882</v>
      </c>
      <c r="I218" s="82">
        <v>409066.00467500882</v>
      </c>
    </row>
    <row r="219" spans="2:9" outlineLevel="1">
      <c r="B219" s="235" t="s">
        <v>84</v>
      </c>
      <c r="C219" s="46" t="s">
        <v>165</v>
      </c>
      <c r="D219" s="123"/>
      <c r="E219" s="82"/>
      <c r="F219" s="82"/>
      <c r="G219" s="82"/>
      <c r="H219" s="82"/>
      <c r="I219" s="82"/>
    </row>
    <row r="220" spans="2:9" outlineLevel="1">
      <c r="B220" s="236" t="s">
        <v>93</v>
      </c>
      <c r="C220" s="46" t="s">
        <v>165</v>
      </c>
      <c r="D220" s="123"/>
      <c r="E220" s="82">
        <v>409066.00467500882</v>
      </c>
      <c r="F220" s="82">
        <v>409066.00467500882</v>
      </c>
      <c r="G220" s="82">
        <v>409066.00467500882</v>
      </c>
      <c r="H220" s="82">
        <v>409066.00467500882</v>
      </c>
      <c r="I220" s="82">
        <v>409066.00467500882</v>
      </c>
    </row>
    <row r="221" spans="2:9" outlineLevel="1">
      <c r="B221" s="235" t="s">
        <v>94</v>
      </c>
      <c r="C221" s="46" t="s">
        <v>165</v>
      </c>
      <c r="D221" s="123"/>
      <c r="E221" s="82"/>
      <c r="F221" s="82"/>
      <c r="G221" s="82"/>
      <c r="H221" s="82"/>
      <c r="I221" s="82"/>
    </row>
    <row r="222" spans="2:9" outlineLevel="1">
      <c r="B222" s="236" t="s">
        <v>95</v>
      </c>
      <c r="C222" s="46" t="s">
        <v>165</v>
      </c>
      <c r="D222" s="123"/>
      <c r="E222" s="82">
        <v>409066.00467500882</v>
      </c>
      <c r="F222" s="82">
        <v>409066.00467500882</v>
      </c>
      <c r="G222" s="82">
        <v>409066.00467500882</v>
      </c>
      <c r="H222" s="82">
        <v>409066.00467500882</v>
      </c>
      <c r="I222" s="82">
        <v>409066.00467500882</v>
      </c>
    </row>
    <row r="223" spans="2:9" outlineLevel="1">
      <c r="B223" s="236" t="s">
        <v>96</v>
      </c>
      <c r="C223" s="46" t="s">
        <v>165</v>
      </c>
      <c r="D223" s="123"/>
      <c r="E223" s="82">
        <v>409066.00467500882</v>
      </c>
      <c r="F223" s="82">
        <v>409066.00467500882</v>
      </c>
      <c r="G223" s="82">
        <v>409066.00467500882</v>
      </c>
      <c r="H223" s="82">
        <v>409066.00467500882</v>
      </c>
      <c r="I223" s="82">
        <v>409066.00467500882</v>
      </c>
    </row>
    <row r="224" spans="2:9">
      <c r="B224" s="270" t="s">
        <v>166</v>
      </c>
      <c r="C224" s="46" t="s">
        <v>165</v>
      </c>
      <c r="D224" s="123"/>
      <c r="E224" s="82">
        <v>409066.00467500882</v>
      </c>
      <c r="F224" s="82">
        <v>409066.00467500882</v>
      </c>
      <c r="G224" s="82">
        <v>409066.00467500882</v>
      </c>
      <c r="H224" s="82">
        <v>409066.00467500882</v>
      </c>
      <c r="I224" s="82">
        <v>409066.00467500882</v>
      </c>
    </row>
    <row r="225" ht="15.75" customHeight="1"/>
    <row r="227" ht="15" customHeight="1"/>
  </sheetData>
  <mergeCells count="11">
    <mergeCell ref="J2:L2"/>
    <mergeCell ref="B198:I198"/>
    <mergeCell ref="B90:I90"/>
    <mergeCell ref="B117:I117"/>
    <mergeCell ref="B9:I9"/>
    <mergeCell ref="C2:G2"/>
    <mergeCell ref="B36:I36"/>
    <mergeCell ref="B171:I171"/>
    <mergeCell ref="B144:I144"/>
    <mergeCell ref="B5:I5"/>
    <mergeCell ref="B63:I63"/>
  </mergeCells>
  <hyperlinks>
    <hyperlink ref="J2" location="'Αρχική σελίδα'!A1" display="Πίσω στην αρχική σελίδα" xr:uid="{BCCC15E5-B1DA-4962-BD7B-11D142F2E258}"/>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DA470-EBE3-4FD8-9696-40B6FE359B9D}">
  <sheetPr>
    <tabColor theme="4" tint="0.79998168889431442"/>
  </sheetPr>
  <dimension ref="B2:AS225"/>
  <sheetViews>
    <sheetView showGridLines="0" topLeftCell="A195" zoomScale="70" zoomScaleNormal="70" workbookViewId="0">
      <pane xSplit="2" topLeftCell="AO6" activePane="topRight" state="frozen"/>
      <selection pane="topRight" activeCell="K225" sqref="K225"/>
      <selection activeCell="A28" sqref="A28"/>
    </sheetView>
  </sheetViews>
  <sheetFormatPr defaultColWidth="8.85546875" defaultRowHeight="14.45" outlineLevelRow="1"/>
  <cols>
    <col min="1" max="1" width="2.85546875" customWidth="1"/>
    <col min="2" max="2" width="35.28515625" customWidth="1"/>
    <col min="3" max="3" width="24.42578125" customWidth="1"/>
    <col min="4" max="13" width="13.7109375" customWidth="1"/>
    <col min="14" max="14" width="18.7109375" customWidth="1"/>
    <col min="15" max="15" width="1.7109375" customWidth="1"/>
    <col min="16" max="16" width="23.7109375" customWidth="1"/>
    <col min="17" max="17" width="24.85546875" customWidth="1"/>
    <col min="18" max="18" width="14.85546875" customWidth="1"/>
    <col min="19" max="19" width="13.7109375" customWidth="1"/>
    <col min="20" max="21" width="23.7109375" customWidth="1"/>
    <col min="22" max="22" width="12.85546875" customWidth="1"/>
    <col min="23" max="23" width="24.85546875" customWidth="1"/>
    <col min="24" max="24" width="14.85546875" customWidth="1"/>
    <col min="25" max="25" width="13.7109375" customWidth="1"/>
    <col min="26" max="27" width="23.7109375" customWidth="1"/>
    <col min="28" max="28" width="12.85546875" customWidth="1"/>
    <col min="29" max="29" width="24.85546875" customWidth="1"/>
    <col min="30" max="30" width="14.85546875" customWidth="1"/>
    <col min="31" max="31" width="13.7109375" customWidth="1"/>
    <col min="32" max="33" width="23.7109375" customWidth="1"/>
    <col min="34" max="34" width="12.85546875" customWidth="1"/>
    <col min="35" max="35" width="24.85546875" customWidth="1"/>
    <col min="36" max="36" width="14.85546875" customWidth="1"/>
    <col min="37" max="37" width="13.7109375" customWidth="1"/>
    <col min="38" max="39" width="23.7109375" customWidth="1"/>
    <col min="40" max="40" width="12.85546875" customWidth="1"/>
    <col min="41" max="41" width="24.85546875" customWidth="1"/>
    <col min="42" max="42" width="14.85546875" customWidth="1"/>
    <col min="43" max="43" width="13.7109375" customWidth="1"/>
    <col min="44" max="44" width="22.42578125" customWidth="1"/>
    <col min="45" max="45" width="18.7109375" customWidth="1"/>
  </cols>
  <sheetData>
    <row r="2" spans="2:45" ht="18">
      <c r="B2" s="1" t="s">
        <v>0</v>
      </c>
      <c r="C2" s="294" t="str">
        <f>'Αρχική σελίδα'!C3</f>
        <v>Κεντρική Μακεδονία</v>
      </c>
      <c r="D2" s="294"/>
      <c r="E2" s="294"/>
      <c r="F2" s="294"/>
      <c r="G2" s="294"/>
      <c r="H2" s="97"/>
      <c r="J2" s="261" t="s">
        <v>59</v>
      </c>
    </row>
    <row r="3" spans="2:45" ht="18">
      <c r="B3" s="2" t="s">
        <v>2</v>
      </c>
      <c r="C3" s="98">
        <f>'Αρχική σελίδα'!C4</f>
        <v>2024</v>
      </c>
      <c r="D3" s="45" t="s">
        <v>3</v>
      </c>
      <c r="E3" s="45">
        <f>C3+4</f>
        <v>2028</v>
      </c>
    </row>
    <row r="4" spans="2:45" ht="14.45" customHeight="1">
      <c r="C4" s="2"/>
      <c r="D4" s="45"/>
      <c r="E4" s="45"/>
    </row>
    <row r="5" spans="2:45" ht="101.45" customHeight="1">
      <c r="B5" s="296" t="s">
        <v>167</v>
      </c>
      <c r="C5" s="296"/>
      <c r="D5" s="296"/>
      <c r="E5" s="296"/>
      <c r="F5" s="296"/>
      <c r="G5" s="296"/>
      <c r="H5" s="296"/>
      <c r="I5" s="296"/>
    </row>
    <row r="6" spans="2:45">
      <c r="B6" s="222"/>
      <c r="C6" s="222"/>
      <c r="D6" s="222"/>
      <c r="E6" s="222"/>
      <c r="F6" s="222"/>
      <c r="G6" s="222"/>
      <c r="H6" s="222"/>
    </row>
    <row r="7" spans="2:45" ht="18">
      <c r="B7" s="99" t="str">
        <f>"Ποσότητες αερίου που διανέμονται μέσω του δικτύου διανομής ιστορικά ("&amp;(C3-5)&amp;" - "&amp;(C3-1)&amp;") και για το Πρόγραμμα Ανάπτυξης  "&amp;C3&amp;" - "&amp;E3</f>
        <v>Ποσότητες αερίου που διανέμονται μέσω του δικτύου διανομής ιστορικά (2019 - 2023) και για το Πρόγραμμα Ανάπτυξης  2024 - 2028</v>
      </c>
      <c r="C7" s="100"/>
      <c r="D7" s="100"/>
      <c r="E7" s="100"/>
      <c r="F7" s="100"/>
      <c r="G7" s="100"/>
      <c r="H7" s="97"/>
      <c r="I7" s="97"/>
      <c r="J7" s="97"/>
    </row>
    <row r="8" spans="2:45" ht="18">
      <c r="B8" s="226"/>
      <c r="C8" s="55"/>
      <c r="D8" s="55"/>
      <c r="E8" s="55"/>
      <c r="F8" s="55"/>
      <c r="G8" s="55"/>
    </row>
    <row r="9" spans="2:45" ht="15.6">
      <c r="B9" s="293" t="s">
        <v>139</v>
      </c>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row>
    <row r="10" spans="2:45" ht="5.45" customHeight="1" outlineLevel="1">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row>
    <row r="11" spans="2:45" outlineLevel="1">
      <c r="B11" s="319"/>
      <c r="C11" s="307" t="s">
        <v>102</v>
      </c>
      <c r="D11" s="310" t="s">
        <v>127</v>
      </c>
      <c r="E11" s="312"/>
      <c r="F11" s="312"/>
      <c r="G11" s="312"/>
      <c r="H11" s="312"/>
      <c r="I11" s="312"/>
      <c r="J11" s="312"/>
      <c r="K11" s="312"/>
      <c r="L11" s="311"/>
      <c r="M11" s="313" t="str">
        <f xml:space="preserve"> D12&amp;" - "&amp;K12</f>
        <v>2019 - 2023</v>
      </c>
      <c r="N11" s="314"/>
      <c r="P11" s="310" t="s">
        <v>128</v>
      </c>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1"/>
    </row>
    <row r="12" spans="2:45" outlineLevel="1">
      <c r="B12" s="320"/>
      <c r="C12" s="308"/>
      <c r="D12" s="81">
        <f>$C$3-5</f>
        <v>2019</v>
      </c>
      <c r="E12" s="310">
        <f>$C$3-4</f>
        <v>2020</v>
      </c>
      <c r="F12" s="311"/>
      <c r="G12" s="310">
        <f>$C$3-3</f>
        <v>2021</v>
      </c>
      <c r="H12" s="311"/>
      <c r="I12" s="310">
        <f>$C$3-2</f>
        <v>2022</v>
      </c>
      <c r="J12" s="311"/>
      <c r="K12" s="310">
        <f>$C$3-1</f>
        <v>2023</v>
      </c>
      <c r="L12" s="311"/>
      <c r="M12" s="315"/>
      <c r="N12" s="316"/>
      <c r="P12" s="345">
        <f>$C$3</f>
        <v>2024</v>
      </c>
      <c r="Q12" s="346"/>
      <c r="R12" s="346"/>
      <c r="S12" s="358"/>
      <c r="T12" s="345">
        <f>$C$3+1</f>
        <v>2025</v>
      </c>
      <c r="U12" s="346"/>
      <c r="V12" s="346"/>
      <c r="W12" s="346"/>
      <c r="X12" s="346"/>
      <c r="Y12" s="358"/>
      <c r="Z12" s="310">
        <f>$C$3+2</f>
        <v>2026</v>
      </c>
      <c r="AA12" s="312"/>
      <c r="AB12" s="312"/>
      <c r="AC12" s="312"/>
      <c r="AD12" s="312"/>
      <c r="AE12" s="311"/>
      <c r="AF12" s="310">
        <f>$C$3+3</f>
        <v>2027</v>
      </c>
      <c r="AG12" s="312"/>
      <c r="AH12" s="312"/>
      <c r="AI12" s="312"/>
      <c r="AJ12" s="312"/>
      <c r="AK12" s="311"/>
      <c r="AL12" s="310">
        <f>$C$3+4</f>
        <v>2028</v>
      </c>
      <c r="AM12" s="312"/>
      <c r="AN12" s="312"/>
      <c r="AO12" s="312"/>
      <c r="AP12" s="312"/>
      <c r="AQ12" s="311"/>
      <c r="AR12" s="317" t="str">
        <f>P12&amp;" - "&amp;AL12</f>
        <v>2024 - 2028</v>
      </c>
      <c r="AS12" s="318"/>
    </row>
    <row r="13" spans="2:45" ht="14.45" customHeight="1" outlineLevel="1">
      <c r="B13" s="320"/>
      <c r="C13" s="308"/>
      <c r="D13" s="347" t="s">
        <v>168</v>
      </c>
      <c r="E13" s="349" t="s">
        <v>168</v>
      </c>
      <c r="F13" s="351" t="s">
        <v>131</v>
      </c>
      <c r="G13" s="349" t="s">
        <v>168</v>
      </c>
      <c r="H13" s="351" t="s">
        <v>131</v>
      </c>
      <c r="I13" s="349" t="s">
        <v>168</v>
      </c>
      <c r="J13" s="353" t="s">
        <v>131</v>
      </c>
      <c r="K13" s="349" t="s">
        <v>168</v>
      </c>
      <c r="L13" s="353" t="s">
        <v>131</v>
      </c>
      <c r="M13" s="349" t="s">
        <v>123</v>
      </c>
      <c r="N13" s="355" t="s">
        <v>132</v>
      </c>
      <c r="P13" s="349" t="str">
        <f>"Διανεμόμενες ποσότητες σε πελάτες που συνδέθηκαν το "&amp;P12</f>
        <v>Διανεμόμενες ποσότητες σε πελάτες που συνδέθηκαν το 2024</v>
      </c>
      <c r="Q13" s="357" t="s">
        <v>169</v>
      </c>
      <c r="R13" s="357" t="s">
        <v>170</v>
      </c>
      <c r="S13" s="359" t="s">
        <v>131</v>
      </c>
      <c r="T13" s="345" t="s">
        <v>171</v>
      </c>
      <c r="U13" s="346"/>
      <c r="V13" s="346"/>
      <c r="W13" s="357" t="s">
        <v>169</v>
      </c>
      <c r="X13" s="357" t="s">
        <v>170</v>
      </c>
      <c r="Y13" s="358" t="s">
        <v>131</v>
      </c>
      <c r="Z13" s="345" t="s">
        <v>171</v>
      </c>
      <c r="AA13" s="346"/>
      <c r="AB13" s="346"/>
      <c r="AC13" s="357" t="s">
        <v>169</v>
      </c>
      <c r="AD13" s="357" t="s">
        <v>170</v>
      </c>
      <c r="AE13" s="358" t="s">
        <v>131</v>
      </c>
      <c r="AF13" s="345" t="s">
        <v>171</v>
      </c>
      <c r="AG13" s="346"/>
      <c r="AH13" s="346"/>
      <c r="AI13" s="357" t="s">
        <v>169</v>
      </c>
      <c r="AJ13" s="357" t="s">
        <v>170</v>
      </c>
      <c r="AK13" s="358" t="s">
        <v>131</v>
      </c>
      <c r="AL13" s="345" t="s">
        <v>171</v>
      </c>
      <c r="AM13" s="346"/>
      <c r="AN13" s="346"/>
      <c r="AO13" s="357" t="s">
        <v>169</v>
      </c>
      <c r="AP13" s="357" t="s">
        <v>170</v>
      </c>
      <c r="AQ13" s="358" t="s">
        <v>131</v>
      </c>
      <c r="AR13" s="360" t="s">
        <v>123</v>
      </c>
      <c r="AS13" s="362" t="s">
        <v>132</v>
      </c>
    </row>
    <row r="14" spans="2:45" ht="57.6" outlineLevel="1">
      <c r="B14" s="321"/>
      <c r="C14" s="309"/>
      <c r="D14" s="348"/>
      <c r="E14" s="350"/>
      <c r="F14" s="352"/>
      <c r="G14" s="350"/>
      <c r="H14" s="352"/>
      <c r="I14" s="350"/>
      <c r="J14" s="354"/>
      <c r="K14" s="350"/>
      <c r="L14" s="354"/>
      <c r="M14" s="350"/>
      <c r="N14" s="356"/>
      <c r="P14" s="350"/>
      <c r="Q14" s="357"/>
      <c r="R14" s="357"/>
      <c r="S14" s="359"/>
      <c r="T14" s="122" t="str">
        <f>"Διανεμόμενες ποσότητες σε πελάτες που συνδέθηκαν το "&amp;T12</f>
        <v>Διανεμόμενες ποσότητες σε πελάτες που συνδέθηκαν το 2025</v>
      </c>
      <c r="U14" s="104" t="str">
        <f>"Διανεμόμενες ποσότητες σε πελάτες που συνδέθηκαν το "&amp;P12</f>
        <v>Διανεμόμενες ποσότητες σε πελάτες που συνδέθηκαν το 2024</v>
      </c>
      <c r="V14" s="58" t="s">
        <v>172</v>
      </c>
      <c r="W14" s="357"/>
      <c r="X14" s="357"/>
      <c r="Y14" s="358"/>
      <c r="Z14" s="122" t="str">
        <f>"Διανεμόμενες ποσότητες σε πελάτες που συνδέθηκαν το "&amp;Z12</f>
        <v>Διανεμόμενες ποσότητες σε πελάτες που συνδέθηκαν το 2026</v>
      </c>
      <c r="AA14" s="104" t="str">
        <f>"Διανεμόμενες ποσότητες σε πελάτες που συνδέθηκαν το "&amp;$P$12&amp;" - "&amp;T12</f>
        <v>Διανεμόμενες ποσότητες σε πελάτες που συνδέθηκαν το 2024 - 2025</v>
      </c>
      <c r="AB14" s="58" t="s">
        <v>172</v>
      </c>
      <c r="AC14" s="357"/>
      <c r="AD14" s="357"/>
      <c r="AE14" s="358"/>
      <c r="AF14" s="122" t="str">
        <f>"Διανεμόμενες ποσότητες σε πελάτες που συνδέθηκαν το "&amp;AF12</f>
        <v>Διανεμόμενες ποσότητες σε πελάτες που συνδέθηκαν το 2027</v>
      </c>
      <c r="AG14" s="104" t="str">
        <f>"Διανεμόμενες ποσότητες σε πελάτες που συνδέθηκαν το "&amp;$P$12&amp;" - "&amp;Z12</f>
        <v>Διανεμόμενες ποσότητες σε πελάτες που συνδέθηκαν το 2024 - 2026</v>
      </c>
      <c r="AH14" s="58" t="s">
        <v>172</v>
      </c>
      <c r="AI14" s="357"/>
      <c r="AJ14" s="357"/>
      <c r="AK14" s="358"/>
      <c r="AL14" s="122" t="str">
        <f>"Διανεμόμενες ποσότητες σε πελάτες που συνδέθηκαν το "&amp;AL12</f>
        <v>Διανεμόμενες ποσότητες σε πελάτες που συνδέθηκαν το 2028</v>
      </c>
      <c r="AM14" s="104" t="str">
        <f>"Διανεμόμενες ποσότητες σε πελάτες που συνδέθηκαν το "&amp;$P$12&amp;" - "&amp;AF12</f>
        <v>Διανεμόμενες ποσότητες σε πελάτες που συνδέθηκαν το 2024 - 2027</v>
      </c>
      <c r="AN14" s="58" t="s">
        <v>172</v>
      </c>
      <c r="AO14" s="357"/>
      <c r="AP14" s="357"/>
      <c r="AQ14" s="358"/>
      <c r="AR14" s="361"/>
      <c r="AS14" s="363"/>
    </row>
    <row r="15" spans="2:45" outlineLevel="1">
      <c r="B15" s="235" t="s">
        <v>75</v>
      </c>
      <c r="C15" s="62" t="s">
        <v>111</v>
      </c>
      <c r="D15" s="180">
        <f t="shared" ref="D15:D30" si="0">D47+D78+D109+D140+D171+D202</f>
        <v>0</v>
      </c>
      <c r="E15" s="157">
        <f t="shared" ref="D15:E37" si="1">E47+E78+E109+E140+E171+E202</f>
        <v>0</v>
      </c>
      <c r="F15" s="166">
        <f t="shared" ref="F15:F37" si="2">IFERROR((E15-D15)/D15,0)</f>
        <v>0</v>
      </c>
      <c r="G15" s="157">
        <f t="shared" ref="G15:G37" si="3">G47+G78+G109+G140+G171+G202</f>
        <v>0</v>
      </c>
      <c r="H15" s="166">
        <f>IFERROR((G15-E15)/E15,0)</f>
        <v>0</v>
      </c>
      <c r="I15" s="157">
        <f t="shared" ref="I15:I37" si="4">I47+I78+I109+I140+I171+I202</f>
        <v>0</v>
      </c>
      <c r="J15" s="166">
        <f>IFERROR((I15-G15)/G15,0)</f>
        <v>0</v>
      </c>
      <c r="K15" s="157">
        <f t="shared" ref="K15:K37" si="5">K47+K78+K109+K140+K171+K202</f>
        <v>0</v>
      </c>
      <c r="L15" s="166">
        <f t="shared" ref="L15:L38" si="6">IFERROR((K15-I15)/I15,0)</f>
        <v>0</v>
      </c>
      <c r="M15" s="163">
        <f t="shared" ref="M15:M37" si="7">D15+E15+G15+I15+K15</f>
        <v>0</v>
      </c>
      <c r="N15" s="164">
        <f t="shared" ref="N15:N38" si="8">IFERROR((K15/D15)^(1/4)-1,0)</f>
        <v>0</v>
      </c>
      <c r="P15" s="157">
        <f t="shared" ref="P15:R37" si="9">P47+P78+P109+P140+P171+P202</f>
        <v>0</v>
      </c>
      <c r="Q15" s="156">
        <f t="shared" si="9"/>
        <v>0</v>
      </c>
      <c r="R15" s="156">
        <f t="shared" si="9"/>
        <v>0</v>
      </c>
      <c r="S15" s="181">
        <f t="shared" ref="S15:S37" si="10">IFERROR((R15-K15)/K15,0)</f>
        <v>0</v>
      </c>
      <c r="T15" s="157">
        <f t="shared" ref="T15:X24" si="11">T47+T78+T109+T140+T171+T202</f>
        <v>0</v>
      </c>
      <c r="U15" s="156">
        <f t="shared" si="11"/>
        <v>0</v>
      </c>
      <c r="V15" s="156">
        <f t="shared" si="11"/>
        <v>0</v>
      </c>
      <c r="W15" s="156">
        <f t="shared" si="11"/>
        <v>0</v>
      </c>
      <c r="X15" s="156">
        <f t="shared" si="11"/>
        <v>0</v>
      </c>
      <c r="Y15" s="166">
        <f>IFERROR((X15-R15)/R15,0)</f>
        <v>0</v>
      </c>
      <c r="Z15" s="157">
        <f t="shared" ref="Z15:AD24" si="12">Z47+Z78+Z109+Z140+Z171+Z202</f>
        <v>0</v>
      </c>
      <c r="AA15" s="156">
        <f t="shared" si="12"/>
        <v>0</v>
      </c>
      <c r="AB15" s="156">
        <f t="shared" si="12"/>
        <v>0</v>
      </c>
      <c r="AC15" s="156">
        <f t="shared" si="12"/>
        <v>0</v>
      </c>
      <c r="AD15" s="156">
        <f t="shared" si="12"/>
        <v>0</v>
      </c>
      <c r="AE15" s="166">
        <f t="shared" ref="AE15:AE37" si="13">IFERROR((AD15-X15)/X15,0)</f>
        <v>0</v>
      </c>
      <c r="AF15" s="157">
        <f t="shared" ref="AF15:AJ24" si="14">AF47+AF78+AF109+AF140+AF171+AF202</f>
        <v>0</v>
      </c>
      <c r="AG15" s="156">
        <f t="shared" si="14"/>
        <v>0</v>
      </c>
      <c r="AH15" s="156">
        <f t="shared" si="14"/>
        <v>0</v>
      </c>
      <c r="AI15" s="156">
        <f t="shared" si="14"/>
        <v>0</v>
      </c>
      <c r="AJ15" s="156">
        <f t="shared" si="14"/>
        <v>0</v>
      </c>
      <c r="AK15" s="166">
        <f>IFERROR((AJ15-AD15)/AD15,0)</f>
        <v>0</v>
      </c>
      <c r="AL15" s="157">
        <f t="shared" ref="AL15:AP24" si="15">AL47+AL78+AL109+AL140+AL171+AL202</f>
        <v>0</v>
      </c>
      <c r="AM15" s="156">
        <f t="shared" si="15"/>
        <v>0</v>
      </c>
      <c r="AN15" s="156">
        <f t="shared" si="15"/>
        <v>0</v>
      </c>
      <c r="AO15" s="156">
        <f t="shared" si="15"/>
        <v>0</v>
      </c>
      <c r="AP15" s="156">
        <f t="shared" si="15"/>
        <v>0</v>
      </c>
      <c r="AQ15" s="166">
        <f>IFERROR((AP15-AJ15)/AJ15,0)</f>
        <v>0</v>
      </c>
      <c r="AR15" s="163">
        <f>SUM(R15,X15,AD15,AJ15,AP15)</f>
        <v>0</v>
      </c>
      <c r="AS15" s="164">
        <f t="shared" ref="AS15:AS37" si="16">IFERROR((AP15/R15)^(1/4)-1,0)</f>
        <v>0</v>
      </c>
    </row>
    <row r="16" spans="2:45" outlineLevel="1">
      <c r="B16" s="236" t="s">
        <v>76</v>
      </c>
      <c r="C16" s="62" t="s">
        <v>111</v>
      </c>
      <c r="D16" s="180">
        <f t="shared" si="0"/>
        <v>0</v>
      </c>
      <c r="E16" s="157">
        <f t="shared" si="1"/>
        <v>0</v>
      </c>
      <c r="F16" s="166">
        <f t="shared" si="2"/>
        <v>0</v>
      </c>
      <c r="G16" s="157">
        <f t="shared" si="3"/>
        <v>0</v>
      </c>
      <c r="H16" s="166">
        <f t="shared" ref="H16:H37" si="17">IFERROR((G16-E16)/E16,0)</f>
        <v>0</v>
      </c>
      <c r="I16" s="157">
        <f t="shared" si="4"/>
        <v>0</v>
      </c>
      <c r="J16" s="166">
        <f t="shared" ref="J16:J37" si="18">IFERROR((I16-G16)/G16,0)</f>
        <v>0</v>
      </c>
      <c r="K16" s="157">
        <f t="shared" si="5"/>
        <v>0</v>
      </c>
      <c r="L16" s="166">
        <f t="shared" si="6"/>
        <v>0</v>
      </c>
      <c r="M16" s="163">
        <f t="shared" si="7"/>
        <v>0</v>
      </c>
      <c r="N16" s="164">
        <f t="shared" si="8"/>
        <v>0</v>
      </c>
      <c r="P16" s="157">
        <f t="shared" si="9"/>
        <v>3175.6</v>
      </c>
      <c r="Q16" s="156">
        <f t="shared" si="9"/>
        <v>0</v>
      </c>
      <c r="R16" s="156">
        <f t="shared" si="9"/>
        <v>3175.6</v>
      </c>
      <c r="S16" s="181">
        <f t="shared" si="10"/>
        <v>0</v>
      </c>
      <c r="T16" s="157">
        <f t="shared" si="11"/>
        <v>7783</v>
      </c>
      <c r="U16" s="156">
        <f t="shared" si="11"/>
        <v>15878</v>
      </c>
      <c r="V16" s="156">
        <f t="shared" si="11"/>
        <v>23661</v>
      </c>
      <c r="W16" s="156">
        <f t="shared" si="11"/>
        <v>0</v>
      </c>
      <c r="X16" s="156">
        <f t="shared" si="11"/>
        <v>23661</v>
      </c>
      <c r="Y16" s="166">
        <f t="shared" ref="Y16:Y37" si="19">IFERROR((X16-R16)/R16,0)</f>
        <v>6.4508754251165144</v>
      </c>
      <c r="Z16" s="157">
        <f t="shared" si="12"/>
        <v>6181</v>
      </c>
      <c r="AA16" s="156">
        <f t="shared" si="12"/>
        <v>54793</v>
      </c>
      <c r="AB16" s="156">
        <f t="shared" si="12"/>
        <v>60974</v>
      </c>
      <c r="AC16" s="156">
        <f t="shared" si="12"/>
        <v>0</v>
      </c>
      <c r="AD16" s="156">
        <f t="shared" si="12"/>
        <v>60974</v>
      </c>
      <c r="AE16" s="166">
        <f t="shared" si="13"/>
        <v>1.5769832213346857</v>
      </c>
      <c r="AF16" s="157">
        <f t="shared" si="14"/>
        <v>3099.7</v>
      </c>
      <c r="AG16" s="156">
        <f t="shared" si="14"/>
        <v>85698</v>
      </c>
      <c r="AH16" s="156">
        <f t="shared" si="14"/>
        <v>88797.7</v>
      </c>
      <c r="AI16" s="156">
        <f t="shared" si="14"/>
        <v>0</v>
      </c>
      <c r="AJ16" s="156">
        <f t="shared" si="14"/>
        <v>88797.7</v>
      </c>
      <c r="AK16" s="166">
        <f t="shared" ref="AK16:AK37" si="20">IFERROR((AJ16-AD16)/AD16,0)</f>
        <v>0.45632072686718922</v>
      </c>
      <c r="AL16" s="157">
        <f t="shared" si="15"/>
        <v>3065.7</v>
      </c>
      <c r="AM16" s="156">
        <f t="shared" si="15"/>
        <v>101196.5</v>
      </c>
      <c r="AN16" s="156">
        <f t="shared" si="15"/>
        <v>104262.2</v>
      </c>
      <c r="AO16" s="156">
        <f t="shared" si="15"/>
        <v>0</v>
      </c>
      <c r="AP16" s="156">
        <f t="shared" si="15"/>
        <v>104262.2</v>
      </c>
      <c r="AQ16" s="166">
        <f t="shared" ref="AQ16:AQ37" si="21">IFERROR((AP16-AJ16)/AJ16,0)</f>
        <v>0.17415428552766571</v>
      </c>
      <c r="AR16" s="163">
        <f t="shared" ref="AR16:AR37" si="22">SUM(R16,X16,AD16,AJ16,AP16)</f>
        <v>280870.5</v>
      </c>
      <c r="AS16" s="164">
        <f t="shared" si="16"/>
        <v>1.3937306068464235</v>
      </c>
    </row>
    <row r="17" spans="2:45" outlineLevel="1">
      <c r="B17" s="236" t="s">
        <v>77</v>
      </c>
      <c r="C17" s="62" t="s">
        <v>111</v>
      </c>
      <c r="D17" s="180">
        <f t="shared" si="0"/>
        <v>0</v>
      </c>
      <c r="E17" s="157">
        <f t="shared" si="1"/>
        <v>0</v>
      </c>
      <c r="F17" s="166">
        <f t="shared" si="2"/>
        <v>0</v>
      </c>
      <c r="G17" s="157">
        <f t="shared" si="3"/>
        <v>0</v>
      </c>
      <c r="H17" s="166">
        <f t="shared" si="17"/>
        <v>0</v>
      </c>
      <c r="I17" s="157">
        <f t="shared" si="4"/>
        <v>0</v>
      </c>
      <c r="J17" s="166">
        <f t="shared" si="18"/>
        <v>0</v>
      </c>
      <c r="K17" s="157">
        <f t="shared" si="5"/>
        <v>0</v>
      </c>
      <c r="L17" s="166">
        <f t="shared" si="6"/>
        <v>0</v>
      </c>
      <c r="M17" s="163">
        <f t="shared" si="7"/>
        <v>0</v>
      </c>
      <c r="N17" s="164">
        <f t="shared" si="8"/>
        <v>0</v>
      </c>
      <c r="P17" s="157">
        <f t="shared" si="9"/>
        <v>0</v>
      </c>
      <c r="Q17" s="156">
        <f t="shared" si="9"/>
        <v>0</v>
      </c>
      <c r="R17" s="156">
        <f t="shared" si="9"/>
        <v>0</v>
      </c>
      <c r="S17" s="181">
        <f t="shared" si="10"/>
        <v>0</v>
      </c>
      <c r="T17" s="157">
        <f t="shared" si="11"/>
        <v>0</v>
      </c>
      <c r="U17" s="156">
        <f t="shared" si="11"/>
        <v>0</v>
      </c>
      <c r="V17" s="156">
        <f t="shared" si="11"/>
        <v>0</v>
      </c>
      <c r="W17" s="156">
        <f t="shared" si="11"/>
        <v>0</v>
      </c>
      <c r="X17" s="156">
        <f t="shared" si="11"/>
        <v>0</v>
      </c>
      <c r="Y17" s="166">
        <f t="shared" si="19"/>
        <v>0</v>
      </c>
      <c r="Z17" s="157">
        <f t="shared" si="12"/>
        <v>0</v>
      </c>
      <c r="AA17" s="156">
        <f t="shared" si="12"/>
        <v>0</v>
      </c>
      <c r="AB17" s="156">
        <f t="shared" si="12"/>
        <v>0</v>
      </c>
      <c r="AC17" s="156">
        <f t="shared" si="12"/>
        <v>0</v>
      </c>
      <c r="AD17" s="156">
        <f t="shared" si="12"/>
        <v>0</v>
      </c>
      <c r="AE17" s="166">
        <f t="shared" si="13"/>
        <v>0</v>
      </c>
      <c r="AF17" s="157">
        <f t="shared" si="14"/>
        <v>0</v>
      </c>
      <c r="AG17" s="156">
        <f t="shared" si="14"/>
        <v>0</v>
      </c>
      <c r="AH17" s="156">
        <f t="shared" si="14"/>
        <v>0</v>
      </c>
      <c r="AI17" s="156">
        <f t="shared" si="14"/>
        <v>0</v>
      </c>
      <c r="AJ17" s="156">
        <f t="shared" si="14"/>
        <v>0</v>
      </c>
      <c r="AK17" s="166">
        <f t="shared" si="20"/>
        <v>0</v>
      </c>
      <c r="AL17" s="157">
        <f t="shared" si="15"/>
        <v>0</v>
      </c>
      <c r="AM17" s="156">
        <f t="shared" si="15"/>
        <v>0</v>
      </c>
      <c r="AN17" s="156">
        <f t="shared" si="15"/>
        <v>0</v>
      </c>
      <c r="AO17" s="156">
        <f t="shared" si="15"/>
        <v>0</v>
      </c>
      <c r="AP17" s="156">
        <f t="shared" si="15"/>
        <v>0</v>
      </c>
      <c r="AQ17" s="166">
        <f t="shared" si="21"/>
        <v>0</v>
      </c>
      <c r="AR17" s="163">
        <f t="shared" si="22"/>
        <v>0</v>
      </c>
      <c r="AS17" s="164">
        <f t="shared" si="16"/>
        <v>0</v>
      </c>
    </row>
    <row r="18" spans="2:45" outlineLevel="1">
      <c r="B18" s="235" t="s">
        <v>78</v>
      </c>
      <c r="C18" s="62" t="s">
        <v>111</v>
      </c>
      <c r="D18" s="180">
        <f t="shared" si="0"/>
        <v>0</v>
      </c>
      <c r="E18" s="157">
        <f t="shared" si="1"/>
        <v>0</v>
      </c>
      <c r="F18" s="166">
        <f t="shared" si="2"/>
        <v>0</v>
      </c>
      <c r="G18" s="157">
        <f t="shared" si="3"/>
        <v>0</v>
      </c>
      <c r="H18" s="166">
        <f t="shared" si="17"/>
        <v>0</v>
      </c>
      <c r="I18" s="157">
        <f t="shared" si="4"/>
        <v>0</v>
      </c>
      <c r="J18" s="166">
        <f t="shared" si="18"/>
        <v>0</v>
      </c>
      <c r="K18" s="157">
        <f t="shared" si="5"/>
        <v>0</v>
      </c>
      <c r="L18" s="166">
        <f t="shared" si="6"/>
        <v>0</v>
      </c>
      <c r="M18" s="163">
        <f t="shared" si="7"/>
        <v>0</v>
      </c>
      <c r="N18" s="164">
        <f t="shared" si="8"/>
        <v>0</v>
      </c>
      <c r="P18" s="157">
        <f t="shared" si="9"/>
        <v>0</v>
      </c>
      <c r="Q18" s="156">
        <f t="shared" si="9"/>
        <v>0</v>
      </c>
      <c r="R18" s="156">
        <f t="shared" si="9"/>
        <v>0</v>
      </c>
      <c r="S18" s="181">
        <f t="shared" si="10"/>
        <v>0</v>
      </c>
      <c r="T18" s="157">
        <f t="shared" si="11"/>
        <v>0</v>
      </c>
      <c r="U18" s="156">
        <f t="shared" si="11"/>
        <v>0</v>
      </c>
      <c r="V18" s="156">
        <f t="shared" si="11"/>
        <v>0</v>
      </c>
      <c r="W18" s="156">
        <f t="shared" si="11"/>
        <v>0</v>
      </c>
      <c r="X18" s="156">
        <f t="shared" si="11"/>
        <v>0</v>
      </c>
      <c r="Y18" s="166">
        <f t="shared" si="19"/>
        <v>0</v>
      </c>
      <c r="Z18" s="157">
        <f t="shared" si="12"/>
        <v>0</v>
      </c>
      <c r="AA18" s="156">
        <f t="shared" si="12"/>
        <v>0</v>
      </c>
      <c r="AB18" s="156">
        <f t="shared" si="12"/>
        <v>0</v>
      </c>
      <c r="AC18" s="156">
        <f t="shared" si="12"/>
        <v>0</v>
      </c>
      <c r="AD18" s="156">
        <f t="shared" si="12"/>
        <v>0</v>
      </c>
      <c r="AE18" s="166">
        <f t="shared" si="13"/>
        <v>0</v>
      </c>
      <c r="AF18" s="157">
        <f t="shared" si="14"/>
        <v>0</v>
      </c>
      <c r="AG18" s="156">
        <f t="shared" si="14"/>
        <v>0</v>
      </c>
      <c r="AH18" s="156">
        <f t="shared" si="14"/>
        <v>0</v>
      </c>
      <c r="AI18" s="156">
        <f t="shared" si="14"/>
        <v>0</v>
      </c>
      <c r="AJ18" s="156">
        <f t="shared" si="14"/>
        <v>0</v>
      </c>
      <c r="AK18" s="166">
        <f t="shared" si="20"/>
        <v>0</v>
      </c>
      <c r="AL18" s="157">
        <f t="shared" si="15"/>
        <v>0</v>
      </c>
      <c r="AM18" s="156">
        <f t="shared" si="15"/>
        <v>0</v>
      </c>
      <c r="AN18" s="156">
        <f t="shared" si="15"/>
        <v>0</v>
      </c>
      <c r="AO18" s="156">
        <f t="shared" si="15"/>
        <v>0</v>
      </c>
      <c r="AP18" s="156">
        <f t="shared" si="15"/>
        <v>0</v>
      </c>
      <c r="AQ18" s="166">
        <f t="shared" si="21"/>
        <v>0</v>
      </c>
      <c r="AR18" s="163">
        <f t="shared" si="22"/>
        <v>0</v>
      </c>
      <c r="AS18" s="164">
        <f t="shared" si="16"/>
        <v>0</v>
      </c>
    </row>
    <row r="19" spans="2:45" outlineLevel="1">
      <c r="B19" s="236" t="s">
        <v>79</v>
      </c>
      <c r="C19" s="62" t="s">
        <v>111</v>
      </c>
      <c r="D19" s="180">
        <f t="shared" si="0"/>
        <v>89517.69</v>
      </c>
      <c r="E19" s="157">
        <f t="shared" si="1"/>
        <v>83733.804999999993</v>
      </c>
      <c r="F19" s="166">
        <f t="shared" si="2"/>
        <v>-6.461164268202195E-2</v>
      </c>
      <c r="G19" s="157">
        <f t="shared" si="3"/>
        <v>9839.6919999999991</v>
      </c>
      <c r="H19" s="166">
        <f t="shared" si="17"/>
        <v>-0.88248841671532785</v>
      </c>
      <c r="I19" s="157">
        <f t="shared" si="4"/>
        <v>146.988</v>
      </c>
      <c r="J19" s="166">
        <f t="shared" si="18"/>
        <v>-0.98506172754187837</v>
      </c>
      <c r="K19" s="157">
        <f t="shared" si="5"/>
        <v>1424.74</v>
      </c>
      <c r="L19" s="166">
        <f t="shared" si="6"/>
        <v>8.6929001006884921</v>
      </c>
      <c r="M19" s="163">
        <f t="shared" si="7"/>
        <v>184662.91500000001</v>
      </c>
      <c r="N19" s="164">
        <f t="shared" si="8"/>
        <v>-0.6448133061636151</v>
      </c>
      <c r="P19" s="157">
        <f t="shared" si="9"/>
        <v>1296.5</v>
      </c>
      <c r="Q19" s="156">
        <f t="shared" si="9"/>
        <v>1424.74</v>
      </c>
      <c r="R19" s="156">
        <f t="shared" si="9"/>
        <v>2721.24</v>
      </c>
      <c r="S19" s="181">
        <f t="shared" si="10"/>
        <v>0.90999059477518685</v>
      </c>
      <c r="T19" s="157">
        <f t="shared" si="11"/>
        <v>3022.1000000000004</v>
      </c>
      <c r="U19" s="156">
        <f t="shared" si="11"/>
        <v>6482.5</v>
      </c>
      <c r="V19" s="156">
        <f t="shared" si="11"/>
        <v>9504.6</v>
      </c>
      <c r="W19" s="156">
        <f t="shared" si="11"/>
        <v>1424.74</v>
      </c>
      <c r="X19" s="156">
        <f t="shared" si="11"/>
        <v>10929.34</v>
      </c>
      <c r="Y19" s="166">
        <f t="shared" si="19"/>
        <v>3.0163087416030931</v>
      </c>
      <c r="Z19" s="157">
        <f t="shared" si="12"/>
        <v>2460.3000000000002</v>
      </c>
      <c r="AA19" s="156">
        <f t="shared" si="12"/>
        <v>21593</v>
      </c>
      <c r="AB19" s="156">
        <f t="shared" si="12"/>
        <v>24053.3</v>
      </c>
      <c r="AC19" s="156">
        <f t="shared" si="12"/>
        <v>1424.74</v>
      </c>
      <c r="AD19" s="156">
        <f t="shared" si="12"/>
        <v>25478.04</v>
      </c>
      <c r="AE19" s="166">
        <f t="shared" si="13"/>
        <v>1.3311599785531423</v>
      </c>
      <c r="AF19" s="157">
        <f t="shared" si="14"/>
        <v>592.29999999999995</v>
      </c>
      <c r="AG19" s="156">
        <f t="shared" si="14"/>
        <v>33894.5</v>
      </c>
      <c r="AH19" s="156">
        <f t="shared" si="14"/>
        <v>34486.800000000003</v>
      </c>
      <c r="AI19" s="156">
        <f t="shared" si="14"/>
        <v>1424.74</v>
      </c>
      <c r="AJ19" s="156">
        <f t="shared" si="14"/>
        <v>35911.54</v>
      </c>
      <c r="AK19" s="166">
        <f t="shared" si="20"/>
        <v>0.40950952271053814</v>
      </c>
      <c r="AL19" s="157">
        <f t="shared" si="15"/>
        <v>596.1</v>
      </c>
      <c r="AM19" s="156">
        <f t="shared" si="15"/>
        <v>36856</v>
      </c>
      <c r="AN19" s="156">
        <f t="shared" si="15"/>
        <v>37452.1</v>
      </c>
      <c r="AO19" s="156">
        <f t="shared" si="15"/>
        <v>1424.74</v>
      </c>
      <c r="AP19" s="156">
        <f t="shared" si="15"/>
        <v>38876.839999999997</v>
      </c>
      <c r="AQ19" s="166">
        <f t="shared" si="21"/>
        <v>8.2572343040704904E-2</v>
      </c>
      <c r="AR19" s="163">
        <f t="shared" si="22"/>
        <v>113917</v>
      </c>
      <c r="AS19" s="164">
        <f t="shared" si="16"/>
        <v>0.944155632001487</v>
      </c>
    </row>
    <row r="20" spans="2:45" outlineLevel="1">
      <c r="B20" s="236" t="s">
        <v>80</v>
      </c>
      <c r="C20" s="62" t="s">
        <v>111</v>
      </c>
      <c r="D20" s="180">
        <f t="shared" si="0"/>
        <v>9964.0020000000004</v>
      </c>
      <c r="E20" s="157">
        <f t="shared" si="1"/>
        <v>3.1E-2</v>
      </c>
      <c r="F20" s="166">
        <f t="shared" si="2"/>
        <v>-0.99999688880030324</v>
      </c>
      <c r="G20" s="157">
        <f t="shared" si="3"/>
        <v>0.21199999999999999</v>
      </c>
      <c r="H20" s="166">
        <f t="shared" si="17"/>
        <v>5.838709677419355</v>
      </c>
      <c r="I20" s="157">
        <f t="shared" si="4"/>
        <v>0</v>
      </c>
      <c r="J20" s="166">
        <f t="shared" si="18"/>
        <v>-1</v>
      </c>
      <c r="K20" s="157">
        <f t="shared" si="5"/>
        <v>242</v>
      </c>
      <c r="L20" s="166">
        <f t="shared" si="6"/>
        <v>0</v>
      </c>
      <c r="M20" s="163">
        <f t="shared" si="7"/>
        <v>10206.245000000001</v>
      </c>
      <c r="N20" s="164">
        <f t="shared" si="8"/>
        <v>-0.60522886526556485</v>
      </c>
      <c r="P20" s="157">
        <f t="shared" si="9"/>
        <v>0</v>
      </c>
      <c r="Q20" s="156">
        <f t="shared" si="9"/>
        <v>242</v>
      </c>
      <c r="R20" s="156">
        <f t="shared" si="9"/>
        <v>242</v>
      </c>
      <c r="S20" s="181">
        <f t="shared" si="10"/>
        <v>0</v>
      </c>
      <c r="T20" s="157">
        <f t="shared" si="11"/>
        <v>0</v>
      </c>
      <c r="U20" s="156">
        <f t="shared" si="11"/>
        <v>0</v>
      </c>
      <c r="V20" s="156">
        <f t="shared" si="11"/>
        <v>0</v>
      </c>
      <c r="W20" s="156">
        <f t="shared" si="11"/>
        <v>242</v>
      </c>
      <c r="X20" s="156">
        <f t="shared" si="11"/>
        <v>242</v>
      </c>
      <c r="Y20" s="166">
        <f t="shared" si="19"/>
        <v>0</v>
      </c>
      <c r="Z20" s="157">
        <f t="shared" si="12"/>
        <v>0</v>
      </c>
      <c r="AA20" s="156">
        <f t="shared" si="12"/>
        <v>0</v>
      </c>
      <c r="AB20" s="156">
        <f t="shared" si="12"/>
        <v>0</v>
      </c>
      <c r="AC20" s="156">
        <f t="shared" si="12"/>
        <v>242</v>
      </c>
      <c r="AD20" s="156">
        <f t="shared" si="12"/>
        <v>242</v>
      </c>
      <c r="AE20" s="166">
        <f t="shared" si="13"/>
        <v>0</v>
      </c>
      <c r="AF20" s="157">
        <f t="shared" si="14"/>
        <v>0</v>
      </c>
      <c r="AG20" s="156">
        <f t="shared" si="14"/>
        <v>0</v>
      </c>
      <c r="AH20" s="156">
        <f t="shared" si="14"/>
        <v>0</v>
      </c>
      <c r="AI20" s="156">
        <f t="shared" si="14"/>
        <v>242</v>
      </c>
      <c r="AJ20" s="156">
        <f t="shared" si="14"/>
        <v>242</v>
      </c>
      <c r="AK20" s="166">
        <f t="shared" si="20"/>
        <v>0</v>
      </c>
      <c r="AL20" s="157">
        <f t="shared" si="15"/>
        <v>0</v>
      </c>
      <c r="AM20" s="156">
        <f t="shared" si="15"/>
        <v>0</v>
      </c>
      <c r="AN20" s="156">
        <f t="shared" si="15"/>
        <v>0</v>
      </c>
      <c r="AO20" s="156">
        <f t="shared" si="15"/>
        <v>242</v>
      </c>
      <c r="AP20" s="156">
        <f t="shared" si="15"/>
        <v>242</v>
      </c>
      <c r="AQ20" s="166">
        <f t="shared" si="21"/>
        <v>0</v>
      </c>
      <c r="AR20" s="163">
        <f t="shared" si="22"/>
        <v>1210</v>
      </c>
      <c r="AS20" s="164">
        <f t="shared" si="16"/>
        <v>0</v>
      </c>
    </row>
    <row r="21" spans="2:45" outlineLevel="1">
      <c r="B21" s="235" t="s">
        <v>81</v>
      </c>
      <c r="C21" s="62" t="s">
        <v>111</v>
      </c>
      <c r="D21" s="180">
        <f t="shared" si="0"/>
        <v>0</v>
      </c>
      <c r="E21" s="157">
        <f t="shared" si="1"/>
        <v>0</v>
      </c>
      <c r="F21" s="166">
        <f t="shared" si="2"/>
        <v>0</v>
      </c>
      <c r="G21" s="157">
        <f t="shared" si="3"/>
        <v>0</v>
      </c>
      <c r="H21" s="166">
        <f t="shared" si="17"/>
        <v>0</v>
      </c>
      <c r="I21" s="157">
        <f t="shared" si="4"/>
        <v>0</v>
      </c>
      <c r="J21" s="166">
        <f t="shared" si="18"/>
        <v>0</v>
      </c>
      <c r="K21" s="157">
        <f t="shared" si="5"/>
        <v>0</v>
      </c>
      <c r="L21" s="166">
        <f t="shared" si="6"/>
        <v>0</v>
      </c>
      <c r="M21" s="163">
        <f t="shared" si="7"/>
        <v>0</v>
      </c>
      <c r="N21" s="164">
        <f t="shared" si="8"/>
        <v>0</v>
      </c>
      <c r="P21" s="157">
        <f t="shared" si="9"/>
        <v>0</v>
      </c>
      <c r="Q21" s="156">
        <f t="shared" si="9"/>
        <v>0</v>
      </c>
      <c r="R21" s="156">
        <f t="shared" si="9"/>
        <v>0</v>
      </c>
      <c r="S21" s="181">
        <f t="shared" si="10"/>
        <v>0</v>
      </c>
      <c r="T21" s="157">
        <f t="shared" si="11"/>
        <v>0</v>
      </c>
      <c r="U21" s="156">
        <f t="shared" si="11"/>
        <v>0</v>
      </c>
      <c r="V21" s="156">
        <f t="shared" si="11"/>
        <v>0</v>
      </c>
      <c r="W21" s="156">
        <f t="shared" si="11"/>
        <v>0</v>
      </c>
      <c r="X21" s="156">
        <f t="shared" si="11"/>
        <v>0</v>
      </c>
      <c r="Y21" s="166">
        <f t="shared" si="19"/>
        <v>0</v>
      </c>
      <c r="Z21" s="157">
        <f t="shared" si="12"/>
        <v>0</v>
      </c>
      <c r="AA21" s="156">
        <f t="shared" si="12"/>
        <v>0</v>
      </c>
      <c r="AB21" s="156">
        <f t="shared" si="12"/>
        <v>0</v>
      </c>
      <c r="AC21" s="156">
        <f t="shared" si="12"/>
        <v>0</v>
      </c>
      <c r="AD21" s="156">
        <f t="shared" si="12"/>
        <v>0</v>
      </c>
      <c r="AE21" s="166">
        <f t="shared" si="13"/>
        <v>0</v>
      </c>
      <c r="AF21" s="157">
        <f t="shared" si="14"/>
        <v>0</v>
      </c>
      <c r="AG21" s="156">
        <f t="shared" si="14"/>
        <v>0</v>
      </c>
      <c r="AH21" s="156">
        <f t="shared" si="14"/>
        <v>0</v>
      </c>
      <c r="AI21" s="156">
        <f t="shared" si="14"/>
        <v>0</v>
      </c>
      <c r="AJ21" s="156">
        <f t="shared" si="14"/>
        <v>0</v>
      </c>
      <c r="AK21" s="166">
        <f t="shared" si="20"/>
        <v>0</v>
      </c>
      <c r="AL21" s="157">
        <f t="shared" si="15"/>
        <v>0</v>
      </c>
      <c r="AM21" s="156">
        <f t="shared" si="15"/>
        <v>0</v>
      </c>
      <c r="AN21" s="156">
        <f t="shared" si="15"/>
        <v>0</v>
      </c>
      <c r="AO21" s="156">
        <f t="shared" si="15"/>
        <v>0</v>
      </c>
      <c r="AP21" s="156">
        <f t="shared" si="15"/>
        <v>0</v>
      </c>
      <c r="AQ21" s="166">
        <f t="shared" si="21"/>
        <v>0</v>
      </c>
      <c r="AR21" s="163">
        <f t="shared" si="22"/>
        <v>0</v>
      </c>
      <c r="AS21" s="164">
        <f t="shared" si="16"/>
        <v>0</v>
      </c>
    </row>
    <row r="22" spans="2:45" outlineLevel="1">
      <c r="B22" s="236" t="s">
        <v>82</v>
      </c>
      <c r="C22" s="62" t="s">
        <v>111</v>
      </c>
      <c r="D22" s="180">
        <f t="shared" si="0"/>
        <v>0</v>
      </c>
      <c r="E22" s="157">
        <f t="shared" si="1"/>
        <v>0</v>
      </c>
      <c r="F22" s="166">
        <f t="shared" si="2"/>
        <v>0</v>
      </c>
      <c r="G22" s="157">
        <f t="shared" si="3"/>
        <v>0</v>
      </c>
      <c r="H22" s="166">
        <f t="shared" si="17"/>
        <v>0</v>
      </c>
      <c r="I22" s="157">
        <f t="shared" si="4"/>
        <v>0</v>
      </c>
      <c r="J22" s="166">
        <f t="shared" si="18"/>
        <v>0</v>
      </c>
      <c r="K22" s="157">
        <f t="shared" si="5"/>
        <v>0</v>
      </c>
      <c r="L22" s="166">
        <f t="shared" si="6"/>
        <v>0</v>
      </c>
      <c r="M22" s="163">
        <f t="shared" si="7"/>
        <v>0</v>
      </c>
      <c r="N22" s="164">
        <f t="shared" si="8"/>
        <v>0</v>
      </c>
      <c r="P22" s="157">
        <f t="shared" si="9"/>
        <v>1861</v>
      </c>
      <c r="Q22" s="156">
        <f t="shared" si="9"/>
        <v>0</v>
      </c>
      <c r="R22" s="156">
        <f t="shared" si="9"/>
        <v>1861</v>
      </c>
      <c r="S22" s="181">
        <f t="shared" si="10"/>
        <v>0</v>
      </c>
      <c r="T22" s="157">
        <f t="shared" si="11"/>
        <v>6059.1</v>
      </c>
      <c r="U22" s="156">
        <f t="shared" si="11"/>
        <v>9305</v>
      </c>
      <c r="V22" s="156">
        <f t="shared" si="11"/>
        <v>15364.1</v>
      </c>
      <c r="W22" s="156">
        <f t="shared" si="11"/>
        <v>0</v>
      </c>
      <c r="X22" s="156">
        <f t="shared" si="11"/>
        <v>15364.1</v>
      </c>
      <c r="Y22" s="166">
        <f t="shared" si="19"/>
        <v>7.25583019881784</v>
      </c>
      <c r="Z22" s="157">
        <f t="shared" si="12"/>
        <v>3875.7000000000003</v>
      </c>
      <c r="AA22" s="156">
        <f t="shared" si="12"/>
        <v>39600.5</v>
      </c>
      <c r="AB22" s="156">
        <f t="shared" si="12"/>
        <v>43476.2</v>
      </c>
      <c r="AC22" s="156">
        <f t="shared" si="12"/>
        <v>0</v>
      </c>
      <c r="AD22" s="156">
        <f t="shared" si="12"/>
        <v>43476.2</v>
      </c>
      <c r="AE22" s="166">
        <f t="shared" si="13"/>
        <v>1.8297264402080173</v>
      </c>
      <c r="AF22" s="157">
        <f t="shared" si="14"/>
        <v>1845.9</v>
      </c>
      <c r="AG22" s="156">
        <f t="shared" si="14"/>
        <v>58979</v>
      </c>
      <c r="AH22" s="156">
        <f t="shared" si="14"/>
        <v>60824.9</v>
      </c>
      <c r="AI22" s="156">
        <f t="shared" si="14"/>
        <v>0</v>
      </c>
      <c r="AJ22" s="156">
        <f t="shared" si="14"/>
        <v>60824.9</v>
      </c>
      <c r="AK22" s="166">
        <f t="shared" si="20"/>
        <v>0.39903901444928502</v>
      </c>
      <c r="AL22" s="157">
        <f t="shared" si="15"/>
        <v>2295.5</v>
      </c>
      <c r="AM22" s="156">
        <f t="shared" si="15"/>
        <v>68208.5</v>
      </c>
      <c r="AN22" s="156">
        <f t="shared" si="15"/>
        <v>70504</v>
      </c>
      <c r="AO22" s="156">
        <f t="shared" si="15"/>
        <v>0</v>
      </c>
      <c r="AP22" s="156">
        <f t="shared" si="15"/>
        <v>70504</v>
      </c>
      <c r="AQ22" s="166">
        <f t="shared" si="21"/>
        <v>0.15913055344110716</v>
      </c>
      <c r="AR22" s="163">
        <f t="shared" si="22"/>
        <v>192030.2</v>
      </c>
      <c r="AS22" s="164">
        <f t="shared" si="16"/>
        <v>1.4809433403744396</v>
      </c>
    </row>
    <row r="23" spans="2:45" outlineLevel="1">
      <c r="B23" s="236" t="s">
        <v>83</v>
      </c>
      <c r="C23" s="62" t="s">
        <v>111</v>
      </c>
      <c r="D23" s="180">
        <f t="shared" si="0"/>
        <v>0</v>
      </c>
      <c r="E23" s="157">
        <f t="shared" si="1"/>
        <v>0</v>
      </c>
      <c r="F23" s="166">
        <f t="shared" si="2"/>
        <v>0</v>
      </c>
      <c r="G23" s="157">
        <f t="shared" si="3"/>
        <v>0</v>
      </c>
      <c r="H23" s="166">
        <f t="shared" si="17"/>
        <v>0</v>
      </c>
      <c r="I23" s="157">
        <f t="shared" si="4"/>
        <v>0</v>
      </c>
      <c r="J23" s="166">
        <f t="shared" si="18"/>
        <v>0</v>
      </c>
      <c r="K23" s="157">
        <f t="shared" si="5"/>
        <v>0</v>
      </c>
      <c r="L23" s="166">
        <f t="shared" si="6"/>
        <v>0</v>
      </c>
      <c r="M23" s="163">
        <f t="shared" si="7"/>
        <v>0</v>
      </c>
      <c r="N23" s="164">
        <f t="shared" si="8"/>
        <v>0</v>
      </c>
      <c r="P23" s="157">
        <f t="shared" si="9"/>
        <v>0</v>
      </c>
      <c r="Q23" s="156">
        <f t="shared" si="9"/>
        <v>0</v>
      </c>
      <c r="R23" s="156">
        <f t="shared" si="9"/>
        <v>0</v>
      </c>
      <c r="S23" s="181">
        <f t="shared" si="10"/>
        <v>0</v>
      </c>
      <c r="T23" s="157">
        <f t="shared" si="11"/>
        <v>0</v>
      </c>
      <c r="U23" s="156">
        <f t="shared" si="11"/>
        <v>0</v>
      </c>
      <c r="V23" s="156">
        <f t="shared" si="11"/>
        <v>0</v>
      </c>
      <c r="W23" s="156">
        <f t="shared" si="11"/>
        <v>0</v>
      </c>
      <c r="X23" s="156">
        <f t="shared" si="11"/>
        <v>0</v>
      </c>
      <c r="Y23" s="166">
        <f t="shared" si="19"/>
        <v>0</v>
      </c>
      <c r="Z23" s="157">
        <f t="shared" si="12"/>
        <v>0</v>
      </c>
      <c r="AA23" s="156">
        <f t="shared" si="12"/>
        <v>0</v>
      </c>
      <c r="AB23" s="156">
        <f t="shared" si="12"/>
        <v>0</v>
      </c>
      <c r="AC23" s="156">
        <f t="shared" si="12"/>
        <v>0</v>
      </c>
      <c r="AD23" s="156">
        <f t="shared" si="12"/>
        <v>0</v>
      </c>
      <c r="AE23" s="166">
        <f t="shared" si="13"/>
        <v>0</v>
      </c>
      <c r="AF23" s="157">
        <f t="shared" si="14"/>
        <v>0</v>
      </c>
      <c r="AG23" s="156">
        <f t="shared" si="14"/>
        <v>0</v>
      </c>
      <c r="AH23" s="156">
        <f t="shared" si="14"/>
        <v>0</v>
      </c>
      <c r="AI23" s="156">
        <f t="shared" si="14"/>
        <v>0</v>
      </c>
      <c r="AJ23" s="156">
        <f t="shared" si="14"/>
        <v>0</v>
      </c>
      <c r="AK23" s="166">
        <f t="shared" si="20"/>
        <v>0</v>
      </c>
      <c r="AL23" s="157">
        <f t="shared" si="15"/>
        <v>0</v>
      </c>
      <c r="AM23" s="156">
        <f t="shared" si="15"/>
        <v>0</v>
      </c>
      <c r="AN23" s="156">
        <f t="shared" si="15"/>
        <v>0</v>
      </c>
      <c r="AO23" s="156">
        <f t="shared" si="15"/>
        <v>0</v>
      </c>
      <c r="AP23" s="156">
        <f t="shared" si="15"/>
        <v>0</v>
      </c>
      <c r="AQ23" s="166">
        <f t="shared" si="21"/>
        <v>0</v>
      </c>
      <c r="AR23" s="163">
        <f t="shared" si="22"/>
        <v>0</v>
      </c>
      <c r="AS23" s="164">
        <f t="shared" si="16"/>
        <v>0</v>
      </c>
    </row>
    <row r="24" spans="2:45" outlineLevel="1">
      <c r="B24" s="235" t="s">
        <v>84</v>
      </c>
      <c r="C24" s="62" t="s">
        <v>111</v>
      </c>
      <c r="D24" s="180">
        <f t="shared" si="0"/>
        <v>0</v>
      </c>
      <c r="E24" s="157">
        <f t="shared" si="1"/>
        <v>0</v>
      </c>
      <c r="F24" s="166">
        <f t="shared" si="2"/>
        <v>0</v>
      </c>
      <c r="G24" s="157">
        <f t="shared" si="3"/>
        <v>0</v>
      </c>
      <c r="H24" s="166">
        <f t="shared" si="17"/>
        <v>0</v>
      </c>
      <c r="I24" s="157">
        <f t="shared" si="4"/>
        <v>0</v>
      </c>
      <c r="J24" s="166">
        <f t="shared" si="18"/>
        <v>0</v>
      </c>
      <c r="K24" s="157">
        <f t="shared" si="5"/>
        <v>0</v>
      </c>
      <c r="L24" s="166">
        <f t="shared" si="6"/>
        <v>0</v>
      </c>
      <c r="M24" s="163">
        <f t="shared" si="7"/>
        <v>0</v>
      </c>
      <c r="N24" s="164">
        <f t="shared" si="8"/>
        <v>0</v>
      </c>
      <c r="P24" s="157">
        <f t="shared" si="9"/>
        <v>0</v>
      </c>
      <c r="Q24" s="156">
        <f t="shared" si="9"/>
        <v>0</v>
      </c>
      <c r="R24" s="156">
        <f t="shared" si="9"/>
        <v>0</v>
      </c>
      <c r="S24" s="181">
        <f t="shared" si="10"/>
        <v>0</v>
      </c>
      <c r="T24" s="157">
        <f t="shared" si="11"/>
        <v>0</v>
      </c>
      <c r="U24" s="156">
        <f t="shared" si="11"/>
        <v>0</v>
      </c>
      <c r="V24" s="156">
        <f t="shared" si="11"/>
        <v>0</v>
      </c>
      <c r="W24" s="156">
        <f t="shared" si="11"/>
        <v>0</v>
      </c>
      <c r="X24" s="156">
        <f t="shared" si="11"/>
        <v>0</v>
      </c>
      <c r="Y24" s="166">
        <f t="shared" si="19"/>
        <v>0</v>
      </c>
      <c r="Z24" s="157">
        <f t="shared" si="12"/>
        <v>0</v>
      </c>
      <c r="AA24" s="156">
        <f t="shared" si="12"/>
        <v>0</v>
      </c>
      <c r="AB24" s="156">
        <f t="shared" si="12"/>
        <v>0</v>
      </c>
      <c r="AC24" s="156">
        <f t="shared" si="12"/>
        <v>0</v>
      </c>
      <c r="AD24" s="156">
        <f t="shared" si="12"/>
        <v>0</v>
      </c>
      <c r="AE24" s="166">
        <f t="shared" si="13"/>
        <v>0</v>
      </c>
      <c r="AF24" s="157">
        <f t="shared" si="14"/>
        <v>0</v>
      </c>
      <c r="AG24" s="156">
        <f t="shared" si="14"/>
        <v>0</v>
      </c>
      <c r="AH24" s="156">
        <f t="shared" si="14"/>
        <v>0</v>
      </c>
      <c r="AI24" s="156">
        <f t="shared" si="14"/>
        <v>0</v>
      </c>
      <c r="AJ24" s="156">
        <f t="shared" si="14"/>
        <v>0</v>
      </c>
      <c r="AK24" s="166">
        <f t="shared" si="20"/>
        <v>0</v>
      </c>
      <c r="AL24" s="157">
        <f t="shared" si="15"/>
        <v>0</v>
      </c>
      <c r="AM24" s="156">
        <f t="shared" si="15"/>
        <v>0</v>
      </c>
      <c r="AN24" s="156">
        <f t="shared" si="15"/>
        <v>0</v>
      </c>
      <c r="AO24" s="156">
        <f t="shared" si="15"/>
        <v>0</v>
      </c>
      <c r="AP24" s="156">
        <f t="shared" si="15"/>
        <v>0</v>
      </c>
      <c r="AQ24" s="166">
        <f t="shared" si="21"/>
        <v>0</v>
      </c>
      <c r="AR24" s="163">
        <f t="shared" si="22"/>
        <v>0</v>
      </c>
      <c r="AS24" s="164">
        <f t="shared" si="16"/>
        <v>0</v>
      </c>
    </row>
    <row r="25" spans="2:45" outlineLevel="1">
      <c r="B25" s="237" t="s">
        <v>85</v>
      </c>
      <c r="C25" s="62" t="s">
        <v>111</v>
      </c>
      <c r="D25" s="180">
        <f t="shared" si="0"/>
        <v>0</v>
      </c>
      <c r="E25" s="157">
        <f t="shared" si="1"/>
        <v>0</v>
      </c>
      <c r="F25" s="166">
        <f t="shared" si="2"/>
        <v>0</v>
      </c>
      <c r="G25" s="157">
        <f t="shared" si="3"/>
        <v>0</v>
      </c>
      <c r="H25" s="166">
        <f t="shared" si="17"/>
        <v>0</v>
      </c>
      <c r="I25" s="157">
        <f t="shared" si="4"/>
        <v>0</v>
      </c>
      <c r="J25" s="166">
        <f t="shared" si="18"/>
        <v>0</v>
      </c>
      <c r="K25" s="157">
        <f t="shared" si="5"/>
        <v>0</v>
      </c>
      <c r="L25" s="166">
        <f t="shared" si="6"/>
        <v>0</v>
      </c>
      <c r="M25" s="163">
        <f t="shared" si="7"/>
        <v>0</v>
      </c>
      <c r="N25" s="164">
        <f t="shared" si="8"/>
        <v>0</v>
      </c>
      <c r="P25" s="157">
        <f t="shared" si="9"/>
        <v>0</v>
      </c>
      <c r="Q25" s="156">
        <f t="shared" si="9"/>
        <v>0</v>
      </c>
      <c r="R25" s="156">
        <f t="shared" si="9"/>
        <v>0</v>
      </c>
      <c r="S25" s="181">
        <f t="shared" si="10"/>
        <v>0</v>
      </c>
      <c r="T25" s="157">
        <f t="shared" ref="T25:X34" si="23">T57+T88+T119+T150+T181+T212</f>
        <v>0</v>
      </c>
      <c r="U25" s="156">
        <f t="shared" si="23"/>
        <v>0</v>
      </c>
      <c r="V25" s="156">
        <f t="shared" si="23"/>
        <v>0</v>
      </c>
      <c r="W25" s="156">
        <f t="shared" si="23"/>
        <v>0</v>
      </c>
      <c r="X25" s="156">
        <f t="shared" si="23"/>
        <v>0</v>
      </c>
      <c r="Y25" s="166">
        <f t="shared" si="19"/>
        <v>0</v>
      </c>
      <c r="Z25" s="157">
        <f t="shared" ref="Z25:AD34" si="24">Z57+Z88+Z119+Z150+Z181+Z212</f>
        <v>0</v>
      </c>
      <c r="AA25" s="156">
        <f t="shared" si="24"/>
        <v>0</v>
      </c>
      <c r="AB25" s="156">
        <f t="shared" si="24"/>
        <v>0</v>
      </c>
      <c r="AC25" s="156">
        <f t="shared" si="24"/>
        <v>0</v>
      </c>
      <c r="AD25" s="156">
        <f t="shared" si="24"/>
        <v>0</v>
      </c>
      <c r="AE25" s="166">
        <f t="shared" si="13"/>
        <v>0</v>
      </c>
      <c r="AF25" s="157">
        <f t="shared" ref="AF25:AJ34" si="25">AF57+AF88+AF119+AF150+AF181+AF212</f>
        <v>0</v>
      </c>
      <c r="AG25" s="156">
        <f t="shared" si="25"/>
        <v>0</v>
      </c>
      <c r="AH25" s="156">
        <f t="shared" si="25"/>
        <v>0</v>
      </c>
      <c r="AI25" s="156">
        <f t="shared" si="25"/>
        <v>0</v>
      </c>
      <c r="AJ25" s="156">
        <f t="shared" si="25"/>
        <v>0</v>
      </c>
      <c r="AK25" s="166">
        <f t="shared" si="20"/>
        <v>0</v>
      </c>
      <c r="AL25" s="157">
        <f t="shared" ref="AL25:AP34" si="26">AL57+AL88+AL119+AL150+AL181+AL212</f>
        <v>0</v>
      </c>
      <c r="AM25" s="156">
        <f t="shared" si="26"/>
        <v>0</v>
      </c>
      <c r="AN25" s="156">
        <f t="shared" si="26"/>
        <v>0</v>
      </c>
      <c r="AO25" s="156">
        <f t="shared" si="26"/>
        <v>0</v>
      </c>
      <c r="AP25" s="156">
        <f t="shared" si="26"/>
        <v>0</v>
      </c>
      <c r="AQ25" s="166">
        <f t="shared" si="21"/>
        <v>0</v>
      </c>
      <c r="AR25" s="163">
        <f t="shared" si="22"/>
        <v>0</v>
      </c>
      <c r="AS25" s="164">
        <f t="shared" si="16"/>
        <v>0</v>
      </c>
    </row>
    <row r="26" spans="2:45" outlineLevel="1">
      <c r="B26" s="235" t="s">
        <v>86</v>
      </c>
      <c r="C26" s="62" t="s">
        <v>111</v>
      </c>
      <c r="D26" s="180">
        <f t="shared" si="0"/>
        <v>0</v>
      </c>
      <c r="E26" s="157">
        <f t="shared" si="1"/>
        <v>0</v>
      </c>
      <c r="F26" s="166">
        <f t="shared" si="2"/>
        <v>0</v>
      </c>
      <c r="G26" s="157">
        <f t="shared" si="3"/>
        <v>0</v>
      </c>
      <c r="H26" s="166">
        <f t="shared" si="17"/>
        <v>0</v>
      </c>
      <c r="I26" s="157">
        <f t="shared" si="4"/>
        <v>0</v>
      </c>
      <c r="J26" s="166">
        <f t="shared" si="18"/>
        <v>0</v>
      </c>
      <c r="K26" s="157">
        <f t="shared" si="5"/>
        <v>0</v>
      </c>
      <c r="L26" s="166">
        <f t="shared" si="6"/>
        <v>0</v>
      </c>
      <c r="M26" s="163">
        <f t="shared" si="7"/>
        <v>0</v>
      </c>
      <c r="N26" s="164">
        <f t="shared" si="8"/>
        <v>0</v>
      </c>
      <c r="P26" s="157">
        <f t="shared" si="9"/>
        <v>0</v>
      </c>
      <c r="Q26" s="156">
        <f t="shared" si="9"/>
        <v>0</v>
      </c>
      <c r="R26" s="156">
        <f t="shared" si="9"/>
        <v>0</v>
      </c>
      <c r="S26" s="181">
        <f t="shared" si="10"/>
        <v>0</v>
      </c>
      <c r="T26" s="157">
        <f t="shared" si="23"/>
        <v>0</v>
      </c>
      <c r="U26" s="156">
        <f t="shared" si="23"/>
        <v>0</v>
      </c>
      <c r="V26" s="156">
        <f t="shared" si="23"/>
        <v>0</v>
      </c>
      <c r="W26" s="156">
        <f t="shared" si="23"/>
        <v>0</v>
      </c>
      <c r="X26" s="156">
        <f t="shared" si="23"/>
        <v>0</v>
      </c>
      <c r="Y26" s="166">
        <f t="shared" si="19"/>
        <v>0</v>
      </c>
      <c r="Z26" s="157">
        <f t="shared" si="24"/>
        <v>0</v>
      </c>
      <c r="AA26" s="156">
        <f t="shared" si="24"/>
        <v>0</v>
      </c>
      <c r="AB26" s="156">
        <f t="shared" si="24"/>
        <v>0</v>
      </c>
      <c r="AC26" s="156">
        <f t="shared" si="24"/>
        <v>0</v>
      </c>
      <c r="AD26" s="156">
        <f t="shared" si="24"/>
        <v>0</v>
      </c>
      <c r="AE26" s="166">
        <f t="shared" si="13"/>
        <v>0</v>
      </c>
      <c r="AF26" s="157">
        <f t="shared" si="25"/>
        <v>0</v>
      </c>
      <c r="AG26" s="156">
        <f t="shared" si="25"/>
        <v>0</v>
      </c>
      <c r="AH26" s="156">
        <f t="shared" si="25"/>
        <v>0</v>
      </c>
      <c r="AI26" s="156">
        <f t="shared" si="25"/>
        <v>0</v>
      </c>
      <c r="AJ26" s="156">
        <f t="shared" si="25"/>
        <v>0</v>
      </c>
      <c r="AK26" s="166">
        <f t="shared" si="20"/>
        <v>0</v>
      </c>
      <c r="AL26" s="157">
        <f t="shared" si="26"/>
        <v>0</v>
      </c>
      <c r="AM26" s="156">
        <f t="shared" si="26"/>
        <v>0</v>
      </c>
      <c r="AN26" s="156">
        <f t="shared" si="26"/>
        <v>0</v>
      </c>
      <c r="AO26" s="156">
        <f t="shared" si="26"/>
        <v>0</v>
      </c>
      <c r="AP26" s="156">
        <f t="shared" si="26"/>
        <v>0</v>
      </c>
      <c r="AQ26" s="166">
        <f t="shared" si="21"/>
        <v>0</v>
      </c>
      <c r="AR26" s="163">
        <f t="shared" si="22"/>
        <v>0</v>
      </c>
      <c r="AS26" s="164">
        <f t="shared" si="16"/>
        <v>0</v>
      </c>
    </row>
    <row r="27" spans="2:45" outlineLevel="1">
      <c r="B27" s="236" t="s">
        <v>87</v>
      </c>
      <c r="C27" s="62" t="s">
        <v>111</v>
      </c>
      <c r="D27" s="180">
        <f t="shared" si="0"/>
        <v>0</v>
      </c>
      <c r="E27" s="157">
        <f t="shared" si="1"/>
        <v>0</v>
      </c>
      <c r="F27" s="166">
        <f t="shared" si="2"/>
        <v>0</v>
      </c>
      <c r="G27" s="157">
        <f t="shared" si="3"/>
        <v>0</v>
      </c>
      <c r="H27" s="166">
        <f t="shared" si="17"/>
        <v>0</v>
      </c>
      <c r="I27" s="157">
        <f t="shared" si="4"/>
        <v>0</v>
      </c>
      <c r="J27" s="166">
        <f t="shared" si="18"/>
        <v>0</v>
      </c>
      <c r="K27" s="157">
        <f t="shared" si="5"/>
        <v>0</v>
      </c>
      <c r="L27" s="166">
        <f t="shared" si="6"/>
        <v>0</v>
      </c>
      <c r="M27" s="163">
        <f t="shared" si="7"/>
        <v>0</v>
      </c>
      <c r="N27" s="164">
        <f t="shared" si="8"/>
        <v>0</v>
      </c>
      <c r="P27" s="157">
        <f t="shared" si="9"/>
        <v>0</v>
      </c>
      <c r="Q27" s="156">
        <f t="shared" si="9"/>
        <v>0</v>
      </c>
      <c r="R27" s="156">
        <f t="shared" si="9"/>
        <v>0</v>
      </c>
      <c r="S27" s="181">
        <f t="shared" si="10"/>
        <v>0</v>
      </c>
      <c r="T27" s="157">
        <f t="shared" si="23"/>
        <v>0</v>
      </c>
      <c r="U27" s="156">
        <f t="shared" si="23"/>
        <v>0</v>
      </c>
      <c r="V27" s="156">
        <f t="shared" si="23"/>
        <v>0</v>
      </c>
      <c r="W27" s="156">
        <f t="shared" si="23"/>
        <v>0</v>
      </c>
      <c r="X27" s="156">
        <f t="shared" si="23"/>
        <v>0</v>
      </c>
      <c r="Y27" s="166">
        <f t="shared" si="19"/>
        <v>0</v>
      </c>
      <c r="Z27" s="157">
        <f t="shared" si="24"/>
        <v>0</v>
      </c>
      <c r="AA27" s="156">
        <f t="shared" si="24"/>
        <v>0</v>
      </c>
      <c r="AB27" s="156">
        <f t="shared" si="24"/>
        <v>0</v>
      </c>
      <c r="AC27" s="156">
        <f t="shared" si="24"/>
        <v>0</v>
      </c>
      <c r="AD27" s="156">
        <f t="shared" si="24"/>
        <v>0</v>
      </c>
      <c r="AE27" s="166">
        <f t="shared" si="13"/>
        <v>0</v>
      </c>
      <c r="AF27" s="157">
        <f t="shared" si="25"/>
        <v>0</v>
      </c>
      <c r="AG27" s="156">
        <f t="shared" si="25"/>
        <v>0</v>
      </c>
      <c r="AH27" s="156">
        <f t="shared" si="25"/>
        <v>0</v>
      </c>
      <c r="AI27" s="156">
        <f t="shared" si="25"/>
        <v>0</v>
      </c>
      <c r="AJ27" s="156">
        <f t="shared" si="25"/>
        <v>0</v>
      </c>
      <c r="AK27" s="166">
        <f t="shared" si="20"/>
        <v>0</v>
      </c>
      <c r="AL27" s="157">
        <f t="shared" si="26"/>
        <v>0</v>
      </c>
      <c r="AM27" s="156">
        <f t="shared" si="26"/>
        <v>0</v>
      </c>
      <c r="AN27" s="156">
        <f t="shared" si="26"/>
        <v>0</v>
      </c>
      <c r="AO27" s="156">
        <f t="shared" si="26"/>
        <v>0</v>
      </c>
      <c r="AP27" s="156">
        <f t="shared" si="26"/>
        <v>0</v>
      </c>
      <c r="AQ27" s="166">
        <f t="shared" si="21"/>
        <v>0</v>
      </c>
      <c r="AR27" s="163">
        <f t="shared" si="22"/>
        <v>0</v>
      </c>
      <c r="AS27" s="164">
        <f t="shared" si="16"/>
        <v>0</v>
      </c>
    </row>
    <row r="28" spans="2:45" outlineLevel="1">
      <c r="B28" s="235" t="s">
        <v>88</v>
      </c>
      <c r="C28" s="62" t="s">
        <v>111</v>
      </c>
      <c r="D28" s="180">
        <f t="shared" si="0"/>
        <v>0</v>
      </c>
      <c r="E28" s="157">
        <f t="shared" si="1"/>
        <v>0</v>
      </c>
      <c r="F28" s="166">
        <f t="shared" si="2"/>
        <v>0</v>
      </c>
      <c r="G28" s="157">
        <f t="shared" si="3"/>
        <v>0</v>
      </c>
      <c r="H28" s="166">
        <f t="shared" si="17"/>
        <v>0</v>
      </c>
      <c r="I28" s="157">
        <f t="shared" si="4"/>
        <v>0</v>
      </c>
      <c r="J28" s="166">
        <f t="shared" si="18"/>
        <v>0</v>
      </c>
      <c r="K28" s="157">
        <f t="shared" si="5"/>
        <v>0</v>
      </c>
      <c r="L28" s="166">
        <f t="shared" si="6"/>
        <v>0</v>
      </c>
      <c r="M28" s="163">
        <f t="shared" si="7"/>
        <v>0</v>
      </c>
      <c r="N28" s="164">
        <f t="shared" si="8"/>
        <v>0</v>
      </c>
      <c r="P28" s="157">
        <f t="shared" si="9"/>
        <v>0</v>
      </c>
      <c r="Q28" s="156">
        <f t="shared" si="9"/>
        <v>0</v>
      </c>
      <c r="R28" s="156">
        <f t="shared" si="9"/>
        <v>0</v>
      </c>
      <c r="S28" s="181">
        <f t="shared" si="10"/>
        <v>0</v>
      </c>
      <c r="T28" s="157">
        <f t="shared" si="23"/>
        <v>0</v>
      </c>
      <c r="U28" s="156">
        <f t="shared" si="23"/>
        <v>0</v>
      </c>
      <c r="V28" s="156">
        <f t="shared" si="23"/>
        <v>0</v>
      </c>
      <c r="W28" s="156">
        <f t="shared" si="23"/>
        <v>0</v>
      </c>
      <c r="X28" s="156">
        <f t="shared" si="23"/>
        <v>0</v>
      </c>
      <c r="Y28" s="166">
        <f t="shared" si="19"/>
        <v>0</v>
      </c>
      <c r="Z28" s="157">
        <f t="shared" si="24"/>
        <v>0</v>
      </c>
      <c r="AA28" s="156">
        <f t="shared" si="24"/>
        <v>0</v>
      </c>
      <c r="AB28" s="156">
        <f t="shared" si="24"/>
        <v>0</v>
      </c>
      <c r="AC28" s="156">
        <f t="shared" si="24"/>
        <v>0</v>
      </c>
      <c r="AD28" s="156">
        <f t="shared" si="24"/>
        <v>0</v>
      </c>
      <c r="AE28" s="166">
        <f t="shared" si="13"/>
        <v>0</v>
      </c>
      <c r="AF28" s="157">
        <f t="shared" si="25"/>
        <v>0</v>
      </c>
      <c r="AG28" s="156">
        <f t="shared" si="25"/>
        <v>0</v>
      </c>
      <c r="AH28" s="156">
        <f t="shared" si="25"/>
        <v>0</v>
      </c>
      <c r="AI28" s="156">
        <f t="shared" si="25"/>
        <v>0</v>
      </c>
      <c r="AJ28" s="156">
        <f t="shared" si="25"/>
        <v>0</v>
      </c>
      <c r="AK28" s="166">
        <f t="shared" si="20"/>
        <v>0</v>
      </c>
      <c r="AL28" s="157">
        <f t="shared" si="26"/>
        <v>0</v>
      </c>
      <c r="AM28" s="156">
        <f t="shared" si="26"/>
        <v>0</v>
      </c>
      <c r="AN28" s="156">
        <f t="shared" si="26"/>
        <v>0</v>
      </c>
      <c r="AO28" s="156">
        <f t="shared" si="26"/>
        <v>0</v>
      </c>
      <c r="AP28" s="156">
        <f t="shared" si="26"/>
        <v>0</v>
      </c>
      <c r="AQ28" s="166">
        <f t="shared" si="21"/>
        <v>0</v>
      </c>
      <c r="AR28" s="163">
        <f t="shared" si="22"/>
        <v>0</v>
      </c>
      <c r="AS28" s="164">
        <f t="shared" si="16"/>
        <v>0</v>
      </c>
    </row>
    <row r="29" spans="2:45" outlineLevel="1">
      <c r="B29" s="236" t="s">
        <v>89</v>
      </c>
      <c r="C29" s="62" t="s">
        <v>111</v>
      </c>
      <c r="D29" s="180">
        <f t="shared" si="0"/>
        <v>0</v>
      </c>
      <c r="E29" s="157">
        <f t="shared" si="1"/>
        <v>0</v>
      </c>
      <c r="F29" s="166">
        <f t="shared" si="2"/>
        <v>0</v>
      </c>
      <c r="G29" s="157">
        <f t="shared" si="3"/>
        <v>0</v>
      </c>
      <c r="H29" s="166">
        <f t="shared" si="17"/>
        <v>0</v>
      </c>
      <c r="I29" s="157">
        <f t="shared" si="4"/>
        <v>0</v>
      </c>
      <c r="J29" s="166">
        <f t="shared" si="18"/>
        <v>0</v>
      </c>
      <c r="K29" s="157">
        <f t="shared" si="5"/>
        <v>0</v>
      </c>
      <c r="L29" s="166">
        <f t="shared" si="6"/>
        <v>0</v>
      </c>
      <c r="M29" s="163">
        <f t="shared" si="7"/>
        <v>0</v>
      </c>
      <c r="N29" s="164">
        <f t="shared" si="8"/>
        <v>0</v>
      </c>
      <c r="P29" s="157">
        <f t="shared" si="9"/>
        <v>0</v>
      </c>
      <c r="Q29" s="156">
        <f t="shared" si="9"/>
        <v>0</v>
      </c>
      <c r="R29" s="156">
        <f t="shared" si="9"/>
        <v>0</v>
      </c>
      <c r="S29" s="181">
        <f t="shared" si="10"/>
        <v>0</v>
      </c>
      <c r="T29" s="157">
        <f t="shared" si="23"/>
        <v>0</v>
      </c>
      <c r="U29" s="156">
        <f t="shared" si="23"/>
        <v>0</v>
      </c>
      <c r="V29" s="156">
        <f t="shared" si="23"/>
        <v>0</v>
      </c>
      <c r="W29" s="156">
        <f t="shared" si="23"/>
        <v>0</v>
      </c>
      <c r="X29" s="156">
        <f t="shared" si="23"/>
        <v>0</v>
      </c>
      <c r="Y29" s="166">
        <f t="shared" si="19"/>
        <v>0</v>
      </c>
      <c r="Z29" s="157">
        <f t="shared" si="24"/>
        <v>0</v>
      </c>
      <c r="AA29" s="156">
        <f t="shared" si="24"/>
        <v>0</v>
      </c>
      <c r="AB29" s="156">
        <f t="shared" si="24"/>
        <v>0</v>
      </c>
      <c r="AC29" s="156">
        <f t="shared" si="24"/>
        <v>0</v>
      </c>
      <c r="AD29" s="156">
        <f t="shared" si="24"/>
        <v>0</v>
      </c>
      <c r="AE29" s="166">
        <f t="shared" si="13"/>
        <v>0</v>
      </c>
      <c r="AF29" s="157">
        <f t="shared" si="25"/>
        <v>0</v>
      </c>
      <c r="AG29" s="156">
        <f t="shared" si="25"/>
        <v>0</v>
      </c>
      <c r="AH29" s="156">
        <f t="shared" si="25"/>
        <v>0</v>
      </c>
      <c r="AI29" s="156">
        <f t="shared" si="25"/>
        <v>0</v>
      </c>
      <c r="AJ29" s="156">
        <f t="shared" si="25"/>
        <v>0</v>
      </c>
      <c r="AK29" s="166">
        <f t="shared" si="20"/>
        <v>0</v>
      </c>
      <c r="AL29" s="157">
        <f t="shared" si="26"/>
        <v>0</v>
      </c>
      <c r="AM29" s="156">
        <f t="shared" si="26"/>
        <v>0</v>
      </c>
      <c r="AN29" s="156">
        <f t="shared" si="26"/>
        <v>0</v>
      </c>
      <c r="AO29" s="156">
        <f t="shared" si="26"/>
        <v>0</v>
      </c>
      <c r="AP29" s="156">
        <f t="shared" si="26"/>
        <v>0</v>
      </c>
      <c r="AQ29" s="166">
        <f t="shared" si="21"/>
        <v>0</v>
      </c>
      <c r="AR29" s="163">
        <f t="shared" si="22"/>
        <v>0</v>
      </c>
      <c r="AS29" s="164">
        <f t="shared" si="16"/>
        <v>0</v>
      </c>
    </row>
    <row r="30" spans="2:45" outlineLevel="1">
      <c r="B30" s="235" t="s">
        <v>90</v>
      </c>
      <c r="C30" s="62" t="s">
        <v>111</v>
      </c>
      <c r="D30" s="180">
        <f t="shared" si="0"/>
        <v>0</v>
      </c>
      <c r="E30" s="157">
        <f t="shared" si="1"/>
        <v>0</v>
      </c>
      <c r="F30" s="166">
        <f t="shared" si="2"/>
        <v>0</v>
      </c>
      <c r="G30" s="157">
        <f t="shared" si="3"/>
        <v>0</v>
      </c>
      <c r="H30" s="166">
        <f t="shared" si="17"/>
        <v>0</v>
      </c>
      <c r="I30" s="157">
        <f t="shared" si="4"/>
        <v>0</v>
      </c>
      <c r="J30" s="166">
        <f t="shared" si="18"/>
        <v>0</v>
      </c>
      <c r="K30" s="157">
        <f t="shared" si="5"/>
        <v>0</v>
      </c>
      <c r="L30" s="166">
        <f t="shared" si="6"/>
        <v>0</v>
      </c>
      <c r="M30" s="163">
        <f t="shared" si="7"/>
        <v>0</v>
      </c>
      <c r="N30" s="164">
        <f t="shared" si="8"/>
        <v>0</v>
      </c>
      <c r="P30" s="157">
        <f t="shared" si="9"/>
        <v>0</v>
      </c>
      <c r="Q30" s="156">
        <f t="shared" si="9"/>
        <v>0</v>
      </c>
      <c r="R30" s="156">
        <f t="shared" si="9"/>
        <v>0</v>
      </c>
      <c r="S30" s="181">
        <f t="shared" si="10"/>
        <v>0</v>
      </c>
      <c r="T30" s="157">
        <f t="shared" si="23"/>
        <v>0</v>
      </c>
      <c r="U30" s="156">
        <f t="shared" si="23"/>
        <v>0</v>
      </c>
      <c r="V30" s="156">
        <f t="shared" si="23"/>
        <v>0</v>
      </c>
      <c r="W30" s="156">
        <f t="shared" si="23"/>
        <v>0</v>
      </c>
      <c r="X30" s="156">
        <f t="shared" si="23"/>
        <v>0</v>
      </c>
      <c r="Y30" s="166">
        <f t="shared" si="19"/>
        <v>0</v>
      </c>
      <c r="Z30" s="157">
        <f t="shared" si="24"/>
        <v>0</v>
      </c>
      <c r="AA30" s="156">
        <f t="shared" si="24"/>
        <v>0</v>
      </c>
      <c r="AB30" s="156">
        <f t="shared" si="24"/>
        <v>0</v>
      </c>
      <c r="AC30" s="156">
        <f t="shared" si="24"/>
        <v>0</v>
      </c>
      <c r="AD30" s="156">
        <f t="shared" si="24"/>
        <v>0</v>
      </c>
      <c r="AE30" s="166">
        <f t="shared" si="13"/>
        <v>0</v>
      </c>
      <c r="AF30" s="157">
        <f t="shared" si="25"/>
        <v>0</v>
      </c>
      <c r="AG30" s="156">
        <f t="shared" si="25"/>
        <v>0</v>
      </c>
      <c r="AH30" s="156">
        <f t="shared" si="25"/>
        <v>0</v>
      </c>
      <c r="AI30" s="156">
        <f t="shared" si="25"/>
        <v>0</v>
      </c>
      <c r="AJ30" s="156">
        <f t="shared" si="25"/>
        <v>0</v>
      </c>
      <c r="AK30" s="166">
        <f t="shared" si="20"/>
        <v>0</v>
      </c>
      <c r="AL30" s="157">
        <f t="shared" si="26"/>
        <v>0</v>
      </c>
      <c r="AM30" s="156">
        <f t="shared" si="26"/>
        <v>0</v>
      </c>
      <c r="AN30" s="156">
        <f t="shared" si="26"/>
        <v>0</v>
      </c>
      <c r="AO30" s="156">
        <f t="shared" si="26"/>
        <v>0</v>
      </c>
      <c r="AP30" s="156">
        <f t="shared" si="26"/>
        <v>0</v>
      </c>
      <c r="AQ30" s="166">
        <f t="shared" si="21"/>
        <v>0</v>
      </c>
      <c r="AR30" s="163">
        <f t="shared" si="22"/>
        <v>0</v>
      </c>
      <c r="AS30" s="164">
        <f t="shared" si="16"/>
        <v>0</v>
      </c>
    </row>
    <row r="31" spans="2:45" outlineLevel="1">
      <c r="B31" s="236" t="s">
        <v>91</v>
      </c>
      <c r="C31" s="62" t="s">
        <v>111</v>
      </c>
      <c r="D31" s="180">
        <f t="shared" si="1"/>
        <v>312039.25300000003</v>
      </c>
      <c r="E31" s="157">
        <f t="shared" si="1"/>
        <v>339676.90700000001</v>
      </c>
      <c r="F31" s="166">
        <f t="shared" si="2"/>
        <v>8.8571081151767719E-2</v>
      </c>
      <c r="G31" s="157">
        <f t="shared" si="3"/>
        <v>350716.21500000003</v>
      </c>
      <c r="H31" s="166">
        <f t="shared" si="17"/>
        <v>3.249943629520867E-2</v>
      </c>
      <c r="I31" s="157">
        <f t="shared" si="4"/>
        <v>279192.46573333332</v>
      </c>
      <c r="J31" s="166">
        <f t="shared" si="18"/>
        <v>-0.20393624876074437</v>
      </c>
      <c r="K31" s="157">
        <f t="shared" si="5"/>
        <v>218028</v>
      </c>
      <c r="L31" s="166">
        <f t="shared" si="6"/>
        <v>-0.2190763478257815</v>
      </c>
      <c r="M31" s="163">
        <f t="shared" si="7"/>
        <v>1499652.8407333333</v>
      </c>
      <c r="N31" s="164">
        <f t="shared" si="8"/>
        <v>-8.5727282450786757E-2</v>
      </c>
      <c r="P31" s="157">
        <f t="shared" si="9"/>
        <v>0</v>
      </c>
      <c r="Q31" s="156">
        <f t="shared" si="9"/>
        <v>218028</v>
      </c>
      <c r="R31" s="156">
        <f t="shared" si="9"/>
        <v>218028</v>
      </c>
      <c r="S31" s="181">
        <f t="shared" si="10"/>
        <v>0</v>
      </c>
      <c r="T31" s="157">
        <f t="shared" si="23"/>
        <v>0</v>
      </c>
      <c r="U31" s="156">
        <f t="shared" si="23"/>
        <v>0</v>
      </c>
      <c r="V31" s="156">
        <f t="shared" si="23"/>
        <v>0</v>
      </c>
      <c r="W31" s="156">
        <f t="shared" si="23"/>
        <v>218028</v>
      </c>
      <c r="X31" s="156">
        <f t="shared" si="23"/>
        <v>218028</v>
      </c>
      <c r="Y31" s="166">
        <f t="shared" si="19"/>
        <v>0</v>
      </c>
      <c r="Z31" s="157">
        <f t="shared" si="24"/>
        <v>0</v>
      </c>
      <c r="AA31" s="156">
        <f t="shared" si="24"/>
        <v>0</v>
      </c>
      <c r="AB31" s="156">
        <f t="shared" si="24"/>
        <v>0</v>
      </c>
      <c r="AC31" s="156">
        <f t="shared" si="24"/>
        <v>218028</v>
      </c>
      <c r="AD31" s="156">
        <f t="shared" si="24"/>
        <v>218028</v>
      </c>
      <c r="AE31" s="166">
        <f t="shared" si="13"/>
        <v>0</v>
      </c>
      <c r="AF31" s="157">
        <f t="shared" si="25"/>
        <v>0</v>
      </c>
      <c r="AG31" s="156">
        <f t="shared" si="25"/>
        <v>0</v>
      </c>
      <c r="AH31" s="156">
        <f t="shared" si="25"/>
        <v>0</v>
      </c>
      <c r="AI31" s="156">
        <f t="shared" si="25"/>
        <v>218028</v>
      </c>
      <c r="AJ31" s="156">
        <f t="shared" si="25"/>
        <v>218028</v>
      </c>
      <c r="AK31" s="166">
        <f t="shared" si="20"/>
        <v>0</v>
      </c>
      <c r="AL31" s="157">
        <f t="shared" si="26"/>
        <v>0</v>
      </c>
      <c r="AM31" s="156">
        <f t="shared" si="26"/>
        <v>0</v>
      </c>
      <c r="AN31" s="156">
        <f t="shared" si="26"/>
        <v>0</v>
      </c>
      <c r="AO31" s="156">
        <f t="shared" si="26"/>
        <v>218028</v>
      </c>
      <c r="AP31" s="156">
        <f t="shared" si="26"/>
        <v>218028</v>
      </c>
      <c r="AQ31" s="166">
        <f t="shared" si="21"/>
        <v>0</v>
      </c>
      <c r="AR31" s="163">
        <f t="shared" si="22"/>
        <v>1090140</v>
      </c>
      <c r="AS31" s="164">
        <f t="shared" si="16"/>
        <v>0</v>
      </c>
    </row>
    <row r="32" spans="2:45" outlineLevel="1">
      <c r="B32" s="236" t="s">
        <v>92</v>
      </c>
      <c r="C32" s="62" t="s">
        <v>111</v>
      </c>
      <c r="D32" s="180">
        <f t="shared" si="1"/>
        <v>146522.679</v>
      </c>
      <c r="E32" s="157">
        <f t="shared" si="1"/>
        <v>155293.88799999998</v>
      </c>
      <c r="F32" s="166">
        <f t="shared" si="2"/>
        <v>5.9862466751648552E-2</v>
      </c>
      <c r="G32" s="157">
        <f t="shared" si="3"/>
        <v>163241.658</v>
      </c>
      <c r="H32" s="166">
        <f t="shared" si="17"/>
        <v>5.1178897652430597E-2</v>
      </c>
      <c r="I32" s="157">
        <f t="shared" si="4"/>
        <v>148197.80246666665</v>
      </c>
      <c r="J32" s="166">
        <f t="shared" si="18"/>
        <v>-9.21569635940193E-2</v>
      </c>
      <c r="K32" s="157">
        <f t="shared" si="5"/>
        <v>390997.12699999998</v>
      </c>
      <c r="L32" s="166">
        <f t="shared" si="6"/>
        <v>1.6383463215518659</v>
      </c>
      <c r="M32" s="163">
        <f t="shared" si="7"/>
        <v>1004253.1544666666</v>
      </c>
      <c r="N32" s="164">
        <f t="shared" si="8"/>
        <v>0.27810689842706138</v>
      </c>
      <c r="P32" s="157">
        <f t="shared" si="9"/>
        <v>2371.4</v>
      </c>
      <c r="Q32" s="156">
        <f t="shared" si="9"/>
        <v>390997.12699999998</v>
      </c>
      <c r="R32" s="156">
        <f t="shared" si="9"/>
        <v>393368.527</v>
      </c>
      <c r="S32" s="181">
        <f t="shared" si="10"/>
        <v>6.0650062014394887E-3</v>
      </c>
      <c r="T32" s="157">
        <f t="shared" si="23"/>
        <v>4232.3999999999996</v>
      </c>
      <c r="U32" s="156">
        <f t="shared" si="23"/>
        <v>11857</v>
      </c>
      <c r="V32" s="156">
        <f t="shared" si="23"/>
        <v>16089.4</v>
      </c>
      <c r="W32" s="156">
        <f t="shared" si="23"/>
        <v>390997.12699999998</v>
      </c>
      <c r="X32" s="156">
        <f t="shared" si="23"/>
        <v>407086.527</v>
      </c>
      <c r="Y32" s="166">
        <f t="shared" si="19"/>
        <v>3.4873150896487452E-2</v>
      </c>
      <c r="Z32" s="157">
        <f t="shared" si="24"/>
        <v>3495</v>
      </c>
      <c r="AA32" s="156">
        <f t="shared" si="24"/>
        <v>33019</v>
      </c>
      <c r="AB32" s="156">
        <f t="shared" si="24"/>
        <v>36514</v>
      </c>
      <c r="AC32" s="156">
        <f t="shared" si="24"/>
        <v>390997.12699999998</v>
      </c>
      <c r="AD32" s="156">
        <f t="shared" si="24"/>
        <v>427511.12699999998</v>
      </c>
      <c r="AE32" s="166">
        <f t="shared" si="13"/>
        <v>5.0172625830969778E-2</v>
      </c>
      <c r="AF32" s="157">
        <f t="shared" si="25"/>
        <v>3145.2</v>
      </c>
      <c r="AG32" s="156">
        <f t="shared" si="25"/>
        <v>50494</v>
      </c>
      <c r="AH32" s="156">
        <f t="shared" si="25"/>
        <v>53639.199999999997</v>
      </c>
      <c r="AI32" s="156">
        <f t="shared" si="25"/>
        <v>390997.12699999998</v>
      </c>
      <c r="AJ32" s="156">
        <f t="shared" si="25"/>
        <v>444636.32699999999</v>
      </c>
      <c r="AK32" s="166">
        <f t="shared" si="20"/>
        <v>4.0057904738465468E-2</v>
      </c>
      <c r="AL32" s="157">
        <f t="shared" si="26"/>
        <v>2449.5</v>
      </c>
      <c r="AM32" s="156">
        <f t="shared" si="26"/>
        <v>66220</v>
      </c>
      <c r="AN32" s="156">
        <f t="shared" si="26"/>
        <v>68669.5</v>
      </c>
      <c r="AO32" s="156">
        <f t="shared" si="26"/>
        <v>390997.12699999998</v>
      </c>
      <c r="AP32" s="156">
        <f t="shared" si="26"/>
        <v>459666.62699999998</v>
      </c>
      <c r="AQ32" s="166">
        <f t="shared" si="21"/>
        <v>3.3803580785696778E-2</v>
      </c>
      <c r="AR32" s="163">
        <f t="shared" si="22"/>
        <v>2132269.1349999998</v>
      </c>
      <c r="AS32" s="164">
        <f t="shared" si="16"/>
        <v>3.9706696368223326E-2</v>
      </c>
    </row>
    <row r="33" spans="2:45" outlineLevel="1">
      <c r="B33" s="235" t="s">
        <v>84</v>
      </c>
      <c r="C33" s="62" t="s">
        <v>111</v>
      </c>
      <c r="D33" s="180">
        <f t="shared" si="1"/>
        <v>0</v>
      </c>
      <c r="E33" s="157">
        <f t="shared" si="1"/>
        <v>0</v>
      </c>
      <c r="F33" s="166">
        <f t="shared" si="2"/>
        <v>0</v>
      </c>
      <c r="G33" s="157">
        <f t="shared" si="3"/>
        <v>0</v>
      </c>
      <c r="H33" s="166">
        <f t="shared" si="17"/>
        <v>0</v>
      </c>
      <c r="I33" s="157">
        <f t="shared" si="4"/>
        <v>0</v>
      </c>
      <c r="J33" s="166">
        <f t="shared" si="18"/>
        <v>0</v>
      </c>
      <c r="K33" s="157">
        <f t="shared" si="5"/>
        <v>0</v>
      </c>
      <c r="L33" s="166">
        <f t="shared" si="6"/>
        <v>0</v>
      </c>
      <c r="M33" s="163">
        <f t="shared" si="7"/>
        <v>0</v>
      </c>
      <c r="N33" s="164">
        <f t="shared" si="8"/>
        <v>0</v>
      </c>
      <c r="P33" s="157">
        <f t="shared" si="9"/>
        <v>0</v>
      </c>
      <c r="Q33" s="156">
        <f t="shared" si="9"/>
        <v>0</v>
      </c>
      <c r="R33" s="156">
        <f t="shared" si="9"/>
        <v>0</v>
      </c>
      <c r="S33" s="181">
        <f t="shared" si="10"/>
        <v>0</v>
      </c>
      <c r="T33" s="157">
        <f t="shared" si="23"/>
        <v>0</v>
      </c>
      <c r="U33" s="156">
        <f t="shared" si="23"/>
        <v>0</v>
      </c>
      <c r="V33" s="156">
        <f t="shared" si="23"/>
        <v>0</v>
      </c>
      <c r="W33" s="156">
        <f t="shared" si="23"/>
        <v>0</v>
      </c>
      <c r="X33" s="156">
        <f t="shared" si="23"/>
        <v>0</v>
      </c>
      <c r="Y33" s="166">
        <f t="shared" si="19"/>
        <v>0</v>
      </c>
      <c r="Z33" s="157">
        <f t="shared" si="24"/>
        <v>0</v>
      </c>
      <c r="AA33" s="156">
        <f t="shared" si="24"/>
        <v>0</v>
      </c>
      <c r="AB33" s="156">
        <f t="shared" si="24"/>
        <v>0</v>
      </c>
      <c r="AC33" s="156">
        <f t="shared" si="24"/>
        <v>0</v>
      </c>
      <c r="AD33" s="156">
        <f t="shared" si="24"/>
        <v>0</v>
      </c>
      <c r="AE33" s="166">
        <f t="shared" si="13"/>
        <v>0</v>
      </c>
      <c r="AF33" s="157">
        <f t="shared" si="25"/>
        <v>0</v>
      </c>
      <c r="AG33" s="156">
        <f t="shared" si="25"/>
        <v>0</v>
      </c>
      <c r="AH33" s="156">
        <f t="shared" si="25"/>
        <v>0</v>
      </c>
      <c r="AI33" s="156">
        <f t="shared" si="25"/>
        <v>0</v>
      </c>
      <c r="AJ33" s="156">
        <f t="shared" si="25"/>
        <v>0</v>
      </c>
      <c r="AK33" s="166">
        <f t="shared" si="20"/>
        <v>0</v>
      </c>
      <c r="AL33" s="157">
        <f t="shared" si="26"/>
        <v>0</v>
      </c>
      <c r="AM33" s="156">
        <f t="shared" si="26"/>
        <v>0</v>
      </c>
      <c r="AN33" s="156">
        <f t="shared" si="26"/>
        <v>0</v>
      </c>
      <c r="AO33" s="156">
        <f t="shared" si="26"/>
        <v>0</v>
      </c>
      <c r="AP33" s="156">
        <f t="shared" si="26"/>
        <v>0</v>
      </c>
      <c r="AQ33" s="166">
        <f t="shared" si="21"/>
        <v>0</v>
      </c>
      <c r="AR33" s="163">
        <f t="shared" si="22"/>
        <v>0</v>
      </c>
      <c r="AS33" s="164">
        <f t="shared" si="16"/>
        <v>0</v>
      </c>
    </row>
    <row r="34" spans="2:45" outlineLevel="1">
      <c r="B34" s="236" t="s">
        <v>93</v>
      </c>
      <c r="C34" s="62" t="s">
        <v>111</v>
      </c>
      <c r="D34" s="180">
        <f t="shared" si="1"/>
        <v>109506.292</v>
      </c>
      <c r="E34" s="157">
        <f t="shared" si="1"/>
        <v>112539.803</v>
      </c>
      <c r="F34" s="166">
        <f t="shared" si="2"/>
        <v>2.7701705030794017E-2</v>
      </c>
      <c r="G34" s="157">
        <f t="shared" si="3"/>
        <v>113704.147</v>
      </c>
      <c r="H34" s="166">
        <f t="shared" si="17"/>
        <v>1.0346063961032501E-2</v>
      </c>
      <c r="I34" s="157">
        <f t="shared" si="4"/>
        <v>153302.60726666666</v>
      </c>
      <c r="J34" s="166">
        <f t="shared" si="18"/>
        <v>0.34825871625127852</v>
      </c>
      <c r="K34" s="157">
        <f t="shared" si="5"/>
        <v>175527.5</v>
      </c>
      <c r="L34" s="166">
        <f t="shared" si="6"/>
        <v>0.14497400357107826</v>
      </c>
      <c r="M34" s="163">
        <f t="shared" si="7"/>
        <v>664580.34926666669</v>
      </c>
      <c r="N34" s="164">
        <f t="shared" si="8"/>
        <v>0.12519170912374711</v>
      </c>
      <c r="P34" s="157">
        <f t="shared" si="9"/>
        <v>5541.6</v>
      </c>
      <c r="Q34" s="156">
        <f t="shared" si="9"/>
        <v>175527.5</v>
      </c>
      <c r="R34" s="156">
        <f t="shared" si="9"/>
        <v>181069.1</v>
      </c>
      <c r="S34" s="181">
        <f t="shared" si="10"/>
        <v>3.1571121334263895E-2</v>
      </c>
      <c r="T34" s="157">
        <f t="shared" si="23"/>
        <v>15350.2</v>
      </c>
      <c r="U34" s="156">
        <f t="shared" si="23"/>
        <v>27708</v>
      </c>
      <c r="V34" s="156">
        <f t="shared" si="23"/>
        <v>43058.2</v>
      </c>
      <c r="W34" s="156">
        <f t="shared" si="23"/>
        <v>175527.5</v>
      </c>
      <c r="X34" s="156">
        <f t="shared" si="23"/>
        <v>218585.7</v>
      </c>
      <c r="Y34" s="166">
        <f t="shared" si="19"/>
        <v>0.20719493276323792</v>
      </c>
      <c r="Z34" s="157">
        <f t="shared" si="24"/>
        <v>13966</v>
      </c>
      <c r="AA34" s="156">
        <f t="shared" si="24"/>
        <v>104459</v>
      </c>
      <c r="AB34" s="156">
        <f t="shared" si="24"/>
        <v>118425</v>
      </c>
      <c r="AC34" s="156">
        <f t="shared" si="24"/>
        <v>175527.5</v>
      </c>
      <c r="AD34" s="156">
        <f t="shared" si="24"/>
        <v>293952.5</v>
      </c>
      <c r="AE34" s="166">
        <f t="shared" si="13"/>
        <v>0.34479291188764855</v>
      </c>
      <c r="AF34" s="157">
        <f t="shared" si="25"/>
        <v>12260.9</v>
      </c>
      <c r="AG34" s="156">
        <f t="shared" si="25"/>
        <v>174289</v>
      </c>
      <c r="AH34" s="156">
        <f t="shared" si="25"/>
        <v>186549.9</v>
      </c>
      <c r="AI34" s="156">
        <f t="shared" si="25"/>
        <v>175527.5</v>
      </c>
      <c r="AJ34" s="156">
        <f t="shared" si="25"/>
        <v>362077.4</v>
      </c>
      <c r="AK34" s="166">
        <f t="shared" si="20"/>
        <v>0.23175479031476182</v>
      </c>
      <c r="AL34" s="157">
        <f t="shared" si="26"/>
        <v>6420.6</v>
      </c>
      <c r="AM34" s="156">
        <f t="shared" si="26"/>
        <v>235593.5</v>
      </c>
      <c r="AN34" s="156">
        <f t="shared" si="26"/>
        <v>242014.1</v>
      </c>
      <c r="AO34" s="156">
        <f t="shared" si="26"/>
        <v>175527.5</v>
      </c>
      <c r="AP34" s="156">
        <f t="shared" si="26"/>
        <v>417541.6</v>
      </c>
      <c r="AQ34" s="166">
        <f t="shared" si="21"/>
        <v>0.15318326965449916</v>
      </c>
      <c r="AR34" s="163">
        <f t="shared" si="22"/>
        <v>1473226.3000000003</v>
      </c>
      <c r="AS34" s="164">
        <f t="shared" si="16"/>
        <v>0.23229263266444589</v>
      </c>
    </row>
    <row r="35" spans="2:45" outlineLevel="1">
      <c r="B35" s="235" t="s">
        <v>94</v>
      </c>
      <c r="C35" s="62" t="s">
        <v>111</v>
      </c>
      <c r="D35" s="180">
        <f t="shared" si="1"/>
        <v>0</v>
      </c>
      <c r="E35" s="157">
        <f t="shared" si="1"/>
        <v>0</v>
      </c>
      <c r="F35" s="166">
        <f t="shared" si="2"/>
        <v>0</v>
      </c>
      <c r="G35" s="157">
        <f t="shared" si="3"/>
        <v>0</v>
      </c>
      <c r="H35" s="166">
        <f t="shared" si="17"/>
        <v>0</v>
      </c>
      <c r="I35" s="157">
        <f t="shared" si="4"/>
        <v>0</v>
      </c>
      <c r="J35" s="166">
        <f t="shared" si="18"/>
        <v>0</v>
      </c>
      <c r="K35" s="157">
        <f t="shared" si="5"/>
        <v>0</v>
      </c>
      <c r="L35" s="166">
        <f t="shared" si="6"/>
        <v>0</v>
      </c>
      <c r="M35" s="163">
        <f t="shared" si="7"/>
        <v>0</v>
      </c>
      <c r="N35" s="164">
        <f t="shared" si="8"/>
        <v>0</v>
      </c>
      <c r="P35" s="157">
        <f t="shared" si="9"/>
        <v>0</v>
      </c>
      <c r="Q35" s="156">
        <f t="shared" si="9"/>
        <v>0</v>
      </c>
      <c r="R35" s="156">
        <f t="shared" si="9"/>
        <v>0</v>
      </c>
      <c r="S35" s="181">
        <f t="shared" si="10"/>
        <v>0</v>
      </c>
      <c r="T35" s="157">
        <f t="shared" ref="T35:X37" si="27">T67+T98+T129+T160+T191+T222</f>
        <v>0</v>
      </c>
      <c r="U35" s="156">
        <f t="shared" si="27"/>
        <v>0</v>
      </c>
      <c r="V35" s="156">
        <f t="shared" si="27"/>
        <v>0</v>
      </c>
      <c r="W35" s="156">
        <f t="shared" si="27"/>
        <v>0</v>
      </c>
      <c r="X35" s="156">
        <f t="shared" si="27"/>
        <v>0</v>
      </c>
      <c r="Y35" s="166">
        <f t="shared" si="19"/>
        <v>0</v>
      </c>
      <c r="Z35" s="157">
        <f t="shared" ref="Z35:AD37" si="28">Z67+Z98+Z129+Z160+Z191+Z222</f>
        <v>0</v>
      </c>
      <c r="AA35" s="156">
        <f t="shared" si="28"/>
        <v>0</v>
      </c>
      <c r="AB35" s="156">
        <f t="shared" si="28"/>
        <v>0</v>
      </c>
      <c r="AC35" s="156">
        <f t="shared" si="28"/>
        <v>0</v>
      </c>
      <c r="AD35" s="156">
        <f t="shared" si="28"/>
        <v>0</v>
      </c>
      <c r="AE35" s="166">
        <f t="shared" si="13"/>
        <v>0</v>
      </c>
      <c r="AF35" s="157">
        <f t="shared" ref="AF35:AJ37" si="29">AF67+AF98+AF129+AF160+AF191+AF222</f>
        <v>0</v>
      </c>
      <c r="AG35" s="156">
        <f t="shared" si="29"/>
        <v>0</v>
      </c>
      <c r="AH35" s="156">
        <f t="shared" si="29"/>
        <v>0</v>
      </c>
      <c r="AI35" s="156">
        <f t="shared" si="29"/>
        <v>0</v>
      </c>
      <c r="AJ35" s="156">
        <f t="shared" si="29"/>
        <v>0</v>
      </c>
      <c r="AK35" s="166">
        <f t="shared" si="20"/>
        <v>0</v>
      </c>
      <c r="AL35" s="157">
        <f t="shared" ref="AL35:AP37" si="30">AL67+AL98+AL129+AL160+AL191+AL222</f>
        <v>0</v>
      </c>
      <c r="AM35" s="156">
        <f t="shared" si="30"/>
        <v>0</v>
      </c>
      <c r="AN35" s="156">
        <f t="shared" si="30"/>
        <v>0</v>
      </c>
      <c r="AO35" s="156">
        <f t="shared" si="30"/>
        <v>0</v>
      </c>
      <c r="AP35" s="156">
        <f t="shared" si="30"/>
        <v>0</v>
      </c>
      <c r="AQ35" s="166">
        <f t="shared" si="21"/>
        <v>0</v>
      </c>
      <c r="AR35" s="163">
        <f t="shared" si="22"/>
        <v>0</v>
      </c>
      <c r="AS35" s="164">
        <f t="shared" si="16"/>
        <v>0</v>
      </c>
    </row>
    <row r="36" spans="2:45" outlineLevel="1">
      <c r="B36" s="236" t="s">
        <v>95</v>
      </c>
      <c r="C36" s="62" t="s">
        <v>111</v>
      </c>
      <c r="D36" s="180">
        <f t="shared" si="1"/>
        <v>5820.915</v>
      </c>
      <c r="E36" s="157">
        <f t="shared" si="1"/>
        <v>6823.9840000000004</v>
      </c>
      <c r="F36" s="166">
        <f t="shared" si="2"/>
        <v>0.17232153364204775</v>
      </c>
      <c r="G36" s="157">
        <f t="shared" si="3"/>
        <v>6949.7730000000001</v>
      </c>
      <c r="H36" s="166">
        <f t="shared" si="17"/>
        <v>1.8433366783978354E-2</v>
      </c>
      <c r="I36" s="157">
        <f t="shared" si="4"/>
        <v>5950.3426666666674</v>
      </c>
      <c r="J36" s="166">
        <f t="shared" si="18"/>
        <v>-0.14380762268542191</v>
      </c>
      <c r="K36" s="157">
        <f t="shared" si="5"/>
        <v>0</v>
      </c>
      <c r="L36" s="166">
        <f t="shared" si="6"/>
        <v>-1</v>
      </c>
      <c r="M36" s="163">
        <f t="shared" si="7"/>
        <v>25545.01466666667</v>
      </c>
      <c r="N36" s="164">
        <f t="shared" si="8"/>
        <v>-1</v>
      </c>
      <c r="P36" s="157">
        <f t="shared" si="9"/>
        <v>0</v>
      </c>
      <c r="Q36" s="156">
        <f t="shared" si="9"/>
        <v>0</v>
      </c>
      <c r="R36" s="156">
        <f t="shared" si="9"/>
        <v>0</v>
      </c>
      <c r="S36" s="181">
        <f t="shared" si="10"/>
        <v>0</v>
      </c>
      <c r="T36" s="157">
        <f t="shared" si="27"/>
        <v>0</v>
      </c>
      <c r="U36" s="156">
        <f t="shared" si="27"/>
        <v>0</v>
      </c>
      <c r="V36" s="156">
        <f t="shared" si="27"/>
        <v>0</v>
      </c>
      <c r="W36" s="156">
        <f t="shared" si="27"/>
        <v>0</v>
      </c>
      <c r="X36" s="156">
        <f t="shared" si="27"/>
        <v>0</v>
      </c>
      <c r="Y36" s="166">
        <f t="shared" si="19"/>
        <v>0</v>
      </c>
      <c r="Z36" s="157">
        <f t="shared" si="28"/>
        <v>0</v>
      </c>
      <c r="AA36" s="156">
        <f t="shared" si="28"/>
        <v>0</v>
      </c>
      <c r="AB36" s="156">
        <f t="shared" si="28"/>
        <v>0</v>
      </c>
      <c r="AC36" s="156">
        <f t="shared" si="28"/>
        <v>0</v>
      </c>
      <c r="AD36" s="156">
        <f t="shared" si="28"/>
        <v>0</v>
      </c>
      <c r="AE36" s="166">
        <f t="shared" si="13"/>
        <v>0</v>
      </c>
      <c r="AF36" s="157">
        <f t="shared" si="29"/>
        <v>0</v>
      </c>
      <c r="AG36" s="156">
        <f t="shared" si="29"/>
        <v>0</v>
      </c>
      <c r="AH36" s="156">
        <f t="shared" si="29"/>
        <v>0</v>
      </c>
      <c r="AI36" s="156">
        <f t="shared" si="29"/>
        <v>0</v>
      </c>
      <c r="AJ36" s="156">
        <f t="shared" si="29"/>
        <v>0</v>
      </c>
      <c r="AK36" s="166">
        <f t="shared" si="20"/>
        <v>0</v>
      </c>
      <c r="AL36" s="157">
        <f t="shared" si="30"/>
        <v>0</v>
      </c>
      <c r="AM36" s="156">
        <f t="shared" si="30"/>
        <v>0</v>
      </c>
      <c r="AN36" s="156">
        <f t="shared" si="30"/>
        <v>0</v>
      </c>
      <c r="AO36" s="156">
        <f t="shared" si="30"/>
        <v>0</v>
      </c>
      <c r="AP36" s="156">
        <f t="shared" si="30"/>
        <v>0</v>
      </c>
      <c r="AQ36" s="166">
        <f t="shared" si="21"/>
        <v>0</v>
      </c>
      <c r="AR36" s="163">
        <f t="shared" si="22"/>
        <v>0</v>
      </c>
      <c r="AS36" s="164">
        <f t="shared" si="16"/>
        <v>0</v>
      </c>
    </row>
    <row r="37" spans="2:45" outlineLevel="1">
      <c r="B37" s="236" t="s">
        <v>96</v>
      </c>
      <c r="C37" s="62" t="s">
        <v>111</v>
      </c>
      <c r="D37" s="180">
        <f t="shared" si="1"/>
        <v>174333.935</v>
      </c>
      <c r="E37" s="157">
        <f t="shared" si="1"/>
        <v>197770.23300000001</v>
      </c>
      <c r="F37" s="166">
        <f t="shared" si="2"/>
        <v>0.13443336777776518</v>
      </c>
      <c r="G37" s="157">
        <f t="shared" si="3"/>
        <v>272031.027</v>
      </c>
      <c r="H37" s="166">
        <f t="shared" si="17"/>
        <v>0.37549024882829557</v>
      </c>
      <c r="I37" s="157">
        <f t="shared" si="4"/>
        <v>231937.41659999997</v>
      </c>
      <c r="J37" s="166">
        <f t="shared" si="18"/>
        <v>-0.14738616709335892</v>
      </c>
      <c r="K37" s="157">
        <f t="shared" si="5"/>
        <v>278619.21799999999</v>
      </c>
      <c r="L37" s="166">
        <f t="shared" si="6"/>
        <v>0.20126895472198697</v>
      </c>
      <c r="M37" s="163">
        <f t="shared" si="7"/>
        <v>1154691.8296000001</v>
      </c>
      <c r="N37" s="164">
        <f t="shared" si="8"/>
        <v>0.12436491160735152</v>
      </c>
      <c r="P37" s="157">
        <f t="shared" si="9"/>
        <v>6924.7</v>
      </c>
      <c r="Q37" s="156">
        <f>Q69+Q100+Q131+Q162+Q193+Q224</f>
        <v>278619.21799999999</v>
      </c>
      <c r="R37" s="156">
        <f t="shared" si="9"/>
        <v>285543.91800000001</v>
      </c>
      <c r="S37" s="181">
        <f t="shared" si="10"/>
        <v>2.4853633750418509E-2</v>
      </c>
      <c r="T37" s="157">
        <f t="shared" si="27"/>
        <v>4877.2</v>
      </c>
      <c r="U37" s="156">
        <f t="shared" si="27"/>
        <v>34623.5</v>
      </c>
      <c r="V37" s="156">
        <f t="shared" si="27"/>
        <v>39500.699999999997</v>
      </c>
      <c r="W37" s="156">
        <f t="shared" si="27"/>
        <v>278619.21799999999</v>
      </c>
      <c r="X37" s="156">
        <f t="shared" si="27"/>
        <v>318119.91800000001</v>
      </c>
      <c r="Y37" s="166">
        <f t="shared" si="19"/>
        <v>0.11408402682210167</v>
      </c>
      <c r="Z37" s="157">
        <f t="shared" si="28"/>
        <v>2978</v>
      </c>
      <c r="AA37" s="156">
        <f t="shared" si="28"/>
        <v>59009.5</v>
      </c>
      <c r="AB37" s="156">
        <f t="shared" si="28"/>
        <v>61987.5</v>
      </c>
      <c r="AC37" s="156">
        <f t="shared" si="28"/>
        <v>278619.21799999999</v>
      </c>
      <c r="AD37" s="156">
        <f t="shared" si="28"/>
        <v>340606.71799999999</v>
      </c>
      <c r="AE37" s="166">
        <f t="shared" si="13"/>
        <v>7.0686551604102921E-2</v>
      </c>
      <c r="AF37" s="157">
        <f t="shared" si="29"/>
        <v>1800.3</v>
      </c>
      <c r="AG37" s="156">
        <f t="shared" si="29"/>
        <v>73899.5</v>
      </c>
      <c r="AH37" s="156">
        <f t="shared" si="29"/>
        <v>75699.8</v>
      </c>
      <c r="AI37" s="156">
        <f t="shared" si="29"/>
        <v>278619.21799999999</v>
      </c>
      <c r="AJ37" s="156">
        <f t="shared" si="29"/>
        <v>354319.01799999998</v>
      </c>
      <c r="AK37" s="166">
        <f t="shared" si="20"/>
        <v>4.0258454326787499E-2</v>
      </c>
      <c r="AL37" s="157">
        <f t="shared" si="30"/>
        <v>1830.7</v>
      </c>
      <c r="AM37" s="156">
        <f t="shared" si="30"/>
        <v>82901</v>
      </c>
      <c r="AN37" s="156">
        <f t="shared" si="30"/>
        <v>84731.7</v>
      </c>
      <c r="AO37" s="156">
        <f t="shared" si="30"/>
        <v>278619.21799999999</v>
      </c>
      <c r="AP37" s="156">
        <f t="shared" si="30"/>
        <v>363350.91800000001</v>
      </c>
      <c r="AQ37" s="166">
        <f t="shared" si="21"/>
        <v>2.5490869925587859E-2</v>
      </c>
      <c r="AR37" s="163">
        <f t="shared" si="22"/>
        <v>1661940.49</v>
      </c>
      <c r="AS37" s="164">
        <f t="shared" si="16"/>
        <v>6.2094932873891784E-2</v>
      </c>
    </row>
    <row r="38" spans="2:45" ht="15" customHeight="1" outlineLevel="1">
      <c r="B38" s="47" t="s">
        <v>135</v>
      </c>
      <c r="C38" s="63" t="s">
        <v>111</v>
      </c>
      <c r="D38" s="183">
        <f>SUM(D15:D37)</f>
        <v>847704.76600000006</v>
      </c>
      <c r="E38" s="183">
        <f>SUM(E15:E37)</f>
        <v>895838.65100000007</v>
      </c>
      <c r="F38" s="182">
        <f>IFERROR((E38-D38)/D38,0)</f>
        <v>5.6781425480389482E-2</v>
      </c>
      <c r="G38" s="183">
        <f>SUM(G15:G37)</f>
        <v>916482.72400000005</v>
      </c>
      <c r="H38" s="182">
        <f t="shared" ref="H38:J38" si="31">IFERROR((G38-E38)/E38,0)</f>
        <v>2.3044409813034482E-2</v>
      </c>
      <c r="I38" s="183">
        <f>SUM(I15:I37)</f>
        <v>818727.62273333326</v>
      </c>
      <c r="J38" s="182">
        <f t="shared" si="31"/>
        <v>-0.10666333222301611</v>
      </c>
      <c r="K38" s="183">
        <f>SUM(K15:K37)</f>
        <v>1064838.585</v>
      </c>
      <c r="L38" s="182">
        <f t="shared" si="6"/>
        <v>0.30060175745020296</v>
      </c>
      <c r="M38" s="183">
        <f>SUM(M15:M37)</f>
        <v>4543592.3487333339</v>
      </c>
      <c r="N38" s="176">
        <f t="shared" si="8"/>
        <v>5.8668006552744068E-2</v>
      </c>
      <c r="P38" s="183">
        <f>SUM(P15:P37)</f>
        <v>21170.799999999999</v>
      </c>
      <c r="Q38" s="183">
        <f>SUM(Q15:Q37)</f>
        <v>1064838.585</v>
      </c>
      <c r="R38" s="183">
        <f>SUM(R15:R37)</f>
        <v>1086009.385</v>
      </c>
      <c r="S38" s="165">
        <f>IFERROR((R38-K38)/K38,0)</f>
        <v>1.9881698783482803E-2</v>
      </c>
      <c r="T38" s="183">
        <f>SUM(T15:T37)</f>
        <v>41324</v>
      </c>
      <c r="U38" s="183">
        <f>SUM(U15:U37)</f>
        <v>105854</v>
      </c>
      <c r="V38" s="183">
        <f>SUM(V15:V37)</f>
        <v>147178</v>
      </c>
      <c r="W38" s="183">
        <f>SUM(W15:W37)</f>
        <v>1064838.585</v>
      </c>
      <c r="X38" s="183">
        <f>SUM(X15:X37)</f>
        <v>1212016.585</v>
      </c>
      <c r="Y38" s="182">
        <f>IFERROR((X38-R38)/R38,0)</f>
        <v>0.11602772659280468</v>
      </c>
      <c r="Z38" s="183">
        <f>SUM(Z15:Z37)</f>
        <v>32956</v>
      </c>
      <c r="AA38" s="183">
        <f>SUM(AA15:AA37)</f>
        <v>312474</v>
      </c>
      <c r="AB38" s="183">
        <f>SUM(AB15:AB37)</f>
        <v>345430</v>
      </c>
      <c r="AC38" s="183">
        <f>SUM(AC15:AC37)</f>
        <v>1064838.585</v>
      </c>
      <c r="AD38" s="183">
        <f>SUM(AD15:AD37)</f>
        <v>1410268.585</v>
      </c>
      <c r="AE38" s="165">
        <f>IFERROR((AD38-X38)/X38,0)</f>
        <v>0.16357201910731281</v>
      </c>
      <c r="AF38" s="183">
        <f>SUM(AF15:AF37)</f>
        <v>22744.3</v>
      </c>
      <c r="AG38" s="183">
        <f>SUM(AG15:AG37)</f>
        <v>477254</v>
      </c>
      <c r="AH38" s="183">
        <f>SUM(AH15:AH37)</f>
        <v>499998.3</v>
      </c>
      <c r="AI38" s="183">
        <f>SUM(AI15:AI37)</f>
        <v>1064838.585</v>
      </c>
      <c r="AJ38" s="183">
        <f>SUM(AJ15:AJ37)</f>
        <v>1564836.885</v>
      </c>
      <c r="AK38" s="165">
        <f t="shared" ref="AK38" si="32">IFERROR((AJ38-AD38)/AD38,0)</f>
        <v>0.10960203016930994</v>
      </c>
      <c r="AL38" s="183">
        <f>SUM(AL15:AL37)</f>
        <v>16658.099999999999</v>
      </c>
      <c r="AM38" s="183">
        <f>SUM(AM15:AM37)</f>
        <v>590975.5</v>
      </c>
      <c r="AN38" s="183">
        <f>SUM(AN15:AN37)</f>
        <v>607633.6</v>
      </c>
      <c r="AO38" s="183">
        <f>SUM(AO15:AO37)</f>
        <v>1064838.585</v>
      </c>
      <c r="AP38" s="183">
        <f>SUM(AP15:AP37)</f>
        <v>1672472.1850000001</v>
      </c>
      <c r="AQ38" s="165">
        <f>IFERROR((AP38-AJ38)/AJ38,0)</f>
        <v>6.8783718630200899E-2</v>
      </c>
      <c r="AR38" s="183">
        <f>SUM(AR15:AR37)</f>
        <v>6945603.625</v>
      </c>
      <c r="AS38" s="164">
        <f>IFERROR((AP38/R38)^(1/4)-1,0)</f>
        <v>0.11399010014605016</v>
      </c>
    </row>
    <row r="39" spans="2:45" ht="15" customHeight="1">
      <c r="K39" s="53"/>
      <c r="T39" s="38">
        <f>P38*0.9*10+T38</f>
        <v>231861.2</v>
      </c>
      <c r="Z39" s="38">
        <f>T38*0.9*10+Z38</f>
        <v>404872</v>
      </c>
      <c r="AF39" s="38">
        <f>Z38*0.9*10+AF38</f>
        <v>319348.3</v>
      </c>
      <c r="AL39" s="38">
        <f>AF38*0.9*10+AL38</f>
        <v>221356.79999999999</v>
      </c>
    </row>
    <row r="40" spans="2:45" ht="15" customHeight="1">
      <c r="K40" s="53"/>
    </row>
    <row r="41" spans="2:45" ht="15.6">
      <c r="B41" s="293" t="s">
        <v>101</v>
      </c>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293"/>
      <c r="AR41" s="293"/>
      <c r="AS41" s="293"/>
    </row>
    <row r="42" spans="2:45" ht="5.45" customHeight="1" outlineLevel="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row>
    <row r="43" spans="2:45" outlineLevel="1">
      <c r="B43" s="304"/>
      <c r="C43" s="325" t="s">
        <v>102</v>
      </c>
      <c r="D43" s="310" t="s">
        <v>127</v>
      </c>
      <c r="E43" s="312"/>
      <c r="F43" s="312"/>
      <c r="G43" s="312"/>
      <c r="H43" s="312"/>
      <c r="I43" s="312"/>
      <c r="J43" s="312"/>
      <c r="K43" s="312"/>
      <c r="L43" s="311"/>
      <c r="M43" s="313" t="str">
        <f xml:space="preserve"> D44&amp;" - "&amp;K44</f>
        <v>2019 - 2023</v>
      </c>
      <c r="N43" s="314"/>
      <c r="P43" s="310" t="s">
        <v>128</v>
      </c>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c r="AQ43" s="312"/>
      <c r="AR43" s="312"/>
      <c r="AS43" s="311"/>
    </row>
    <row r="44" spans="2:45" outlineLevel="1">
      <c r="B44" s="305"/>
      <c r="C44" s="325"/>
      <c r="D44" s="81">
        <f>$C$3-5</f>
        <v>2019</v>
      </c>
      <c r="E44" s="310">
        <f>$C$3-4</f>
        <v>2020</v>
      </c>
      <c r="F44" s="311"/>
      <c r="G44" s="310">
        <f>$C$3-3</f>
        <v>2021</v>
      </c>
      <c r="H44" s="311"/>
      <c r="I44" s="310">
        <f>$C$3-2</f>
        <v>2022</v>
      </c>
      <c r="J44" s="311"/>
      <c r="K44" s="310">
        <f>$C$3-1</f>
        <v>2023</v>
      </c>
      <c r="L44" s="311"/>
      <c r="M44" s="315"/>
      <c r="N44" s="316"/>
      <c r="P44" s="345">
        <f>$C$3</f>
        <v>2024</v>
      </c>
      <c r="Q44" s="346"/>
      <c r="R44" s="346"/>
      <c r="S44" s="358"/>
      <c r="T44" s="345">
        <f>$C$3+1</f>
        <v>2025</v>
      </c>
      <c r="U44" s="346"/>
      <c r="V44" s="346"/>
      <c r="W44" s="346"/>
      <c r="X44" s="346"/>
      <c r="Y44" s="358"/>
      <c r="Z44" s="310">
        <f>$C$3+2</f>
        <v>2026</v>
      </c>
      <c r="AA44" s="312"/>
      <c r="AB44" s="312"/>
      <c r="AC44" s="312"/>
      <c r="AD44" s="312"/>
      <c r="AE44" s="311"/>
      <c r="AF44" s="310">
        <f>$C$3+3</f>
        <v>2027</v>
      </c>
      <c r="AG44" s="312"/>
      <c r="AH44" s="312"/>
      <c r="AI44" s="312"/>
      <c r="AJ44" s="312"/>
      <c r="AK44" s="311"/>
      <c r="AL44" s="310">
        <f>$C$3+4</f>
        <v>2028</v>
      </c>
      <c r="AM44" s="312"/>
      <c r="AN44" s="312"/>
      <c r="AO44" s="312"/>
      <c r="AP44" s="312"/>
      <c r="AQ44" s="311"/>
      <c r="AR44" s="317" t="str">
        <f>P44&amp;" - "&amp;AL44</f>
        <v>2024 - 2028</v>
      </c>
      <c r="AS44" s="318"/>
    </row>
    <row r="45" spans="2:45" ht="15" customHeight="1" outlineLevel="1">
      <c r="B45" s="305"/>
      <c r="C45" s="325"/>
      <c r="D45" s="347" t="s">
        <v>168</v>
      </c>
      <c r="E45" s="349" t="s">
        <v>168</v>
      </c>
      <c r="F45" s="351" t="s">
        <v>131</v>
      </c>
      <c r="G45" s="349" t="s">
        <v>168</v>
      </c>
      <c r="H45" s="351" t="s">
        <v>131</v>
      </c>
      <c r="I45" s="349" t="s">
        <v>168</v>
      </c>
      <c r="J45" s="353" t="s">
        <v>131</v>
      </c>
      <c r="K45" s="349" t="s">
        <v>168</v>
      </c>
      <c r="L45" s="353" t="s">
        <v>131</v>
      </c>
      <c r="M45" s="349" t="s">
        <v>123</v>
      </c>
      <c r="N45" s="355" t="s">
        <v>132</v>
      </c>
      <c r="P45" s="349" t="str">
        <f>"Διανεμόμενες ποσότητες σε πελάτες που συνδέθηκαν το "&amp;P44</f>
        <v>Διανεμόμενες ποσότητες σε πελάτες που συνδέθηκαν το 2024</v>
      </c>
      <c r="Q45" s="357" t="s">
        <v>169</v>
      </c>
      <c r="R45" s="357" t="s">
        <v>170</v>
      </c>
      <c r="S45" s="359" t="s">
        <v>131</v>
      </c>
      <c r="T45" s="345" t="s">
        <v>171</v>
      </c>
      <c r="U45" s="346"/>
      <c r="V45" s="346"/>
      <c r="W45" s="357" t="s">
        <v>169</v>
      </c>
      <c r="X45" s="357" t="s">
        <v>170</v>
      </c>
      <c r="Y45" s="358" t="s">
        <v>131</v>
      </c>
      <c r="Z45" s="345" t="s">
        <v>171</v>
      </c>
      <c r="AA45" s="346"/>
      <c r="AB45" s="346"/>
      <c r="AC45" s="357" t="s">
        <v>169</v>
      </c>
      <c r="AD45" s="357" t="s">
        <v>170</v>
      </c>
      <c r="AE45" s="358" t="s">
        <v>131</v>
      </c>
      <c r="AF45" s="345" t="s">
        <v>171</v>
      </c>
      <c r="AG45" s="346"/>
      <c r="AH45" s="346"/>
      <c r="AI45" s="357" t="s">
        <v>169</v>
      </c>
      <c r="AJ45" s="357" t="s">
        <v>170</v>
      </c>
      <c r="AK45" s="358" t="s">
        <v>131</v>
      </c>
      <c r="AL45" s="345" t="s">
        <v>171</v>
      </c>
      <c r="AM45" s="346"/>
      <c r="AN45" s="346"/>
      <c r="AO45" s="357" t="s">
        <v>169</v>
      </c>
      <c r="AP45" s="357" t="s">
        <v>170</v>
      </c>
      <c r="AQ45" s="358" t="s">
        <v>131</v>
      </c>
      <c r="AR45" s="360" t="s">
        <v>123</v>
      </c>
      <c r="AS45" s="362" t="s">
        <v>132</v>
      </c>
    </row>
    <row r="46" spans="2:45" ht="57.6" outlineLevel="1">
      <c r="B46" s="306"/>
      <c r="C46" s="325"/>
      <c r="D46" s="348"/>
      <c r="E46" s="350"/>
      <c r="F46" s="352"/>
      <c r="G46" s="350"/>
      <c r="H46" s="352"/>
      <c r="I46" s="350"/>
      <c r="J46" s="354"/>
      <c r="K46" s="350"/>
      <c r="L46" s="354"/>
      <c r="M46" s="350"/>
      <c r="N46" s="356"/>
      <c r="P46" s="350"/>
      <c r="Q46" s="357"/>
      <c r="R46" s="357"/>
      <c r="S46" s="359"/>
      <c r="T46" s="122" t="str">
        <f>"Διανεμόμενες ποσότητες σε πελάτες που συνδέθηκαν το "&amp;T44</f>
        <v>Διανεμόμενες ποσότητες σε πελάτες που συνδέθηκαν το 2025</v>
      </c>
      <c r="U46" s="104" t="str">
        <f>"Διανεμόμενες ποσότητες σε πελάτες που συνδέθηκαν το "&amp;P44</f>
        <v>Διανεμόμενες ποσότητες σε πελάτες που συνδέθηκαν το 2024</v>
      </c>
      <c r="V46" s="58" t="s">
        <v>172</v>
      </c>
      <c r="W46" s="357"/>
      <c r="X46" s="357"/>
      <c r="Y46" s="358"/>
      <c r="Z46" s="122" t="str">
        <f>"Διανεμόμενες ποσότητες σε πελάτες που συνδέθηκαν το "&amp;Z44</f>
        <v>Διανεμόμενες ποσότητες σε πελάτες που συνδέθηκαν το 2026</v>
      </c>
      <c r="AA46" s="104" t="str">
        <f>"Διανεμόμενες ποσότητες σε πελάτες που συνδέθηκαν το "&amp;$P$12&amp;" - "&amp;T44</f>
        <v>Διανεμόμενες ποσότητες σε πελάτες που συνδέθηκαν το 2024 - 2025</v>
      </c>
      <c r="AB46" s="58" t="s">
        <v>172</v>
      </c>
      <c r="AC46" s="357"/>
      <c r="AD46" s="357"/>
      <c r="AE46" s="358"/>
      <c r="AF46" s="122" t="str">
        <f>"Διανεμόμενες ποσότητες σε πελάτες που συνδέθηκαν το "&amp;AF44</f>
        <v>Διανεμόμενες ποσότητες σε πελάτες που συνδέθηκαν το 2027</v>
      </c>
      <c r="AG46" s="104" t="str">
        <f>"Διανεμόμενες ποσότητες σε πελάτες που συνδέθηκαν το "&amp;$P$12&amp;" - "&amp;Z44</f>
        <v>Διανεμόμενες ποσότητες σε πελάτες που συνδέθηκαν το 2024 - 2026</v>
      </c>
      <c r="AH46" s="58" t="s">
        <v>172</v>
      </c>
      <c r="AI46" s="357"/>
      <c r="AJ46" s="357"/>
      <c r="AK46" s="358"/>
      <c r="AL46" s="122" t="str">
        <f>"Διανεμόμενες ποσότητες σε πελάτες που συνδέθηκαν το "&amp;AL44</f>
        <v>Διανεμόμενες ποσότητες σε πελάτες που συνδέθηκαν το 2028</v>
      </c>
      <c r="AM46" s="104" t="str">
        <f>"Διανεμόμενες ποσότητες σε πελάτες που συνδέθηκαν το "&amp;$P$12&amp;" - "&amp;AF44</f>
        <v>Διανεμόμενες ποσότητες σε πελάτες που συνδέθηκαν το 2024 - 2027</v>
      </c>
      <c r="AN46" s="58" t="s">
        <v>172</v>
      </c>
      <c r="AO46" s="357"/>
      <c r="AP46" s="357"/>
      <c r="AQ46" s="358"/>
      <c r="AR46" s="361"/>
      <c r="AS46" s="363"/>
    </row>
    <row r="47" spans="2:45" outlineLevel="1">
      <c r="B47" s="235" t="s">
        <v>75</v>
      </c>
      <c r="C47" s="62" t="s">
        <v>111</v>
      </c>
      <c r="D47" s="83"/>
      <c r="E47" s="68"/>
      <c r="F47" s="166">
        <f t="shared" ref="F47:F69" si="33">IFERROR((E47-D47)/D47,0)</f>
        <v>0</v>
      </c>
      <c r="G47" s="68"/>
      <c r="H47" s="166">
        <f>IFERROR((G47-E47)/E47,0)</f>
        <v>0</v>
      </c>
      <c r="I47" s="68"/>
      <c r="J47" s="166">
        <f>IFERROR((I47-G47)/G47,0)</f>
        <v>0</v>
      </c>
      <c r="K47" s="68"/>
      <c r="L47" s="166">
        <f t="shared" ref="L47:L70" si="34">IFERROR((K47-I47)/I47,0)</f>
        <v>0</v>
      </c>
      <c r="M47" s="163">
        <f t="shared" ref="M47:M69" si="35">D47+E47+G47+I47+K47</f>
        <v>0</v>
      </c>
      <c r="N47" s="164">
        <f t="shared" ref="N47:N70" si="36">IFERROR((K47/D47)^(1/4)-1,0)</f>
        <v>0</v>
      </c>
      <c r="P47" s="168">
        <f>'Μέση ετήσια κατανάλωση'!$F14*Πελάτες!U45</f>
        <v>0</v>
      </c>
      <c r="Q47" s="68"/>
      <c r="R47" s="137">
        <f>P47+Q47</f>
        <v>0</v>
      </c>
      <c r="S47" s="181">
        <f t="shared" ref="S47:S69" si="37">IFERROR((R47-K47)/K47,0)</f>
        <v>0</v>
      </c>
      <c r="T47" s="168">
        <f>'Μέση ετήσια κατανάλωση'!$F14*Πελάτες!X45</f>
        <v>0</v>
      </c>
      <c r="U47" s="137">
        <f>'Μέση ετήσια κατανάλωση'!$G14*(Πελάτες!V45-Πελάτες!$P45)</f>
        <v>0</v>
      </c>
      <c r="V47" s="137">
        <f>T47+U47</f>
        <v>0</v>
      </c>
      <c r="W47" s="68"/>
      <c r="X47" s="137">
        <f>V47+W47</f>
        <v>0</v>
      </c>
      <c r="Y47" s="166">
        <f t="shared" ref="Y47:Y69" si="38">IFERROR((X47-R47)/R47,0)</f>
        <v>0</v>
      </c>
      <c r="Z47" s="168">
        <f>'Μέση ετήσια κατανάλωση'!$F14*Πελάτες!AA45</f>
        <v>0</v>
      </c>
      <c r="AA47" s="137">
        <f>'Μέση ετήσια κατανάλωση'!$G14*(Πελάτες!Y45-Πελάτες!$P45)</f>
        <v>0</v>
      </c>
      <c r="AB47" s="137">
        <f>Z47+AA47</f>
        <v>0</v>
      </c>
      <c r="AC47" s="68"/>
      <c r="AD47" s="137">
        <f>AB47+AC47</f>
        <v>0</v>
      </c>
      <c r="AE47" s="166">
        <f>IFERROR((AD47-X47)/X47,0)</f>
        <v>0</v>
      </c>
      <c r="AF47" s="168">
        <f>'Μέση ετήσια κατανάλωση'!$F14*Πελάτες!AD45</f>
        <v>0</v>
      </c>
      <c r="AG47" s="137">
        <f>'Μέση ετήσια κατανάλωση'!$G14*(Πελάτες!AB45-Πελάτες!$P45)</f>
        <v>0</v>
      </c>
      <c r="AH47" s="137">
        <f>AF47+AG47</f>
        <v>0</v>
      </c>
      <c r="AI47" s="68"/>
      <c r="AJ47" s="137">
        <f>AH47+AI47</f>
        <v>0</v>
      </c>
      <c r="AK47" s="166">
        <f>IFERROR((AJ47-AD47)/AD47,0)</f>
        <v>0</v>
      </c>
      <c r="AL47" s="168">
        <f>'Μέση ετήσια κατανάλωση'!$F14*Πελάτες!AG45</f>
        <v>0</v>
      </c>
      <c r="AM47" s="137">
        <f>'Μέση ετήσια κατανάλωση'!$G14*(Πελάτες!AE45-Πελάτες!$P45)</f>
        <v>0</v>
      </c>
      <c r="AN47" s="137">
        <f>AL47+AM47</f>
        <v>0</v>
      </c>
      <c r="AO47" s="68"/>
      <c r="AP47" s="137">
        <f>AN47+AO47</f>
        <v>0</v>
      </c>
      <c r="AQ47" s="166">
        <f>IFERROR((AP47-AJ47)/AJ47,0)</f>
        <v>0</v>
      </c>
      <c r="AR47" s="163">
        <f>R47+X47+AD47+AJ47+AP47</f>
        <v>0</v>
      </c>
      <c r="AS47" s="164">
        <f t="shared" ref="AS47:AS69" si="39">IFERROR((AP47/R47)^(1/4)-1,0)</f>
        <v>0</v>
      </c>
    </row>
    <row r="48" spans="2:45" outlineLevel="1">
      <c r="B48" s="236" t="s">
        <v>76</v>
      </c>
      <c r="C48" s="62" t="s">
        <v>111</v>
      </c>
      <c r="D48" s="83"/>
      <c r="E48" s="68"/>
      <c r="F48" s="166">
        <f t="shared" si="33"/>
        <v>0</v>
      </c>
      <c r="G48" s="68"/>
      <c r="H48" s="166">
        <f t="shared" ref="H48:H69" si="40">IFERROR((G48-E48)/E48,0)</f>
        <v>0</v>
      </c>
      <c r="I48" s="68"/>
      <c r="J48" s="166">
        <f t="shared" ref="J48:J69" si="41">IFERROR((I48-G48)/G48,0)</f>
        <v>0</v>
      </c>
      <c r="K48" s="68"/>
      <c r="L48" s="166">
        <f t="shared" si="34"/>
        <v>0</v>
      </c>
      <c r="M48" s="163">
        <f t="shared" si="35"/>
        <v>0</v>
      </c>
      <c r="N48" s="164">
        <f t="shared" si="36"/>
        <v>0</v>
      </c>
      <c r="P48" s="168">
        <f>'Μέση ετήσια κατανάλωση'!$F15*Πελάτες!U46</f>
        <v>32</v>
      </c>
      <c r="Q48" s="68"/>
      <c r="R48" s="137">
        <f t="shared" ref="R48:R69" si="42">P48+Q48</f>
        <v>32</v>
      </c>
      <c r="S48" s="181">
        <f t="shared" si="37"/>
        <v>0</v>
      </c>
      <c r="T48" s="168">
        <f>'Μέση ετήσια κατανάλωση'!$F15*Πελάτες!X46</f>
        <v>240</v>
      </c>
      <c r="U48" s="137">
        <f>'Μέση ετήσια κατανάλωση'!$G15*(Πελάτες!V46-Πελάτες!$P46)</f>
        <v>160</v>
      </c>
      <c r="V48" s="137">
        <f t="shared" ref="V48:V69" si="43">T48+U48</f>
        <v>400</v>
      </c>
      <c r="W48" s="68"/>
      <c r="X48" s="137">
        <f t="shared" ref="X48:X69" si="44">V48+W48</f>
        <v>400</v>
      </c>
      <c r="Y48" s="166">
        <f t="shared" si="38"/>
        <v>11.5</v>
      </c>
      <c r="Z48" s="168">
        <f>'Μέση ετήσια κατανάλωση'!$F15*Πελάτες!AA46</f>
        <v>232</v>
      </c>
      <c r="AA48" s="137">
        <f>'Μέση ετήσια κατανάλωση'!$G15*(Πελάτες!Y46-Πελάτες!$P46)</f>
        <v>1360</v>
      </c>
      <c r="AB48" s="137">
        <f t="shared" ref="AB48:AB69" si="45">Z48+AA48</f>
        <v>1592</v>
      </c>
      <c r="AC48" s="68"/>
      <c r="AD48" s="137">
        <f t="shared" ref="AD48:AD69" si="46">AB48+AC48</f>
        <v>1592</v>
      </c>
      <c r="AE48" s="166">
        <f t="shared" ref="AE48:AE69" si="47">IFERROR((AD48-X48)/X48,0)</f>
        <v>2.98</v>
      </c>
      <c r="AF48" s="168">
        <f>'Μέση ετήσια κατανάλωση'!$F15*Πελάτες!AD46</f>
        <v>32</v>
      </c>
      <c r="AG48" s="137">
        <f>'Μέση ετήσια κατανάλωση'!$G15*(Πελάτες!AB46-Πελάτες!$P46)</f>
        <v>2520</v>
      </c>
      <c r="AH48" s="137">
        <f t="shared" ref="AH48:AH69" si="48">AF48+AG48</f>
        <v>2552</v>
      </c>
      <c r="AI48" s="68"/>
      <c r="AJ48" s="137">
        <f t="shared" ref="AJ48:AJ69" si="49">AH48+AI48</f>
        <v>2552</v>
      </c>
      <c r="AK48" s="166">
        <f t="shared" ref="AK48:AK69" si="50">IFERROR((AJ48-AD48)/AD48,0)</f>
        <v>0.60301507537688437</v>
      </c>
      <c r="AL48" s="168">
        <f>'Μέση ετήσια κατανάλωση'!$F15*Πελάτες!AG46</f>
        <v>36</v>
      </c>
      <c r="AM48" s="137">
        <f>'Μέση ετήσια κατανάλωση'!$G15*(Πελάτες!AE46-Πελάτες!$P46)</f>
        <v>2680</v>
      </c>
      <c r="AN48" s="137">
        <f t="shared" ref="AN48:AN69" si="51">AL48+AM48</f>
        <v>2716</v>
      </c>
      <c r="AO48" s="68"/>
      <c r="AP48" s="137">
        <f t="shared" ref="AP48:AP69" si="52">AN48+AO48</f>
        <v>2716</v>
      </c>
      <c r="AQ48" s="166">
        <f t="shared" ref="AQ48:AQ69" si="53">IFERROR((AP48-AJ48)/AJ48,0)</f>
        <v>6.4263322884012541E-2</v>
      </c>
      <c r="AR48" s="163">
        <f t="shared" ref="AR48:AR69" si="54">R48+X48+AD48+AJ48+AP48</f>
        <v>7292</v>
      </c>
      <c r="AS48" s="164">
        <f t="shared" si="39"/>
        <v>2.0352533479668775</v>
      </c>
    </row>
    <row r="49" spans="2:45" outlineLevel="1">
      <c r="B49" s="236" t="s">
        <v>77</v>
      </c>
      <c r="C49" s="62" t="s">
        <v>111</v>
      </c>
      <c r="D49" s="83"/>
      <c r="E49" s="68"/>
      <c r="F49" s="166">
        <f t="shared" si="33"/>
        <v>0</v>
      </c>
      <c r="G49" s="68"/>
      <c r="H49" s="166">
        <f t="shared" si="40"/>
        <v>0</v>
      </c>
      <c r="I49" s="68"/>
      <c r="J49" s="166">
        <f t="shared" si="41"/>
        <v>0</v>
      </c>
      <c r="K49" s="68"/>
      <c r="L49" s="166">
        <f t="shared" si="34"/>
        <v>0</v>
      </c>
      <c r="M49" s="163">
        <f t="shared" si="35"/>
        <v>0</v>
      </c>
      <c r="N49" s="164">
        <f t="shared" si="36"/>
        <v>0</v>
      </c>
      <c r="P49" s="168">
        <f>'Μέση ετήσια κατανάλωση'!$F16*Πελάτες!U47</f>
        <v>0</v>
      </c>
      <c r="Q49" s="68"/>
      <c r="R49" s="137">
        <f t="shared" si="42"/>
        <v>0</v>
      </c>
      <c r="S49" s="181">
        <f t="shared" si="37"/>
        <v>0</v>
      </c>
      <c r="T49" s="168">
        <f>'Μέση ετήσια κατανάλωση'!$F16*Πελάτες!X47</f>
        <v>0</v>
      </c>
      <c r="U49" s="137">
        <f>'Μέση ετήσια κατανάλωση'!$G16*(Πελάτες!V47-Πελάτες!$P47)</f>
        <v>0</v>
      </c>
      <c r="V49" s="137">
        <f t="shared" si="43"/>
        <v>0</v>
      </c>
      <c r="W49" s="68"/>
      <c r="X49" s="137">
        <f t="shared" si="44"/>
        <v>0</v>
      </c>
      <c r="Y49" s="166">
        <f t="shared" si="38"/>
        <v>0</v>
      </c>
      <c r="Z49" s="168">
        <f>'Μέση ετήσια κατανάλωση'!$F16*Πελάτες!AA47</f>
        <v>0</v>
      </c>
      <c r="AA49" s="137">
        <f>'Μέση ετήσια κατανάλωση'!$G16*(Πελάτες!Y47-Πελάτες!$P47)</f>
        <v>0</v>
      </c>
      <c r="AB49" s="137">
        <f t="shared" si="45"/>
        <v>0</v>
      </c>
      <c r="AC49" s="68"/>
      <c r="AD49" s="137">
        <f t="shared" si="46"/>
        <v>0</v>
      </c>
      <c r="AE49" s="166">
        <f t="shared" si="47"/>
        <v>0</v>
      </c>
      <c r="AF49" s="168">
        <f>'Μέση ετήσια κατανάλωση'!$F16*Πελάτες!AD47</f>
        <v>0</v>
      </c>
      <c r="AG49" s="137">
        <f>'Μέση ετήσια κατανάλωση'!$G16*(Πελάτες!AB47-Πελάτες!$P47)</f>
        <v>0</v>
      </c>
      <c r="AH49" s="137">
        <f t="shared" si="48"/>
        <v>0</v>
      </c>
      <c r="AI49" s="68"/>
      <c r="AJ49" s="137">
        <f t="shared" si="49"/>
        <v>0</v>
      </c>
      <c r="AK49" s="166">
        <f t="shared" si="50"/>
        <v>0</v>
      </c>
      <c r="AL49" s="168">
        <f>'Μέση ετήσια κατανάλωση'!$F16*Πελάτες!AG47</f>
        <v>0</v>
      </c>
      <c r="AM49" s="137">
        <f>'Μέση ετήσια κατανάλωση'!$G16*(Πελάτες!AE47-Πελάτες!$P47)</f>
        <v>0</v>
      </c>
      <c r="AN49" s="137">
        <f t="shared" si="51"/>
        <v>0</v>
      </c>
      <c r="AO49" s="68"/>
      <c r="AP49" s="137">
        <f t="shared" si="52"/>
        <v>0</v>
      </c>
      <c r="AQ49" s="166">
        <f t="shared" si="53"/>
        <v>0</v>
      </c>
      <c r="AR49" s="163">
        <f t="shared" si="54"/>
        <v>0</v>
      </c>
      <c r="AS49" s="164">
        <f t="shared" si="39"/>
        <v>0</v>
      </c>
    </row>
    <row r="50" spans="2:45" outlineLevel="1">
      <c r="B50" s="235" t="s">
        <v>78</v>
      </c>
      <c r="C50" s="62" t="s">
        <v>111</v>
      </c>
      <c r="D50" s="83"/>
      <c r="E50" s="68"/>
      <c r="F50" s="166">
        <f t="shared" si="33"/>
        <v>0</v>
      </c>
      <c r="G50" s="68"/>
      <c r="H50" s="166">
        <f t="shared" si="40"/>
        <v>0</v>
      </c>
      <c r="I50" s="68"/>
      <c r="J50" s="166">
        <f t="shared" si="41"/>
        <v>0</v>
      </c>
      <c r="K50" s="68"/>
      <c r="L50" s="166">
        <f t="shared" si="34"/>
        <v>0</v>
      </c>
      <c r="M50" s="163">
        <f t="shared" si="35"/>
        <v>0</v>
      </c>
      <c r="N50" s="164">
        <f t="shared" si="36"/>
        <v>0</v>
      </c>
      <c r="P50" s="168">
        <f>'Μέση ετήσια κατανάλωση'!$F17*Πελάτες!U48</f>
        <v>0</v>
      </c>
      <c r="Q50" s="68"/>
      <c r="R50" s="137">
        <f t="shared" si="42"/>
        <v>0</v>
      </c>
      <c r="S50" s="181">
        <f t="shared" si="37"/>
        <v>0</v>
      </c>
      <c r="T50" s="168">
        <f>'Μέση ετήσια κατανάλωση'!$F17*Πελάτες!X48</f>
        <v>0</v>
      </c>
      <c r="U50" s="137">
        <f>'Μέση ετήσια κατανάλωση'!$G17*(Πελάτες!V48-Πελάτες!$P48)</f>
        <v>0</v>
      </c>
      <c r="V50" s="137">
        <f t="shared" si="43"/>
        <v>0</v>
      </c>
      <c r="W50" s="68"/>
      <c r="X50" s="137">
        <f t="shared" si="44"/>
        <v>0</v>
      </c>
      <c r="Y50" s="166">
        <f t="shared" si="38"/>
        <v>0</v>
      </c>
      <c r="Z50" s="168">
        <f>'Μέση ετήσια κατανάλωση'!$F17*Πελάτες!AA48</f>
        <v>0</v>
      </c>
      <c r="AA50" s="137">
        <f>'Μέση ετήσια κατανάλωση'!$G17*(Πελάτες!Y48-Πελάτες!$P48)</f>
        <v>0</v>
      </c>
      <c r="AB50" s="137">
        <f t="shared" si="45"/>
        <v>0</v>
      </c>
      <c r="AC50" s="68"/>
      <c r="AD50" s="137">
        <f t="shared" si="46"/>
        <v>0</v>
      </c>
      <c r="AE50" s="166">
        <f t="shared" si="47"/>
        <v>0</v>
      </c>
      <c r="AF50" s="168">
        <f>'Μέση ετήσια κατανάλωση'!$F17*Πελάτες!AD48</f>
        <v>0</v>
      </c>
      <c r="AG50" s="137">
        <f>'Μέση ετήσια κατανάλωση'!$G17*(Πελάτες!AB48-Πελάτες!$P48)</f>
        <v>0</v>
      </c>
      <c r="AH50" s="137">
        <f t="shared" si="48"/>
        <v>0</v>
      </c>
      <c r="AI50" s="68"/>
      <c r="AJ50" s="137">
        <f t="shared" si="49"/>
        <v>0</v>
      </c>
      <c r="AK50" s="166">
        <f t="shared" si="50"/>
        <v>0</v>
      </c>
      <c r="AL50" s="168">
        <f>'Μέση ετήσια κατανάλωση'!$F17*Πελάτες!AG48</f>
        <v>0</v>
      </c>
      <c r="AM50" s="137">
        <f>'Μέση ετήσια κατανάλωση'!$G17*(Πελάτες!AE48-Πελάτες!$P48)</f>
        <v>0</v>
      </c>
      <c r="AN50" s="137">
        <f t="shared" si="51"/>
        <v>0</v>
      </c>
      <c r="AO50" s="68"/>
      <c r="AP50" s="137">
        <f t="shared" si="52"/>
        <v>0</v>
      </c>
      <c r="AQ50" s="166">
        <f t="shared" si="53"/>
        <v>0</v>
      </c>
      <c r="AR50" s="163">
        <f t="shared" si="54"/>
        <v>0</v>
      </c>
      <c r="AS50" s="164">
        <f t="shared" si="39"/>
        <v>0</v>
      </c>
    </row>
    <row r="51" spans="2:45" outlineLevel="1">
      <c r="B51" s="236" t="s">
        <v>79</v>
      </c>
      <c r="C51" s="62" t="s">
        <v>111</v>
      </c>
      <c r="D51" s="83"/>
      <c r="E51" s="68"/>
      <c r="F51" s="166">
        <f t="shared" si="33"/>
        <v>0</v>
      </c>
      <c r="G51" s="68"/>
      <c r="H51" s="166">
        <f t="shared" si="40"/>
        <v>0</v>
      </c>
      <c r="I51" s="68"/>
      <c r="J51" s="166">
        <f t="shared" si="41"/>
        <v>0</v>
      </c>
      <c r="K51" s="68"/>
      <c r="L51" s="166">
        <f t="shared" si="34"/>
        <v>0</v>
      </c>
      <c r="M51" s="163">
        <f t="shared" si="35"/>
        <v>0</v>
      </c>
      <c r="N51" s="164">
        <f t="shared" si="36"/>
        <v>0</v>
      </c>
      <c r="P51" s="168">
        <f>'Μέση ετήσια κατανάλωση'!$F18*Πελάτες!U49</f>
        <v>16</v>
      </c>
      <c r="Q51" s="68"/>
      <c r="R51" s="137">
        <f t="shared" si="42"/>
        <v>16</v>
      </c>
      <c r="S51" s="181">
        <f t="shared" si="37"/>
        <v>0</v>
      </c>
      <c r="T51" s="168">
        <f>'Μέση ετήσια κατανάλωση'!$F18*Πελάτες!X49</f>
        <v>56</v>
      </c>
      <c r="U51" s="137">
        <f>'Μέση ετήσια κατανάλωση'!$G18*(Πελάτες!V49-Πελάτες!$P49)</f>
        <v>80</v>
      </c>
      <c r="V51" s="137">
        <f t="shared" si="43"/>
        <v>136</v>
      </c>
      <c r="W51" s="68"/>
      <c r="X51" s="137">
        <f t="shared" si="44"/>
        <v>136</v>
      </c>
      <c r="Y51" s="166">
        <f t="shared" si="38"/>
        <v>7.5</v>
      </c>
      <c r="Z51" s="168">
        <f>'Μέση ετήσια κατανάλωση'!$F18*Πελάτες!AA49</f>
        <v>48</v>
      </c>
      <c r="AA51" s="137">
        <f>'Μέση ετήσια κατανάλωση'!$G18*(Πελάτες!Y49-Πελάτες!$P49)</f>
        <v>360</v>
      </c>
      <c r="AB51" s="137">
        <f t="shared" si="45"/>
        <v>408</v>
      </c>
      <c r="AC51" s="68"/>
      <c r="AD51" s="137">
        <f t="shared" si="46"/>
        <v>408</v>
      </c>
      <c r="AE51" s="166">
        <f t="shared" si="47"/>
        <v>2</v>
      </c>
      <c r="AF51" s="168">
        <f>'Μέση ετήσια κατανάλωση'!$F18*Πελάτες!AD49</f>
        <v>4</v>
      </c>
      <c r="AG51" s="137">
        <f>'Μέση ετήσια κατανάλωση'!$G18*(Πελάτες!AB49-Πελάτες!$P49)</f>
        <v>600</v>
      </c>
      <c r="AH51" s="137">
        <f t="shared" si="48"/>
        <v>604</v>
      </c>
      <c r="AI51" s="68"/>
      <c r="AJ51" s="137">
        <f t="shared" si="49"/>
        <v>604</v>
      </c>
      <c r="AK51" s="166">
        <f t="shared" si="50"/>
        <v>0.48039215686274511</v>
      </c>
      <c r="AL51" s="168">
        <f>'Μέση ετήσια κατανάλωση'!$F18*Πελάτες!AG49</f>
        <v>4</v>
      </c>
      <c r="AM51" s="137">
        <f>'Μέση ετήσια κατανάλωση'!$G18*(Πελάτες!AE49-Πελάτες!$P49)</f>
        <v>620</v>
      </c>
      <c r="AN51" s="137">
        <f t="shared" si="51"/>
        <v>624</v>
      </c>
      <c r="AO51" s="68"/>
      <c r="AP51" s="137">
        <f t="shared" si="52"/>
        <v>624</v>
      </c>
      <c r="AQ51" s="166">
        <f t="shared" si="53"/>
        <v>3.3112582781456956E-2</v>
      </c>
      <c r="AR51" s="163">
        <f t="shared" si="54"/>
        <v>1788</v>
      </c>
      <c r="AS51" s="164">
        <f t="shared" si="39"/>
        <v>1.4989993994393833</v>
      </c>
    </row>
    <row r="52" spans="2:45" outlineLevel="1">
      <c r="B52" s="236" t="s">
        <v>80</v>
      </c>
      <c r="C52" s="62" t="s">
        <v>111</v>
      </c>
      <c r="D52" s="83"/>
      <c r="E52" s="68"/>
      <c r="F52" s="166">
        <f t="shared" si="33"/>
        <v>0</v>
      </c>
      <c r="G52" s="68"/>
      <c r="H52" s="166">
        <f t="shared" si="40"/>
        <v>0</v>
      </c>
      <c r="I52" s="68"/>
      <c r="J52" s="166">
        <f t="shared" si="41"/>
        <v>0</v>
      </c>
      <c r="K52" s="68"/>
      <c r="L52" s="166">
        <f t="shared" si="34"/>
        <v>0</v>
      </c>
      <c r="M52" s="163">
        <f t="shared" si="35"/>
        <v>0</v>
      </c>
      <c r="N52" s="164">
        <f t="shared" si="36"/>
        <v>0</v>
      </c>
      <c r="P52" s="168">
        <f>'Μέση ετήσια κατανάλωση'!$F19*Πελάτες!U50</f>
        <v>0</v>
      </c>
      <c r="Q52" s="68"/>
      <c r="R52" s="137">
        <f t="shared" si="42"/>
        <v>0</v>
      </c>
      <c r="S52" s="181">
        <f t="shared" si="37"/>
        <v>0</v>
      </c>
      <c r="T52" s="168">
        <f>'Μέση ετήσια κατανάλωση'!$F19*Πελάτες!X50</f>
        <v>0</v>
      </c>
      <c r="U52" s="137">
        <f>'Μέση ετήσια κατανάλωση'!$G19*(Πελάτες!V50-Πελάτες!$P50)</f>
        <v>0</v>
      </c>
      <c r="V52" s="137">
        <f t="shared" si="43"/>
        <v>0</v>
      </c>
      <c r="W52" s="68"/>
      <c r="X52" s="137">
        <f t="shared" si="44"/>
        <v>0</v>
      </c>
      <c r="Y52" s="166">
        <f t="shared" si="38"/>
        <v>0</v>
      </c>
      <c r="Z52" s="168">
        <f>'Μέση ετήσια κατανάλωση'!$F19*Πελάτες!AA50</f>
        <v>0</v>
      </c>
      <c r="AA52" s="137">
        <f>'Μέση ετήσια κατανάλωση'!$G19*(Πελάτες!Y50-Πελάτες!$P50)</f>
        <v>0</v>
      </c>
      <c r="AB52" s="137">
        <f t="shared" si="45"/>
        <v>0</v>
      </c>
      <c r="AC52" s="68"/>
      <c r="AD52" s="137">
        <f t="shared" si="46"/>
        <v>0</v>
      </c>
      <c r="AE52" s="166">
        <f t="shared" si="47"/>
        <v>0</v>
      </c>
      <c r="AF52" s="168">
        <f>'Μέση ετήσια κατανάλωση'!$F19*Πελάτες!AD50</f>
        <v>0</v>
      </c>
      <c r="AG52" s="137">
        <f>'Μέση ετήσια κατανάλωση'!$G19*(Πελάτες!AB50-Πελάτες!$P50)</f>
        <v>0</v>
      </c>
      <c r="AH52" s="137">
        <f t="shared" si="48"/>
        <v>0</v>
      </c>
      <c r="AI52" s="68"/>
      <c r="AJ52" s="137">
        <f t="shared" si="49"/>
        <v>0</v>
      </c>
      <c r="AK52" s="166">
        <f t="shared" si="50"/>
        <v>0</v>
      </c>
      <c r="AL52" s="168">
        <f>'Μέση ετήσια κατανάλωση'!$F19*Πελάτες!AG50</f>
        <v>0</v>
      </c>
      <c r="AM52" s="137">
        <f>'Μέση ετήσια κατανάλωση'!$G19*(Πελάτες!AE50-Πελάτες!$P50)</f>
        <v>0</v>
      </c>
      <c r="AN52" s="137">
        <f t="shared" si="51"/>
        <v>0</v>
      </c>
      <c r="AO52" s="68"/>
      <c r="AP52" s="137">
        <f t="shared" si="52"/>
        <v>0</v>
      </c>
      <c r="AQ52" s="166">
        <f t="shared" si="53"/>
        <v>0</v>
      </c>
      <c r="AR52" s="163">
        <f t="shared" si="54"/>
        <v>0</v>
      </c>
      <c r="AS52" s="164">
        <f t="shared" si="39"/>
        <v>0</v>
      </c>
    </row>
    <row r="53" spans="2:45" outlineLevel="1">
      <c r="B53" s="235" t="s">
        <v>81</v>
      </c>
      <c r="C53" s="62" t="s">
        <v>111</v>
      </c>
      <c r="D53" s="83"/>
      <c r="E53" s="68"/>
      <c r="F53" s="166">
        <f t="shared" si="33"/>
        <v>0</v>
      </c>
      <c r="G53" s="68"/>
      <c r="H53" s="166">
        <f t="shared" si="40"/>
        <v>0</v>
      </c>
      <c r="I53" s="68"/>
      <c r="J53" s="166">
        <f t="shared" si="41"/>
        <v>0</v>
      </c>
      <c r="K53" s="68"/>
      <c r="L53" s="166">
        <f t="shared" si="34"/>
        <v>0</v>
      </c>
      <c r="M53" s="163">
        <f t="shared" si="35"/>
        <v>0</v>
      </c>
      <c r="N53" s="164">
        <f t="shared" si="36"/>
        <v>0</v>
      </c>
      <c r="P53" s="168">
        <f>'Μέση ετήσια κατανάλωση'!$F20*Πελάτες!U51</f>
        <v>0</v>
      </c>
      <c r="Q53" s="68"/>
      <c r="R53" s="137">
        <f t="shared" si="42"/>
        <v>0</v>
      </c>
      <c r="S53" s="181">
        <f t="shared" si="37"/>
        <v>0</v>
      </c>
      <c r="T53" s="168">
        <f>'Μέση ετήσια κατανάλωση'!$F20*Πελάτες!X51</f>
        <v>0</v>
      </c>
      <c r="U53" s="137">
        <f>'Μέση ετήσια κατανάλωση'!$G20*(Πελάτες!V51-Πελάτες!$P51)</f>
        <v>0</v>
      </c>
      <c r="V53" s="137">
        <f t="shared" si="43"/>
        <v>0</v>
      </c>
      <c r="W53" s="68"/>
      <c r="X53" s="137">
        <f t="shared" si="44"/>
        <v>0</v>
      </c>
      <c r="Y53" s="166">
        <f t="shared" si="38"/>
        <v>0</v>
      </c>
      <c r="Z53" s="168">
        <f>'Μέση ετήσια κατανάλωση'!$F20*Πελάτες!AA51</f>
        <v>0</v>
      </c>
      <c r="AA53" s="137">
        <f>'Μέση ετήσια κατανάλωση'!$G20*(Πελάτες!Y51-Πελάτες!$P51)</f>
        <v>0</v>
      </c>
      <c r="AB53" s="137">
        <f t="shared" si="45"/>
        <v>0</v>
      </c>
      <c r="AC53" s="68"/>
      <c r="AD53" s="137">
        <f t="shared" si="46"/>
        <v>0</v>
      </c>
      <c r="AE53" s="166">
        <f t="shared" si="47"/>
        <v>0</v>
      </c>
      <c r="AF53" s="168">
        <f>'Μέση ετήσια κατανάλωση'!$F20*Πελάτες!AD51</f>
        <v>0</v>
      </c>
      <c r="AG53" s="137">
        <f>'Μέση ετήσια κατανάλωση'!$G20*(Πελάτες!AB51-Πελάτες!$P51)</f>
        <v>0</v>
      </c>
      <c r="AH53" s="137">
        <f t="shared" si="48"/>
        <v>0</v>
      </c>
      <c r="AI53" s="68"/>
      <c r="AJ53" s="137">
        <f t="shared" si="49"/>
        <v>0</v>
      </c>
      <c r="AK53" s="166">
        <f t="shared" si="50"/>
        <v>0</v>
      </c>
      <c r="AL53" s="168">
        <f>'Μέση ετήσια κατανάλωση'!$F20*Πελάτες!AG51</f>
        <v>0</v>
      </c>
      <c r="AM53" s="137">
        <f>'Μέση ετήσια κατανάλωση'!$G20*(Πελάτες!AE51-Πελάτες!$P51)</f>
        <v>0</v>
      </c>
      <c r="AN53" s="137">
        <f t="shared" si="51"/>
        <v>0</v>
      </c>
      <c r="AO53" s="68"/>
      <c r="AP53" s="137">
        <f t="shared" si="52"/>
        <v>0</v>
      </c>
      <c r="AQ53" s="166">
        <f t="shared" si="53"/>
        <v>0</v>
      </c>
      <c r="AR53" s="163">
        <f t="shared" si="54"/>
        <v>0</v>
      </c>
      <c r="AS53" s="164">
        <f t="shared" si="39"/>
        <v>0</v>
      </c>
    </row>
    <row r="54" spans="2:45" outlineLevel="1">
      <c r="B54" s="236" t="s">
        <v>82</v>
      </c>
      <c r="C54" s="62" t="s">
        <v>111</v>
      </c>
      <c r="D54" s="83"/>
      <c r="E54" s="68"/>
      <c r="F54" s="166">
        <f t="shared" si="33"/>
        <v>0</v>
      </c>
      <c r="G54" s="68"/>
      <c r="H54" s="166">
        <f t="shared" si="40"/>
        <v>0</v>
      </c>
      <c r="I54" s="68"/>
      <c r="J54" s="166">
        <f t="shared" si="41"/>
        <v>0</v>
      </c>
      <c r="K54" s="68"/>
      <c r="L54" s="166">
        <f t="shared" si="34"/>
        <v>0</v>
      </c>
      <c r="M54" s="163">
        <f t="shared" si="35"/>
        <v>0</v>
      </c>
      <c r="N54" s="164">
        <f t="shared" si="36"/>
        <v>0</v>
      </c>
      <c r="P54" s="168">
        <f>'Μέση ετήσια κατανάλωση'!$F21*Πελάτες!U52</f>
        <v>20</v>
      </c>
      <c r="Q54" s="68"/>
      <c r="R54" s="137">
        <f t="shared" si="42"/>
        <v>20</v>
      </c>
      <c r="S54" s="181">
        <f t="shared" si="37"/>
        <v>0</v>
      </c>
      <c r="T54" s="168">
        <f>'Μέση ετήσια κατανάλωση'!$F21*Πελάτες!X52</f>
        <v>116</v>
      </c>
      <c r="U54" s="137">
        <f>'Μέση ετήσια κατανάλωση'!$G21*(Πελάτες!V52-Πελάτες!$P52)</f>
        <v>100</v>
      </c>
      <c r="V54" s="137">
        <f t="shared" si="43"/>
        <v>216</v>
      </c>
      <c r="W54" s="68"/>
      <c r="X54" s="137">
        <f t="shared" si="44"/>
        <v>216</v>
      </c>
      <c r="Y54" s="166">
        <f t="shared" si="38"/>
        <v>9.8000000000000007</v>
      </c>
      <c r="Z54" s="168">
        <f>'Μέση ετήσια κατανάλωση'!$F21*Πελάτες!AA52</f>
        <v>104</v>
      </c>
      <c r="AA54" s="137">
        <f>'Μέση ετήσια κατανάλωση'!$G21*(Πελάτες!Y52-Πελάτες!$P52)</f>
        <v>680</v>
      </c>
      <c r="AB54" s="137">
        <f t="shared" si="45"/>
        <v>784</v>
      </c>
      <c r="AC54" s="68"/>
      <c r="AD54" s="137">
        <f t="shared" si="46"/>
        <v>784</v>
      </c>
      <c r="AE54" s="166">
        <f t="shared" si="47"/>
        <v>2.6296296296296298</v>
      </c>
      <c r="AF54" s="168">
        <f>'Μέση ετήσια κατανάλωση'!$F21*Πελάτες!AD52</f>
        <v>16</v>
      </c>
      <c r="AG54" s="137">
        <f>'Μέση ετήσια κατανάλωση'!$G21*(Πελάτες!AB52-Πελάτες!$P52)</f>
        <v>1200</v>
      </c>
      <c r="AH54" s="137">
        <f t="shared" si="48"/>
        <v>1216</v>
      </c>
      <c r="AI54" s="68"/>
      <c r="AJ54" s="137">
        <f t="shared" si="49"/>
        <v>1216</v>
      </c>
      <c r="AK54" s="166">
        <f t="shared" si="50"/>
        <v>0.55102040816326525</v>
      </c>
      <c r="AL54" s="168">
        <f>'Μέση ετήσια κατανάλωση'!$F21*Πελάτες!AG52</f>
        <v>20</v>
      </c>
      <c r="AM54" s="137">
        <f>'Μέση ετήσια κατανάλωση'!$G21*(Πελάτες!AE52-Πελάτες!$P52)</f>
        <v>1280</v>
      </c>
      <c r="AN54" s="137">
        <f t="shared" si="51"/>
        <v>1300</v>
      </c>
      <c r="AO54" s="68"/>
      <c r="AP54" s="137">
        <f t="shared" si="52"/>
        <v>1300</v>
      </c>
      <c r="AQ54" s="166">
        <f t="shared" si="53"/>
        <v>6.9078947368421059E-2</v>
      </c>
      <c r="AR54" s="163">
        <f t="shared" si="54"/>
        <v>3536</v>
      </c>
      <c r="AS54" s="164">
        <f t="shared" si="39"/>
        <v>1.8394115144336771</v>
      </c>
    </row>
    <row r="55" spans="2:45" outlineLevel="1">
      <c r="B55" s="236" t="s">
        <v>83</v>
      </c>
      <c r="C55" s="62" t="s">
        <v>111</v>
      </c>
      <c r="D55" s="83"/>
      <c r="E55" s="68"/>
      <c r="F55" s="166">
        <f t="shared" si="33"/>
        <v>0</v>
      </c>
      <c r="G55" s="68"/>
      <c r="H55" s="166">
        <f t="shared" si="40"/>
        <v>0</v>
      </c>
      <c r="I55" s="68"/>
      <c r="J55" s="166">
        <f t="shared" si="41"/>
        <v>0</v>
      </c>
      <c r="K55" s="68"/>
      <c r="L55" s="166">
        <f t="shared" si="34"/>
        <v>0</v>
      </c>
      <c r="M55" s="163">
        <f t="shared" si="35"/>
        <v>0</v>
      </c>
      <c r="N55" s="164">
        <f t="shared" si="36"/>
        <v>0</v>
      </c>
      <c r="P55" s="168">
        <f>'Μέση ετήσια κατανάλωση'!$F22*Πελάτες!U53</f>
        <v>0</v>
      </c>
      <c r="Q55" s="68"/>
      <c r="R55" s="137">
        <f t="shared" si="42"/>
        <v>0</v>
      </c>
      <c r="S55" s="181">
        <f t="shared" si="37"/>
        <v>0</v>
      </c>
      <c r="T55" s="168">
        <f>'Μέση ετήσια κατανάλωση'!$F22*Πελάτες!X53</f>
        <v>0</v>
      </c>
      <c r="U55" s="137">
        <f>'Μέση ετήσια κατανάλωση'!$G22*(Πελάτες!V53-Πελάτες!$P53)</f>
        <v>0</v>
      </c>
      <c r="V55" s="137">
        <f t="shared" si="43"/>
        <v>0</v>
      </c>
      <c r="W55" s="68"/>
      <c r="X55" s="137">
        <f t="shared" si="44"/>
        <v>0</v>
      </c>
      <c r="Y55" s="166">
        <f t="shared" si="38"/>
        <v>0</v>
      </c>
      <c r="Z55" s="168">
        <f>'Μέση ετήσια κατανάλωση'!$F22*Πελάτες!AA53</f>
        <v>0</v>
      </c>
      <c r="AA55" s="137">
        <f>'Μέση ετήσια κατανάλωση'!$G22*(Πελάτες!Y53-Πελάτες!$P53)</f>
        <v>0</v>
      </c>
      <c r="AB55" s="137">
        <f t="shared" si="45"/>
        <v>0</v>
      </c>
      <c r="AC55" s="68"/>
      <c r="AD55" s="137">
        <f t="shared" si="46"/>
        <v>0</v>
      </c>
      <c r="AE55" s="166">
        <f t="shared" si="47"/>
        <v>0</v>
      </c>
      <c r="AF55" s="168">
        <f>'Μέση ετήσια κατανάλωση'!$F22*Πελάτες!AD53</f>
        <v>0</v>
      </c>
      <c r="AG55" s="137">
        <f>'Μέση ετήσια κατανάλωση'!$G22*(Πελάτες!AB53-Πελάτες!$P53)</f>
        <v>0</v>
      </c>
      <c r="AH55" s="137">
        <f t="shared" si="48"/>
        <v>0</v>
      </c>
      <c r="AI55" s="68"/>
      <c r="AJ55" s="137">
        <f t="shared" si="49"/>
        <v>0</v>
      </c>
      <c r="AK55" s="166">
        <f t="shared" si="50"/>
        <v>0</v>
      </c>
      <c r="AL55" s="168">
        <f>'Μέση ετήσια κατανάλωση'!$F22*Πελάτες!AG53</f>
        <v>0</v>
      </c>
      <c r="AM55" s="137">
        <f>'Μέση ετήσια κατανάλωση'!$G22*(Πελάτες!AE53-Πελάτες!$P53)</f>
        <v>0</v>
      </c>
      <c r="AN55" s="137">
        <f t="shared" si="51"/>
        <v>0</v>
      </c>
      <c r="AO55" s="68"/>
      <c r="AP55" s="137">
        <f t="shared" si="52"/>
        <v>0</v>
      </c>
      <c r="AQ55" s="166">
        <f t="shared" si="53"/>
        <v>0</v>
      </c>
      <c r="AR55" s="163">
        <f t="shared" si="54"/>
        <v>0</v>
      </c>
      <c r="AS55" s="164">
        <f t="shared" si="39"/>
        <v>0</v>
      </c>
    </row>
    <row r="56" spans="2:45" outlineLevel="1">
      <c r="B56" s="235" t="s">
        <v>84</v>
      </c>
      <c r="C56" s="62" t="s">
        <v>111</v>
      </c>
      <c r="D56" s="83"/>
      <c r="E56" s="68"/>
      <c r="F56" s="166">
        <f t="shared" si="33"/>
        <v>0</v>
      </c>
      <c r="G56" s="68"/>
      <c r="H56" s="166">
        <f t="shared" si="40"/>
        <v>0</v>
      </c>
      <c r="I56" s="68"/>
      <c r="J56" s="166">
        <f t="shared" si="41"/>
        <v>0</v>
      </c>
      <c r="K56" s="68"/>
      <c r="L56" s="166">
        <f t="shared" si="34"/>
        <v>0</v>
      </c>
      <c r="M56" s="163">
        <f t="shared" si="35"/>
        <v>0</v>
      </c>
      <c r="N56" s="164">
        <f t="shared" si="36"/>
        <v>0</v>
      </c>
      <c r="P56" s="168">
        <f>'Μέση ετήσια κατανάλωση'!$F23*Πελάτες!U54</f>
        <v>0</v>
      </c>
      <c r="Q56" s="68"/>
      <c r="R56" s="137">
        <f t="shared" si="42"/>
        <v>0</v>
      </c>
      <c r="S56" s="181">
        <f t="shared" si="37"/>
        <v>0</v>
      </c>
      <c r="T56" s="168">
        <f>'Μέση ετήσια κατανάλωση'!$F23*Πελάτες!X54</f>
        <v>0</v>
      </c>
      <c r="U56" s="137">
        <f>'Μέση ετήσια κατανάλωση'!$G23*(Πελάτες!V54-Πελάτες!$P54)</f>
        <v>0</v>
      </c>
      <c r="V56" s="137">
        <f t="shared" si="43"/>
        <v>0</v>
      </c>
      <c r="W56" s="68"/>
      <c r="X56" s="137">
        <f t="shared" si="44"/>
        <v>0</v>
      </c>
      <c r="Y56" s="166">
        <f t="shared" si="38"/>
        <v>0</v>
      </c>
      <c r="Z56" s="168">
        <f>'Μέση ετήσια κατανάλωση'!$F23*Πελάτες!AA54</f>
        <v>0</v>
      </c>
      <c r="AA56" s="137">
        <f>'Μέση ετήσια κατανάλωση'!$G23*(Πελάτες!Y54-Πελάτες!$P54)</f>
        <v>0</v>
      </c>
      <c r="AB56" s="137">
        <f t="shared" si="45"/>
        <v>0</v>
      </c>
      <c r="AC56" s="68"/>
      <c r="AD56" s="137">
        <f t="shared" si="46"/>
        <v>0</v>
      </c>
      <c r="AE56" s="166">
        <f t="shared" si="47"/>
        <v>0</v>
      </c>
      <c r="AF56" s="168">
        <f>'Μέση ετήσια κατανάλωση'!$F23*Πελάτες!AD54</f>
        <v>0</v>
      </c>
      <c r="AG56" s="137">
        <f>'Μέση ετήσια κατανάλωση'!$G23*(Πελάτες!AB54-Πελάτες!$P54)</f>
        <v>0</v>
      </c>
      <c r="AH56" s="137">
        <f t="shared" si="48"/>
        <v>0</v>
      </c>
      <c r="AI56" s="68"/>
      <c r="AJ56" s="137">
        <f t="shared" si="49"/>
        <v>0</v>
      </c>
      <c r="AK56" s="166">
        <f t="shared" si="50"/>
        <v>0</v>
      </c>
      <c r="AL56" s="168">
        <f>'Μέση ετήσια κατανάλωση'!$F23*Πελάτες!AG54</f>
        <v>0</v>
      </c>
      <c r="AM56" s="137">
        <f>'Μέση ετήσια κατανάλωση'!$G23*(Πελάτες!AE54-Πελάτες!$P54)</f>
        <v>0</v>
      </c>
      <c r="AN56" s="137">
        <f t="shared" si="51"/>
        <v>0</v>
      </c>
      <c r="AO56" s="68"/>
      <c r="AP56" s="137">
        <f t="shared" si="52"/>
        <v>0</v>
      </c>
      <c r="AQ56" s="166">
        <f t="shared" si="53"/>
        <v>0</v>
      </c>
      <c r="AR56" s="163">
        <f t="shared" si="54"/>
        <v>0</v>
      </c>
      <c r="AS56" s="164">
        <f t="shared" si="39"/>
        <v>0</v>
      </c>
    </row>
    <row r="57" spans="2:45" outlineLevel="1">
      <c r="B57" s="237" t="s">
        <v>85</v>
      </c>
      <c r="C57" s="62" t="s">
        <v>111</v>
      </c>
      <c r="D57" s="83"/>
      <c r="E57" s="68"/>
      <c r="F57" s="166">
        <f t="shared" si="33"/>
        <v>0</v>
      </c>
      <c r="G57" s="68"/>
      <c r="H57" s="166">
        <f t="shared" si="40"/>
        <v>0</v>
      </c>
      <c r="I57" s="68"/>
      <c r="J57" s="166">
        <f t="shared" si="41"/>
        <v>0</v>
      </c>
      <c r="K57" s="68"/>
      <c r="L57" s="166">
        <f t="shared" si="34"/>
        <v>0</v>
      </c>
      <c r="M57" s="163">
        <f t="shared" si="35"/>
        <v>0</v>
      </c>
      <c r="N57" s="164">
        <f t="shared" si="36"/>
        <v>0</v>
      </c>
      <c r="P57" s="168">
        <f>'Μέση ετήσια κατανάλωση'!$F24*Πελάτες!U55</f>
        <v>0</v>
      </c>
      <c r="Q57" s="68"/>
      <c r="R57" s="137">
        <f t="shared" si="42"/>
        <v>0</v>
      </c>
      <c r="S57" s="181">
        <f t="shared" si="37"/>
        <v>0</v>
      </c>
      <c r="T57" s="168">
        <f>'Μέση ετήσια κατανάλωση'!$F24*Πελάτες!X55</f>
        <v>0</v>
      </c>
      <c r="U57" s="137">
        <f>'Μέση ετήσια κατανάλωση'!$G24*(Πελάτες!V55-Πελάτες!$P55)</f>
        <v>0</v>
      </c>
      <c r="V57" s="137">
        <f t="shared" si="43"/>
        <v>0</v>
      </c>
      <c r="W57" s="68"/>
      <c r="X57" s="137">
        <f t="shared" si="44"/>
        <v>0</v>
      </c>
      <c r="Y57" s="166">
        <f t="shared" si="38"/>
        <v>0</v>
      </c>
      <c r="Z57" s="168">
        <f>'Μέση ετήσια κατανάλωση'!$F24*Πελάτες!AA55</f>
        <v>0</v>
      </c>
      <c r="AA57" s="137">
        <f>'Μέση ετήσια κατανάλωση'!$G24*(Πελάτες!Y55-Πελάτες!$P55)</f>
        <v>0</v>
      </c>
      <c r="AB57" s="137">
        <f t="shared" si="45"/>
        <v>0</v>
      </c>
      <c r="AC57" s="68"/>
      <c r="AD57" s="137">
        <f t="shared" si="46"/>
        <v>0</v>
      </c>
      <c r="AE57" s="166">
        <f t="shared" si="47"/>
        <v>0</v>
      </c>
      <c r="AF57" s="168">
        <f>'Μέση ετήσια κατανάλωση'!$F24*Πελάτες!AD55</f>
        <v>0</v>
      </c>
      <c r="AG57" s="137">
        <f>'Μέση ετήσια κατανάλωση'!$G24*(Πελάτες!AB55-Πελάτες!$P55)</f>
        <v>0</v>
      </c>
      <c r="AH57" s="137">
        <f t="shared" si="48"/>
        <v>0</v>
      </c>
      <c r="AI57" s="68"/>
      <c r="AJ57" s="137">
        <f t="shared" si="49"/>
        <v>0</v>
      </c>
      <c r="AK57" s="166">
        <f t="shared" si="50"/>
        <v>0</v>
      </c>
      <c r="AL57" s="168">
        <f>'Μέση ετήσια κατανάλωση'!$F24*Πελάτες!AG55</f>
        <v>0</v>
      </c>
      <c r="AM57" s="137">
        <f>'Μέση ετήσια κατανάλωση'!$G24*(Πελάτες!AE55-Πελάτες!$P55)</f>
        <v>0</v>
      </c>
      <c r="AN57" s="137">
        <f t="shared" si="51"/>
        <v>0</v>
      </c>
      <c r="AO57" s="68"/>
      <c r="AP57" s="137">
        <f t="shared" si="52"/>
        <v>0</v>
      </c>
      <c r="AQ57" s="166">
        <f t="shared" si="53"/>
        <v>0</v>
      </c>
      <c r="AR57" s="163">
        <f t="shared" si="54"/>
        <v>0</v>
      </c>
      <c r="AS57" s="164">
        <f t="shared" si="39"/>
        <v>0</v>
      </c>
    </row>
    <row r="58" spans="2:45" outlineLevel="1">
      <c r="B58" s="235" t="s">
        <v>86</v>
      </c>
      <c r="C58" s="62" t="s">
        <v>111</v>
      </c>
      <c r="D58" s="83"/>
      <c r="E58" s="68"/>
      <c r="F58" s="166">
        <f t="shared" si="33"/>
        <v>0</v>
      </c>
      <c r="G58" s="68"/>
      <c r="H58" s="166">
        <f t="shared" si="40"/>
        <v>0</v>
      </c>
      <c r="I58" s="68"/>
      <c r="J58" s="166">
        <f t="shared" si="41"/>
        <v>0</v>
      </c>
      <c r="K58" s="68"/>
      <c r="L58" s="166">
        <f t="shared" si="34"/>
        <v>0</v>
      </c>
      <c r="M58" s="163">
        <f t="shared" si="35"/>
        <v>0</v>
      </c>
      <c r="N58" s="164">
        <f t="shared" si="36"/>
        <v>0</v>
      </c>
      <c r="P58" s="168">
        <f>'Μέση ετήσια κατανάλωση'!$F25*Πελάτες!U56</f>
        <v>0</v>
      </c>
      <c r="Q58" s="68"/>
      <c r="R58" s="137">
        <f t="shared" si="42"/>
        <v>0</v>
      </c>
      <c r="S58" s="181">
        <f t="shared" si="37"/>
        <v>0</v>
      </c>
      <c r="T58" s="168">
        <f>'Μέση ετήσια κατανάλωση'!$F25*Πελάτες!X56</f>
        <v>0</v>
      </c>
      <c r="U58" s="137">
        <f>'Μέση ετήσια κατανάλωση'!$G25*(Πελάτες!V56-Πελάτες!$P56)</f>
        <v>0</v>
      </c>
      <c r="V58" s="137">
        <f t="shared" si="43"/>
        <v>0</v>
      </c>
      <c r="W58" s="68"/>
      <c r="X58" s="137">
        <f t="shared" si="44"/>
        <v>0</v>
      </c>
      <c r="Y58" s="166">
        <f t="shared" si="38"/>
        <v>0</v>
      </c>
      <c r="Z58" s="168">
        <f>'Μέση ετήσια κατανάλωση'!$F25*Πελάτες!AA56</f>
        <v>0</v>
      </c>
      <c r="AA58" s="137">
        <f>'Μέση ετήσια κατανάλωση'!$G25*(Πελάτες!Y56-Πελάτες!$P56)</f>
        <v>0</v>
      </c>
      <c r="AB58" s="137">
        <f t="shared" si="45"/>
        <v>0</v>
      </c>
      <c r="AC58" s="68"/>
      <c r="AD58" s="137">
        <f t="shared" si="46"/>
        <v>0</v>
      </c>
      <c r="AE58" s="166">
        <f t="shared" si="47"/>
        <v>0</v>
      </c>
      <c r="AF58" s="168">
        <f>'Μέση ετήσια κατανάλωση'!$F25*Πελάτες!AD56</f>
        <v>0</v>
      </c>
      <c r="AG58" s="137">
        <f>'Μέση ετήσια κατανάλωση'!$G25*(Πελάτες!AB56-Πελάτες!$P56)</f>
        <v>0</v>
      </c>
      <c r="AH58" s="137">
        <f t="shared" si="48"/>
        <v>0</v>
      </c>
      <c r="AI58" s="68"/>
      <c r="AJ58" s="137">
        <f t="shared" si="49"/>
        <v>0</v>
      </c>
      <c r="AK58" s="166">
        <f t="shared" si="50"/>
        <v>0</v>
      </c>
      <c r="AL58" s="168">
        <f>'Μέση ετήσια κατανάλωση'!$F25*Πελάτες!AG56</f>
        <v>0</v>
      </c>
      <c r="AM58" s="137">
        <f>'Μέση ετήσια κατανάλωση'!$G25*(Πελάτες!AE56-Πελάτες!$P56)</f>
        <v>0</v>
      </c>
      <c r="AN58" s="137">
        <f t="shared" si="51"/>
        <v>0</v>
      </c>
      <c r="AO58" s="68"/>
      <c r="AP58" s="137">
        <f t="shared" si="52"/>
        <v>0</v>
      </c>
      <c r="AQ58" s="166">
        <f t="shared" si="53"/>
        <v>0</v>
      </c>
      <c r="AR58" s="163">
        <f t="shared" si="54"/>
        <v>0</v>
      </c>
      <c r="AS58" s="164">
        <f t="shared" si="39"/>
        <v>0</v>
      </c>
    </row>
    <row r="59" spans="2:45" outlineLevel="1">
      <c r="B59" s="236" t="s">
        <v>87</v>
      </c>
      <c r="C59" s="62" t="s">
        <v>111</v>
      </c>
      <c r="D59" s="83"/>
      <c r="E59" s="68"/>
      <c r="F59" s="166">
        <f t="shared" si="33"/>
        <v>0</v>
      </c>
      <c r="G59" s="68"/>
      <c r="H59" s="166">
        <f t="shared" si="40"/>
        <v>0</v>
      </c>
      <c r="I59" s="68"/>
      <c r="J59" s="166">
        <f t="shared" si="41"/>
        <v>0</v>
      </c>
      <c r="K59" s="68"/>
      <c r="L59" s="166">
        <f t="shared" si="34"/>
        <v>0</v>
      </c>
      <c r="M59" s="163">
        <f t="shared" si="35"/>
        <v>0</v>
      </c>
      <c r="N59" s="164">
        <f t="shared" si="36"/>
        <v>0</v>
      </c>
      <c r="P59" s="168">
        <f>'Μέση ετήσια κατανάλωση'!$F26*Πελάτες!U57</f>
        <v>0</v>
      </c>
      <c r="Q59" s="68"/>
      <c r="R59" s="137">
        <f t="shared" si="42"/>
        <v>0</v>
      </c>
      <c r="S59" s="181">
        <f t="shared" si="37"/>
        <v>0</v>
      </c>
      <c r="T59" s="168">
        <f>'Μέση ετήσια κατανάλωση'!$F26*Πελάτες!X57</f>
        <v>0</v>
      </c>
      <c r="U59" s="137">
        <f>'Μέση ετήσια κατανάλωση'!$G26*(Πελάτες!V57-Πελάτες!$P57)</f>
        <v>0</v>
      </c>
      <c r="V59" s="137">
        <f t="shared" si="43"/>
        <v>0</v>
      </c>
      <c r="W59" s="68"/>
      <c r="X59" s="137">
        <f t="shared" si="44"/>
        <v>0</v>
      </c>
      <c r="Y59" s="166">
        <f t="shared" si="38"/>
        <v>0</v>
      </c>
      <c r="Z59" s="168">
        <f>'Μέση ετήσια κατανάλωση'!$F26*Πελάτες!AA57</f>
        <v>0</v>
      </c>
      <c r="AA59" s="137">
        <f>'Μέση ετήσια κατανάλωση'!$G26*(Πελάτες!Y57-Πελάτες!$P57)</f>
        <v>0</v>
      </c>
      <c r="AB59" s="137">
        <f t="shared" si="45"/>
        <v>0</v>
      </c>
      <c r="AC59" s="68"/>
      <c r="AD59" s="137">
        <f t="shared" si="46"/>
        <v>0</v>
      </c>
      <c r="AE59" s="166">
        <f t="shared" si="47"/>
        <v>0</v>
      </c>
      <c r="AF59" s="168">
        <f>'Μέση ετήσια κατανάλωση'!$F26*Πελάτες!AD57</f>
        <v>0</v>
      </c>
      <c r="AG59" s="137">
        <f>'Μέση ετήσια κατανάλωση'!$G26*(Πελάτες!AB57-Πελάτες!$P57)</f>
        <v>0</v>
      </c>
      <c r="AH59" s="137">
        <f t="shared" si="48"/>
        <v>0</v>
      </c>
      <c r="AI59" s="68"/>
      <c r="AJ59" s="137">
        <f t="shared" si="49"/>
        <v>0</v>
      </c>
      <c r="AK59" s="166">
        <f t="shared" si="50"/>
        <v>0</v>
      </c>
      <c r="AL59" s="168">
        <f>'Μέση ετήσια κατανάλωση'!$F26*Πελάτες!AG57</f>
        <v>0</v>
      </c>
      <c r="AM59" s="137">
        <f>'Μέση ετήσια κατανάλωση'!$G26*(Πελάτες!AE57-Πελάτες!$P57)</f>
        <v>0</v>
      </c>
      <c r="AN59" s="137">
        <f t="shared" si="51"/>
        <v>0</v>
      </c>
      <c r="AO59" s="68"/>
      <c r="AP59" s="137">
        <f t="shared" si="52"/>
        <v>0</v>
      </c>
      <c r="AQ59" s="166">
        <f t="shared" si="53"/>
        <v>0</v>
      </c>
      <c r="AR59" s="163">
        <f t="shared" si="54"/>
        <v>0</v>
      </c>
      <c r="AS59" s="164">
        <f t="shared" si="39"/>
        <v>0</v>
      </c>
    </row>
    <row r="60" spans="2:45" outlineLevel="1">
      <c r="B60" s="235" t="s">
        <v>88</v>
      </c>
      <c r="C60" s="62" t="s">
        <v>111</v>
      </c>
      <c r="D60" s="83"/>
      <c r="E60" s="68"/>
      <c r="F60" s="166">
        <f t="shared" si="33"/>
        <v>0</v>
      </c>
      <c r="G60" s="68"/>
      <c r="H60" s="166">
        <f t="shared" si="40"/>
        <v>0</v>
      </c>
      <c r="I60" s="68"/>
      <c r="J60" s="166">
        <f t="shared" si="41"/>
        <v>0</v>
      </c>
      <c r="K60" s="68"/>
      <c r="L60" s="166">
        <f t="shared" si="34"/>
        <v>0</v>
      </c>
      <c r="M60" s="163">
        <f t="shared" si="35"/>
        <v>0</v>
      </c>
      <c r="N60" s="164">
        <f t="shared" si="36"/>
        <v>0</v>
      </c>
      <c r="P60" s="168">
        <f>'Μέση ετήσια κατανάλωση'!$F27*Πελάτες!U58</f>
        <v>0</v>
      </c>
      <c r="Q60" s="68"/>
      <c r="R60" s="137">
        <f t="shared" si="42"/>
        <v>0</v>
      </c>
      <c r="S60" s="181">
        <f t="shared" si="37"/>
        <v>0</v>
      </c>
      <c r="T60" s="168">
        <f>'Μέση ετήσια κατανάλωση'!$F27*Πελάτες!X58</f>
        <v>0</v>
      </c>
      <c r="U60" s="137">
        <f>'Μέση ετήσια κατανάλωση'!$G27*(Πελάτες!V58-Πελάτες!$P58)</f>
        <v>0</v>
      </c>
      <c r="V60" s="137">
        <f t="shared" si="43"/>
        <v>0</v>
      </c>
      <c r="W60" s="68"/>
      <c r="X60" s="137">
        <f t="shared" si="44"/>
        <v>0</v>
      </c>
      <c r="Y60" s="166">
        <f t="shared" si="38"/>
        <v>0</v>
      </c>
      <c r="Z60" s="168">
        <f>'Μέση ετήσια κατανάλωση'!$F27*Πελάτες!AA58</f>
        <v>0</v>
      </c>
      <c r="AA60" s="137">
        <f>'Μέση ετήσια κατανάλωση'!$G27*(Πελάτες!Y58-Πελάτες!$P58)</f>
        <v>0</v>
      </c>
      <c r="AB60" s="137">
        <f t="shared" si="45"/>
        <v>0</v>
      </c>
      <c r="AC60" s="68"/>
      <c r="AD60" s="137">
        <f t="shared" si="46"/>
        <v>0</v>
      </c>
      <c r="AE60" s="166">
        <f t="shared" si="47"/>
        <v>0</v>
      </c>
      <c r="AF60" s="168">
        <f>'Μέση ετήσια κατανάλωση'!$F27*Πελάτες!AD58</f>
        <v>0</v>
      </c>
      <c r="AG60" s="137">
        <f>'Μέση ετήσια κατανάλωση'!$G27*(Πελάτες!AB58-Πελάτες!$P58)</f>
        <v>0</v>
      </c>
      <c r="AH60" s="137">
        <f t="shared" si="48"/>
        <v>0</v>
      </c>
      <c r="AI60" s="68"/>
      <c r="AJ60" s="137">
        <f t="shared" si="49"/>
        <v>0</v>
      </c>
      <c r="AK60" s="166">
        <f t="shared" si="50"/>
        <v>0</v>
      </c>
      <c r="AL60" s="168">
        <f>'Μέση ετήσια κατανάλωση'!$F27*Πελάτες!AG58</f>
        <v>0</v>
      </c>
      <c r="AM60" s="137">
        <f>'Μέση ετήσια κατανάλωση'!$G27*(Πελάτες!AE58-Πελάτες!$P58)</f>
        <v>0</v>
      </c>
      <c r="AN60" s="137">
        <f t="shared" si="51"/>
        <v>0</v>
      </c>
      <c r="AO60" s="68"/>
      <c r="AP60" s="137">
        <f t="shared" si="52"/>
        <v>0</v>
      </c>
      <c r="AQ60" s="166">
        <f t="shared" si="53"/>
        <v>0</v>
      </c>
      <c r="AR60" s="163">
        <f t="shared" si="54"/>
        <v>0</v>
      </c>
      <c r="AS60" s="164">
        <f t="shared" si="39"/>
        <v>0</v>
      </c>
    </row>
    <row r="61" spans="2:45" outlineLevel="1">
      <c r="B61" s="236" t="s">
        <v>89</v>
      </c>
      <c r="C61" s="62" t="s">
        <v>111</v>
      </c>
      <c r="D61" s="83"/>
      <c r="E61" s="68"/>
      <c r="F61" s="166">
        <f t="shared" si="33"/>
        <v>0</v>
      </c>
      <c r="G61" s="68"/>
      <c r="H61" s="166">
        <f t="shared" si="40"/>
        <v>0</v>
      </c>
      <c r="I61" s="68"/>
      <c r="J61" s="166">
        <f t="shared" si="41"/>
        <v>0</v>
      </c>
      <c r="K61" s="68"/>
      <c r="L61" s="166">
        <f t="shared" si="34"/>
        <v>0</v>
      </c>
      <c r="M61" s="163">
        <f t="shared" si="35"/>
        <v>0</v>
      </c>
      <c r="N61" s="164">
        <f t="shared" si="36"/>
        <v>0</v>
      </c>
      <c r="P61" s="168">
        <f>'Μέση ετήσια κατανάλωση'!$F28*Πελάτες!U59</f>
        <v>0</v>
      </c>
      <c r="Q61" s="68"/>
      <c r="R61" s="137">
        <f t="shared" si="42"/>
        <v>0</v>
      </c>
      <c r="S61" s="181">
        <f t="shared" si="37"/>
        <v>0</v>
      </c>
      <c r="T61" s="168">
        <f>'Μέση ετήσια κατανάλωση'!$F28*Πελάτες!X59</f>
        <v>0</v>
      </c>
      <c r="U61" s="137">
        <f>'Μέση ετήσια κατανάλωση'!$G28*(Πελάτες!V59-Πελάτες!$P59)</f>
        <v>0</v>
      </c>
      <c r="V61" s="137">
        <f t="shared" si="43"/>
        <v>0</v>
      </c>
      <c r="W61" s="68"/>
      <c r="X61" s="137">
        <f t="shared" si="44"/>
        <v>0</v>
      </c>
      <c r="Y61" s="166">
        <f t="shared" si="38"/>
        <v>0</v>
      </c>
      <c r="Z61" s="168">
        <f>'Μέση ετήσια κατανάλωση'!$F28*Πελάτες!AA59</f>
        <v>0</v>
      </c>
      <c r="AA61" s="137">
        <f>'Μέση ετήσια κατανάλωση'!$G28*(Πελάτες!Y59-Πελάτες!$P59)</f>
        <v>0</v>
      </c>
      <c r="AB61" s="137">
        <f t="shared" si="45"/>
        <v>0</v>
      </c>
      <c r="AC61" s="68"/>
      <c r="AD61" s="137">
        <f t="shared" si="46"/>
        <v>0</v>
      </c>
      <c r="AE61" s="166">
        <f t="shared" si="47"/>
        <v>0</v>
      </c>
      <c r="AF61" s="168">
        <f>'Μέση ετήσια κατανάλωση'!$F28*Πελάτες!AD59</f>
        <v>0</v>
      </c>
      <c r="AG61" s="137">
        <f>'Μέση ετήσια κατανάλωση'!$G28*(Πελάτες!AB59-Πελάτες!$P59)</f>
        <v>0</v>
      </c>
      <c r="AH61" s="137">
        <f t="shared" si="48"/>
        <v>0</v>
      </c>
      <c r="AI61" s="68"/>
      <c r="AJ61" s="137">
        <f t="shared" si="49"/>
        <v>0</v>
      </c>
      <c r="AK61" s="166">
        <f t="shared" si="50"/>
        <v>0</v>
      </c>
      <c r="AL61" s="168">
        <f>'Μέση ετήσια κατανάλωση'!$F28*Πελάτες!AG59</f>
        <v>0</v>
      </c>
      <c r="AM61" s="137">
        <f>'Μέση ετήσια κατανάλωση'!$G28*(Πελάτες!AE59-Πελάτες!$P59)</f>
        <v>0</v>
      </c>
      <c r="AN61" s="137">
        <f t="shared" si="51"/>
        <v>0</v>
      </c>
      <c r="AO61" s="68"/>
      <c r="AP61" s="137">
        <f t="shared" si="52"/>
        <v>0</v>
      </c>
      <c r="AQ61" s="166">
        <f t="shared" si="53"/>
        <v>0</v>
      </c>
      <c r="AR61" s="163">
        <f t="shared" si="54"/>
        <v>0</v>
      </c>
      <c r="AS61" s="164">
        <f t="shared" si="39"/>
        <v>0</v>
      </c>
    </row>
    <row r="62" spans="2:45" outlineLevel="1">
      <c r="B62" s="235" t="s">
        <v>90</v>
      </c>
      <c r="C62" s="62" t="s">
        <v>111</v>
      </c>
      <c r="D62" s="83"/>
      <c r="E62" s="68"/>
      <c r="F62" s="166">
        <f t="shared" si="33"/>
        <v>0</v>
      </c>
      <c r="G62" s="68"/>
      <c r="H62" s="166">
        <f t="shared" si="40"/>
        <v>0</v>
      </c>
      <c r="I62" s="68"/>
      <c r="J62" s="166">
        <f t="shared" si="41"/>
        <v>0</v>
      </c>
      <c r="K62" s="68"/>
      <c r="L62" s="166">
        <f t="shared" si="34"/>
        <v>0</v>
      </c>
      <c r="M62" s="163">
        <f t="shared" si="35"/>
        <v>0</v>
      </c>
      <c r="N62" s="164">
        <f t="shared" si="36"/>
        <v>0</v>
      </c>
      <c r="P62" s="168">
        <f>'Μέση ετήσια κατανάλωση'!$F29*Πελάτες!U60</f>
        <v>0</v>
      </c>
      <c r="Q62" s="68"/>
      <c r="R62" s="137">
        <f t="shared" si="42"/>
        <v>0</v>
      </c>
      <c r="S62" s="181">
        <f t="shared" si="37"/>
        <v>0</v>
      </c>
      <c r="T62" s="168">
        <f>'Μέση ετήσια κατανάλωση'!$F29*Πελάτες!X60</f>
        <v>0</v>
      </c>
      <c r="U62" s="137">
        <f>'Μέση ετήσια κατανάλωση'!$G29*(Πελάτες!V60-Πελάτες!$P60)</f>
        <v>0</v>
      </c>
      <c r="V62" s="137">
        <f t="shared" si="43"/>
        <v>0</v>
      </c>
      <c r="W62" s="68"/>
      <c r="X62" s="137">
        <f t="shared" si="44"/>
        <v>0</v>
      </c>
      <c r="Y62" s="166">
        <f t="shared" si="38"/>
        <v>0</v>
      </c>
      <c r="Z62" s="168">
        <f>'Μέση ετήσια κατανάλωση'!$F29*Πελάτες!AA60</f>
        <v>0</v>
      </c>
      <c r="AA62" s="137">
        <f>'Μέση ετήσια κατανάλωση'!$G29*(Πελάτες!Y60-Πελάτες!$P60)</f>
        <v>0</v>
      </c>
      <c r="AB62" s="137">
        <f t="shared" si="45"/>
        <v>0</v>
      </c>
      <c r="AC62" s="68"/>
      <c r="AD62" s="137">
        <f t="shared" si="46"/>
        <v>0</v>
      </c>
      <c r="AE62" s="166">
        <f t="shared" si="47"/>
        <v>0</v>
      </c>
      <c r="AF62" s="168">
        <f>'Μέση ετήσια κατανάλωση'!$F29*Πελάτες!AD60</f>
        <v>0</v>
      </c>
      <c r="AG62" s="137">
        <f>'Μέση ετήσια κατανάλωση'!$G29*(Πελάτες!AB60-Πελάτες!$P60)</f>
        <v>0</v>
      </c>
      <c r="AH62" s="137">
        <f t="shared" si="48"/>
        <v>0</v>
      </c>
      <c r="AI62" s="68"/>
      <c r="AJ62" s="137">
        <f t="shared" si="49"/>
        <v>0</v>
      </c>
      <c r="AK62" s="166">
        <f t="shared" si="50"/>
        <v>0</v>
      </c>
      <c r="AL62" s="168">
        <f>'Μέση ετήσια κατανάλωση'!$F29*Πελάτες!AG60</f>
        <v>0</v>
      </c>
      <c r="AM62" s="137">
        <f>'Μέση ετήσια κατανάλωση'!$G29*(Πελάτες!AE60-Πελάτες!$P60)</f>
        <v>0</v>
      </c>
      <c r="AN62" s="137">
        <f t="shared" si="51"/>
        <v>0</v>
      </c>
      <c r="AO62" s="68"/>
      <c r="AP62" s="137">
        <f t="shared" si="52"/>
        <v>0</v>
      </c>
      <c r="AQ62" s="166">
        <f t="shared" si="53"/>
        <v>0</v>
      </c>
      <c r="AR62" s="163">
        <f t="shared" si="54"/>
        <v>0</v>
      </c>
      <c r="AS62" s="164">
        <f t="shared" si="39"/>
        <v>0</v>
      </c>
    </row>
    <row r="63" spans="2:45" outlineLevel="1">
      <c r="B63" s="236" t="s">
        <v>91</v>
      </c>
      <c r="C63" s="62" t="s">
        <v>111</v>
      </c>
      <c r="D63" s="83"/>
      <c r="E63" s="68"/>
      <c r="F63" s="166">
        <f t="shared" si="33"/>
        <v>0</v>
      </c>
      <c r="G63" s="68"/>
      <c r="H63" s="166">
        <f t="shared" si="40"/>
        <v>0</v>
      </c>
      <c r="I63" s="68">
        <v>9.4906000000000006</v>
      </c>
      <c r="J63" s="166">
        <f t="shared" si="41"/>
        <v>0</v>
      </c>
      <c r="K63" s="68">
        <v>0</v>
      </c>
      <c r="L63" s="166">
        <f t="shared" si="34"/>
        <v>-1</v>
      </c>
      <c r="M63" s="163">
        <f t="shared" si="35"/>
        <v>9.4906000000000006</v>
      </c>
      <c r="N63" s="164">
        <f t="shared" si="36"/>
        <v>0</v>
      </c>
      <c r="P63" s="168">
        <f>'Μέση ετήσια κατανάλωση'!$F30*Πελάτες!U61</f>
        <v>0</v>
      </c>
      <c r="Q63" s="68">
        <v>0</v>
      </c>
      <c r="R63" s="137">
        <f t="shared" si="42"/>
        <v>0</v>
      </c>
      <c r="S63" s="181">
        <f t="shared" si="37"/>
        <v>0</v>
      </c>
      <c r="T63" s="168">
        <f>'Μέση ετήσια κατανάλωση'!$F30*Πελάτες!X61</f>
        <v>0</v>
      </c>
      <c r="U63" s="137">
        <f>'Μέση ετήσια κατανάλωση'!$G30*(Πελάτες!V61-Πελάτες!$P61)</f>
        <v>0</v>
      </c>
      <c r="V63" s="137">
        <f t="shared" si="43"/>
        <v>0</v>
      </c>
      <c r="W63" s="68">
        <v>0</v>
      </c>
      <c r="X63" s="137">
        <f t="shared" si="44"/>
        <v>0</v>
      </c>
      <c r="Y63" s="166">
        <f t="shared" si="38"/>
        <v>0</v>
      </c>
      <c r="Z63" s="168">
        <f>'Μέση ετήσια κατανάλωση'!$F30*Πελάτες!AA61</f>
        <v>0</v>
      </c>
      <c r="AA63" s="137">
        <f>'Μέση ετήσια κατανάλωση'!$G30*(Πελάτες!Y61-Πελάτες!$P61)</f>
        <v>0</v>
      </c>
      <c r="AB63" s="137">
        <f t="shared" si="45"/>
        <v>0</v>
      </c>
      <c r="AC63" s="68">
        <v>0</v>
      </c>
      <c r="AD63" s="137">
        <f t="shared" si="46"/>
        <v>0</v>
      </c>
      <c r="AE63" s="166">
        <f t="shared" si="47"/>
        <v>0</v>
      </c>
      <c r="AF63" s="168">
        <f>'Μέση ετήσια κατανάλωση'!$F30*Πελάτες!AD61</f>
        <v>0</v>
      </c>
      <c r="AG63" s="137">
        <f>'Μέση ετήσια κατανάλωση'!$G30*(Πελάτες!AB61-Πελάτες!$P61)</f>
        <v>0</v>
      </c>
      <c r="AH63" s="137">
        <f t="shared" si="48"/>
        <v>0</v>
      </c>
      <c r="AI63" s="68">
        <v>0</v>
      </c>
      <c r="AJ63" s="137">
        <f t="shared" si="49"/>
        <v>0</v>
      </c>
      <c r="AK63" s="166">
        <f t="shared" si="50"/>
        <v>0</v>
      </c>
      <c r="AL63" s="168">
        <f>'Μέση ετήσια κατανάλωση'!$F30*Πελάτες!AG61</f>
        <v>0</v>
      </c>
      <c r="AM63" s="137">
        <f>'Μέση ετήσια κατανάλωση'!$G30*(Πελάτες!AE61-Πελάτες!$P61)</f>
        <v>0</v>
      </c>
      <c r="AN63" s="137">
        <f t="shared" si="51"/>
        <v>0</v>
      </c>
      <c r="AO63" s="68">
        <v>0</v>
      </c>
      <c r="AP63" s="137">
        <f t="shared" si="52"/>
        <v>0</v>
      </c>
      <c r="AQ63" s="166">
        <f t="shared" si="53"/>
        <v>0</v>
      </c>
      <c r="AR63" s="163">
        <f t="shared" si="54"/>
        <v>0</v>
      </c>
      <c r="AS63" s="164">
        <f t="shared" si="39"/>
        <v>0</v>
      </c>
    </row>
    <row r="64" spans="2:45" outlineLevel="1">
      <c r="B64" s="236" t="s">
        <v>92</v>
      </c>
      <c r="C64" s="62" t="s">
        <v>111</v>
      </c>
      <c r="D64" s="83"/>
      <c r="E64" s="68"/>
      <c r="F64" s="166">
        <f t="shared" si="33"/>
        <v>0</v>
      </c>
      <c r="G64" s="68">
        <v>3.2810000000000001</v>
      </c>
      <c r="H64" s="166">
        <f t="shared" si="40"/>
        <v>0</v>
      </c>
      <c r="I64" s="68"/>
      <c r="J64" s="166">
        <f t="shared" si="41"/>
        <v>-1</v>
      </c>
      <c r="K64" s="241"/>
      <c r="L64" s="166">
        <f t="shared" si="34"/>
        <v>0</v>
      </c>
      <c r="M64" s="163">
        <f t="shared" si="35"/>
        <v>3.2810000000000001</v>
      </c>
      <c r="N64" s="164">
        <f t="shared" si="36"/>
        <v>0</v>
      </c>
      <c r="P64" s="168">
        <f>'Μέση ετήσια κατανάλωση'!$F31*Πελάτες!U62</f>
        <v>20</v>
      </c>
      <c r="Q64" s="241"/>
      <c r="R64" s="137">
        <f t="shared" si="42"/>
        <v>20</v>
      </c>
      <c r="S64" s="181">
        <f t="shared" si="37"/>
        <v>0</v>
      </c>
      <c r="T64" s="168">
        <f>'Μέση ετήσια κατανάλωση'!$F31*Πελάτες!X62</f>
        <v>36</v>
      </c>
      <c r="U64" s="137">
        <f>'Μέση ετήσια κατανάλωση'!$G31*(Πελάτες!V62-Πελάτες!$P62)</f>
        <v>100</v>
      </c>
      <c r="V64" s="137">
        <f t="shared" si="43"/>
        <v>136</v>
      </c>
      <c r="W64" s="241"/>
      <c r="X64" s="137">
        <f t="shared" si="44"/>
        <v>136</v>
      </c>
      <c r="Y64" s="166">
        <f t="shared" si="38"/>
        <v>5.8</v>
      </c>
      <c r="Z64" s="168">
        <f>'Μέση ετήσια κατανάλωση'!$F31*Πελάτες!AA62</f>
        <v>28</v>
      </c>
      <c r="AA64" s="137">
        <f>'Μέση ετήσια κατανάλωση'!$G31*(Πελάτες!Y62-Πελάτες!$P62)</f>
        <v>280</v>
      </c>
      <c r="AB64" s="137">
        <f t="shared" si="45"/>
        <v>308</v>
      </c>
      <c r="AC64" s="241"/>
      <c r="AD64" s="137">
        <f t="shared" si="46"/>
        <v>308</v>
      </c>
      <c r="AE64" s="166">
        <f t="shared" si="47"/>
        <v>1.2647058823529411</v>
      </c>
      <c r="AF64" s="168">
        <f>'Μέση ετήσια κατανάλωση'!$F31*Πελάτες!AD62</f>
        <v>32</v>
      </c>
      <c r="AG64" s="137">
        <f>'Μέση ετήσια κατανάλωση'!$G31*(Πελάτες!AB62-Πελάτες!$P62)</f>
        <v>420</v>
      </c>
      <c r="AH64" s="137">
        <f t="shared" si="48"/>
        <v>452</v>
      </c>
      <c r="AI64" s="241"/>
      <c r="AJ64" s="137">
        <f t="shared" si="49"/>
        <v>452</v>
      </c>
      <c r="AK64" s="166">
        <f t="shared" si="50"/>
        <v>0.46753246753246752</v>
      </c>
      <c r="AL64" s="168">
        <f>'Μέση ετήσια κατανάλωση'!$F31*Πελάτες!AG62</f>
        <v>24</v>
      </c>
      <c r="AM64" s="137">
        <f>'Μέση ετήσια κατανάλωση'!$G31*(Πελάτες!AE62-Πελάτες!$P62)</f>
        <v>580</v>
      </c>
      <c r="AN64" s="137">
        <f t="shared" si="51"/>
        <v>604</v>
      </c>
      <c r="AO64" s="241"/>
      <c r="AP64" s="137">
        <f t="shared" si="52"/>
        <v>604</v>
      </c>
      <c r="AQ64" s="166">
        <f t="shared" si="53"/>
        <v>0.33628318584070799</v>
      </c>
      <c r="AR64" s="163">
        <f t="shared" si="54"/>
        <v>1520</v>
      </c>
      <c r="AS64" s="164">
        <f t="shared" si="39"/>
        <v>1.344238184488435</v>
      </c>
    </row>
    <row r="65" spans="2:45" outlineLevel="1">
      <c r="B65" s="235" t="s">
        <v>84</v>
      </c>
      <c r="C65" s="62" t="s">
        <v>111</v>
      </c>
      <c r="D65" s="83"/>
      <c r="E65" s="68"/>
      <c r="F65" s="166">
        <f t="shared" si="33"/>
        <v>0</v>
      </c>
      <c r="G65" s="68"/>
      <c r="H65" s="166">
        <f t="shared" si="40"/>
        <v>0</v>
      </c>
      <c r="I65" s="68"/>
      <c r="J65" s="166">
        <f t="shared" si="41"/>
        <v>0</v>
      </c>
      <c r="K65" s="68"/>
      <c r="L65" s="166">
        <f t="shared" si="34"/>
        <v>0</v>
      </c>
      <c r="M65" s="163">
        <f t="shared" si="35"/>
        <v>0</v>
      </c>
      <c r="N65" s="164">
        <f t="shared" si="36"/>
        <v>0</v>
      </c>
      <c r="P65" s="168">
        <f>'Μέση ετήσια κατανάλωση'!$F32*Πελάτες!U63</f>
        <v>0</v>
      </c>
      <c r="Q65" s="68"/>
      <c r="R65" s="137">
        <f t="shared" si="42"/>
        <v>0</v>
      </c>
      <c r="S65" s="181">
        <f t="shared" si="37"/>
        <v>0</v>
      </c>
      <c r="T65" s="168">
        <f>'Μέση ετήσια κατανάλωση'!$F32*Πελάτες!X63</f>
        <v>0</v>
      </c>
      <c r="U65" s="137">
        <f>'Μέση ετήσια κατανάλωση'!$G32*(Πελάτες!V63-Πελάτες!$P63)</f>
        <v>0</v>
      </c>
      <c r="V65" s="137">
        <f t="shared" si="43"/>
        <v>0</v>
      </c>
      <c r="W65" s="68"/>
      <c r="X65" s="137">
        <f t="shared" si="44"/>
        <v>0</v>
      </c>
      <c r="Y65" s="166">
        <f t="shared" si="38"/>
        <v>0</v>
      </c>
      <c r="Z65" s="168">
        <f>'Μέση ετήσια κατανάλωση'!$F32*Πελάτες!AA63</f>
        <v>0</v>
      </c>
      <c r="AA65" s="137">
        <f>'Μέση ετήσια κατανάλωση'!$G32*(Πελάτες!Y63-Πελάτες!$P63)</f>
        <v>0</v>
      </c>
      <c r="AB65" s="137">
        <f t="shared" si="45"/>
        <v>0</v>
      </c>
      <c r="AC65" s="68"/>
      <c r="AD65" s="137">
        <f t="shared" si="46"/>
        <v>0</v>
      </c>
      <c r="AE65" s="166">
        <f t="shared" si="47"/>
        <v>0</v>
      </c>
      <c r="AF65" s="168">
        <f>'Μέση ετήσια κατανάλωση'!$F32*Πελάτες!AD63</f>
        <v>0</v>
      </c>
      <c r="AG65" s="137">
        <f>'Μέση ετήσια κατανάλωση'!$G32*(Πελάτες!AB63-Πελάτες!$P63)</f>
        <v>0</v>
      </c>
      <c r="AH65" s="137">
        <f t="shared" si="48"/>
        <v>0</v>
      </c>
      <c r="AI65" s="68"/>
      <c r="AJ65" s="137">
        <f t="shared" si="49"/>
        <v>0</v>
      </c>
      <c r="AK65" s="166">
        <f t="shared" si="50"/>
        <v>0</v>
      </c>
      <c r="AL65" s="168">
        <f>'Μέση ετήσια κατανάλωση'!$F32*Πελάτες!AG63</f>
        <v>0</v>
      </c>
      <c r="AM65" s="137">
        <f>'Μέση ετήσια κατανάλωση'!$G32*(Πελάτες!AE63-Πελάτες!$P63)</f>
        <v>0</v>
      </c>
      <c r="AN65" s="137">
        <f t="shared" si="51"/>
        <v>0</v>
      </c>
      <c r="AO65" s="68"/>
      <c r="AP65" s="137">
        <f t="shared" si="52"/>
        <v>0</v>
      </c>
      <c r="AQ65" s="166">
        <f t="shared" si="53"/>
        <v>0</v>
      </c>
      <c r="AR65" s="163">
        <f t="shared" si="54"/>
        <v>0</v>
      </c>
      <c r="AS65" s="164">
        <f t="shared" si="39"/>
        <v>0</v>
      </c>
    </row>
    <row r="66" spans="2:45" outlineLevel="1">
      <c r="B66" s="236" t="s">
        <v>93</v>
      </c>
      <c r="C66" s="62" t="s">
        <v>111</v>
      </c>
      <c r="D66" s="83"/>
      <c r="E66" s="68"/>
      <c r="F66" s="166">
        <f t="shared" si="33"/>
        <v>0</v>
      </c>
      <c r="G66" s="68"/>
      <c r="H66" s="166">
        <f t="shared" si="40"/>
        <v>0</v>
      </c>
      <c r="I66" s="68"/>
      <c r="J66" s="166">
        <f t="shared" si="41"/>
        <v>0</v>
      </c>
      <c r="K66" s="68"/>
      <c r="L66" s="166">
        <f t="shared" si="34"/>
        <v>0</v>
      </c>
      <c r="M66" s="163">
        <f t="shared" si="35"/>
        <v>0</v>
      </c>
      <c r="N66" s="164">
        <f t="shared" si="36"/>
        <v>0</v>
      </c>
      <c r="P66" s="168">
        <f>'Μέση ετήσια κατανάλωση'!$F33*Πελάτες!U64</f>
        <v>56</v>
      </c>
      <c r="Q66" s="68"/>
      <c r="R66" s="137">
        <f t="shared" si="42"/>
        <v>56</v>
      </c>
      <c r="S66" s="181">
        <f t="shared" si="37"/>
        <v>0</v>
      </c>
      <c r="T66" s="168">
        <f>'Μέση ετήσια κατανάλωση'!$F33*Πελάτες!X64</f>
        <v>168</v>
      </c>
      <c r="U66" s="137">
        <f>'Μέση ετήσια κατανάλωση'!$G33*(Πελάτες!V64-Πελάτες!$P64)</f>
        <v>280</v>
      </c>
      <c r="V66" s="137">
        <f>T66+U66</f>
        <v>448</v>
      </c>
      <c r="W66" s="68"/>
      <c r="X66" s="137">
        <f t="shared" si="44"/>
        <v>448</v>
      </c>
      <c r="Y66" s="166">
        <f t="shared" si="38"/>
        <v>7</v>
      </c>
      <c r="Z66" s="168">
        <f>'Μέση ετήσια κατανάλωση'!$F33*Πελάτες!AA64</f>
        <v>148</v>
      </c>
      <c r="AA66" s="137">
        <f>'Μέση ετήσια κατανάλωση'!$G33*(Πελάτες!Y64-Πελάτες!$P64)</f>
        <v>1120</v>
      </c>
      <c r="AB66" s="137">
        <f t="shared" si="45"/>
        <v>1268</v>
      </c>
      <c r="AC66" s="68"/>
      <c r="AD66" s="137">
        <f t="shared" si="46"/>
        <v>1268</v>
      </c>
      <c r="AE66" s="166">
        <f t="shared" si="47"/>
        <v>1.8303571428571428</v>
      </c>
      <c r="AF66" s="168">
        <f>'Μέση ετήσια κατανάλωση'!$F33*Πελάτες!AD64</f>
        <v>132</v>
      </c>
      <c r="AG66" s="137">
        <f>'Μέση ετήσια κατανάλωση'!$G33*(Πελάτες!AB64-Πελάτες!$P64)</f>
        <v>1860</v>
      </c>
      <c r="AH66" s="137">
        <f t="shared" si="48"/>
        <v>1992</v>
      </c>
      <c r="AI66" s="68"/>
      <c r="AJ66" s="137">
        <f t="shared" si="49"/>
        <v>1992</v>
      </c>
      <c r="AK66" s="166">
        <f t="shared" si="50"/>
        <v>0.57097791798107256</v>
      </c>
      <c r="AL66" s="168">
        <f>'Μέση ετήσια κατανάλωση'!$F33*Πελάτες!AG64</f>
        <v>76</v>
      </c>
      <c r="AM66" s="137">
        <f>'Μέση ετήσια κατανάλωση'!$G33*(Πελάτες!AE64-Πελάτες!$P64)</f>
        <v>2520</v>
      </c>
      <c r="AN66" s="137">
        <f t="shared" si="51"/>
        <v>2596</v>
      </c>
      <c r="AO66" s="68"/>
      <c r="AP66" s="137">
        <f t="shared" si="52"/>
        <v>2596</v>
      </c>
      <c r="AQ66" s="166">
        <f t="shared" si="53"/>
        <v>0.30321285140562249</v>
      </c>
      <c r="AR66" s="163">
        <f t="shared" si="54"/>
        <v>6360</v>
      </c>
      <c r="AS66" s="164">
        <f t="shared" si="39"/>
        <v>1.6093309481597524</v>
      </c>
    </row>
    <row r="67" spans="2:45" outlineLevel="1">
      <c r="B67" s="235" t="s">
        <v>94</v>
      </c>
      <c r="C67" s="62" t="s">
        <v>111</v>
      </c>
      <c r="D67" s="83"/>
      <c r="E67" s="68"/>
      <c r="F67" s="166">
        <f t="shared" si="33"/>
        <v>0</v>
      </c>
      <c r="G67" s="68"/>
      <c r="H67" s="166">
        <f t="shared" si="40"/>
        <v>0</v>
      </c>
      <c r="I67" s="68"/>
      <c r="J67" s="166">
        <f t="shared" si="41"/>
        <v>0</v>
      </c>
      <c r="K67" s="68"/>
      <c r="L67" s="166">
        <f t="shared" si="34"/>
        <v>0</v>
      </c>
      <c r="M67" s="163">
        <f t="shared" si="35"/>
        <v>0</v>
      </c>
      <c r="N67" s="164">
        <f t="shared" si="36"/>
        <v>0</v>
      </c>
      <c r="P67" s="168">
        <f>'Μέση ετήσια κατανάλωση'!$F34*Πελάτες!U65</f>
        <v>0</v>
      </c>
      <c r="Q67" s="68"/>
      <c r="R67" s="137">
        <f t="shared" si="42"/>
        <v>0</v>
      </c>
      <c r="S67" s="181">
        <f t="shared" si="37"/>
        <v>0</v>
      </c>
      <c r="T67" s="168">
        <f>'Μέση ετήσια κατανάλωση'!$F34*Πελάτες!X65</f>
        <v>0</v>
      </c>
      <c r="U67" s="137">
        <f>'Μέση ετήσια κατανάλωση'!$G34*(Πελάτες!V65-Πελάτες!$P65)</f>
        <v>0</v>
      </c>
      <c r="V67" s="137">
        <f t="shared" si="43"/>
        <v>0</v>
      </c>
      <c r="W67" s="68"/>
      <c r="X67" s="137">
        <f t="shared" si="44"/>
        <v>0</v>
      </c>
      <c r="Y67" s="166">
        <f t="shared" si="38"/>
        <v>0</v>
      </c>
      <c r="Z67" s="168">
        <f>'Μέση ετήσια κατανάλωση'!$F34*Πελάτες!AA65</f>
        <v>0</v>
      </c>
      <c r="AA67" s="137">
        <f>'Μέση ετήσια κατανάλωση'!$G34*(Πελάτες!Y65-Πελάτες!$P65)</f>
        <v>0</v>
      </c>
      <c r="AB67" s="137">
        <f t="shared" si="45"/>
        <v>0</v>
      </c>
      <c r="AC67" s="68"/>
      <c r="AD67" s="137">
        <f t="shared" si="46"/>
        <v>0</v>
      </c>
      <c r="AE67" s="166">
        <f t="shared" si="47"/>
        <v>0</v>
      </c>
      <c r="AF67" s="168">
        <f>'Μέση ετήσια κατανάλωση'!$F34*Πελάτες!AD65</f>
        <v>0</v>
      </c>
      <c r="AG67" s="137">
        <f>'Μέση ετήσια κατανάλωση'!$G34*(Πελάτες!AB65-Πελάτες!$P65)</f>
        <v>0</v>
      </c>
      <c r="AH67" s="137">
        <f t="shared" si="48"/>
        <v>0</v>
      </c>
      <c r="AI67" s="68"/>
      <c r="AJ67" s="137">
        <f t="shared" si="49"/>
        <v>0</v>
      </c>
      <c r="AK67" s="166">
        <f t="shared" si="50"/>
        <v>0</v>
      </c>
      <c r="AL67" s="168">
        <f>'Μέση ετήσια κατανάλωση'!$F34*Πελάτες!AG65</f>
        <v>0</v>
      </c>
      <c r="AM67" s="137">
        <f>'Μέση ετήσια κατανάλωση'!$G34*(Πελάτες!AE65-Πελάτες!$P65)</f>
        <v>0</v>
      </c>
      <c r="AN67" s="137">
        <f t="shared" si="51"/>
        <v>0</v>
      </c>
      <c r="AO67" s="68"/>
      <c r="AP67" s="137">
        <f t="shared" si="52"/>
        <v>0</v>
      </c>
      <c r="AQ67" s="166">
        <f t="shared" si="53"/>
        <v>0</v>
      </c>
      <c r="AR67" s="163">
        <f t="shared" si="54"/>
        <v>0</v>
      </c>
      <c r="AS67" s="164">
        <f t="shared" si="39"/>
        <v>0</v>
      </c>
    </row>
    <row r="68" spans="2:45" outlineLevel="1">
      <c r="B68" s="236" t="s">
        <v>95</v>
      </c>
      <c r="C68" s="62" t="s">
        <v>111</v>
      </c>
      <c r="D68" s="83"/>
      <c r="E68" s="68"/>
      <c r="F68" s="166">
        <f t="shared" si="33"/>
        <v>0</v>
      </c>
      <c r="G68" s="68"/>
      <c r="H68" s="166">
        <f t="shared" si="40"/>
        <v>0</v>
      </c>
      <c r="I68" s="68"/>
      <c r="J68" s="166">
        <f t="shared" si="41"/>
        <v>0</v>
      </c>
      <c r="K68" s="68"/>
      <c r="L68" s="166">
        <f t="shared" si="34"/>
        <v>0</v>
      </c>
      <c r="M68" s="163">
        <f t="shared" si="35"/>
        <v>0</v>
      </c>
      <c r="N68" s="164">
        <f t="shared" si="36"/>
        <v>0</v>
      </c>
      <c r="P68" s="168">
        <f>'Μέση ετήσια κατανάλωση'!$F35*Πελάτες!U66</f>
        <v>0</v>
      </c>
      <c r="Q68" s="68"/>
      <c r="R68" s="137">
        <f t="shared" si="42"/>
        <v>0</v>
      </c>
      <c r="S68" s="181">
        <f t="shared" si="37"/>
        <v>0</v>
      </c>
      <c r="T68" s="168">
        <f>'Μέση ετήσια κατανάλωση'!$F35*Πελάτες!X66</f>
        <v>0</v>
      </c>
      <c r="U68" s="137">
        <f>'Μέση ετήσια κατανάλωση'!$G35*(Πελάτες!V66-Πελάτες!$P66)</f>
        <v>0</v>
      </c>
      <c r="V68" s="137">
        <f t="shared" si="43"/>
        <v>0</v>
      </c>
      <c r="W68" s="68"/>
      <c r="X68" s="137">
        <f t="shared" si="44"/>
        <v>0</v>
      </c>
      <c r="Y68" s="166">
        <f t="shared" si="38"/>
        <v>0</v>
      </c>
      <c r="Z68" s="168">
        <f>'Μέση ετήσια κατανάλωση'!$F35*Πελάτες!AA66</f>
        <v>0</v>
      </c>
      <c r="AA68" s="137">
        <f>'Μέση ετήσια κατανάλωση'!$G35*(Πελάτες!Y66-Πελάτες!$P66)</f>
        <v>0</v>
      </c>
      <c r="AB68" s="137">
        <f t="shared" si="45"/>
        <v>0</v>
      </c>
      <c r="AC68" s="68"/>
      <c r="AD68" s="137">
        <f t="shared" si="46"/>
        <v>0</v>
      </c>
      <c r="AE68" s="166">
        <f t="shared" si="47"/>
        <v>0</v>
      </c>
      <c r="AF68" s="168">
        <f>'Μέση ετήσια κατανάλωση'!$F35*Πελάτες!AD66</f>
        <v>0</v>
      </c>
      <c r="AG68" s="137">
        <f>'Μέση ετήσια κατανάλωση'!$G35*(Πελάτες!AB66-Πελάτες!$P66)</f>
        <v>0</v>
      </c>
      <c r="AH68" s="137">
        <f t="shared" si="48"/>
        <v>0</v>
      </c>
      <c r="AI68" s="68"/>
      <c r="AJ68" s="137">
        <f t="shared" si="49"/>
        <v>0</v>
      </c>
      <c r="AK68" s="166">
        <f t="shared" si="50"/>
        <v>0</v>
      </c>
      <c r="AL68" s="168">
        <f>'Μέση ετήσια κατανάλωση'!$F35*Πελάτες!AG66</f>
        <v>0</v>
      </c>
      <c r="AM68" s="137">
        <f>'Μέση ετήσια κατανάλωση'!$G35*(Πελάτες!AE66-Πελάτες!$P66)</f>
        <v>0</v>
      </c>
      <c r="AN68" s="137">
        <f t="shared" si="51"/>
        <v>0</v>
      </c>
      <c r="AO68" s="68"/>
      <c r="AP68" s="137">
        <f t="shared" si="52"/>
        <v>0</v>
      </c>
      <c r="AQ68" s="166">
        <f t="shared" si="53"/>
        <v>0</v>
      </c>
      <c r="AR68" s="163">
        <f t="shared" si="54"/>
        <v>0</v>
      </c>
      <c r="AS68" s="164">
        <f t="shared" si="39"/>
        <v>0</v>
      </c>
    </row>
    <row r="69" spans="2:45" outlineLevel="1">
      <c r="B69" s="236" t="s">
        <v>96</v>
      </c>
      <c r="C69" s="62" t="s">
        <v>111</v>
      </c>
      <c r="D69" s="83">
        <v>64.457999999999998</v>
      </c>
      <c r="E69" s="68">
        <v>164.72800000000001</v>
      </c>
      <c r="F69" s="166">
        <f t="shared" si="33"/>
        <v>1.5555865835117442</v>
      </c>
      <c r="G69" s="68">
        <v>177.61500000000001</v>
      </c>
      <c r="H69" s="166">
        <f t="shared" si="40"/>
        <v>7.823199456073042E-2</v>
      </c>
      <c r="I69" s="68">
        <v>141.6884</v>
      </c>
      <c r="J69" s="166">
        <f t="shared" si="41"/>
        <v>-0.20227233060270813</v>
      </c>
      <c r="K69" s="68">
        <v>182.71799999999999</v>
      </c>
      <c r="L69" s="166">
        <f t="shared" si="34"/>
        <v>0.28957628147399495</v>
      </c>
      <c r="M69" s="163">
        <f t="shared" si="35"/>
        <v>731.20740000000001</v>
      </c>
      <c r="N69" s="164">
        <f t="shared" si="36"/>
        <v>0.29755604917351564</v>
      </c>
      <c r="P69" s="168">
        <f>'Μέση ετήσια κατανάλωση'!$F36*Πελάτες!U67</f>
        <v>48</v>
      </c>
      <c r="Q69" s="68">
        <v>182.71799999999999</v>
      </c>
      <c r="R69" s="137">
        <f t="shared" si="42"/>
        <v>230.71799999999999</v>
      </c>
      <c r="S69" s="181">
        <f t="shared" si="37"/>
        <v>0.26269989820378947</v>
      </c>
      <c r="T69" s="168">
        <f>'Μέση ετήσια κατανάλωση'!$F36*Πελάτες!X67</f>
        <v>48</v>
      </c>
      <c r="U69" s="137">
        <f>'Μέση ετήσια κατανάλωση'!$G36*(Πελάτες!V67-Πελάτες!$P67)</f>
        <v>240</v>
      </c>
      <c r="V69" s="137">
        <f t="shared" si="43"/>
        <v>288</v>
      </c>
      <c r="W69" s="68">
        <v>182.71799999999999</v>
      </c>
      <c r="X69" s="137">
        <f t="shared" si="44"/>
        <v>470.71799999999996</v>
      </c>
      <c r="Y69" s="166">
        <f t="shared" si="38"/>
        <v>1.040230931266741</v>
      </c>
      <c r="Z69" s="168">
        <f>'Μέση ετήσια κατανάλωση'!$F36*Πελάτες!AA67</f>
        <v>24</v>
      </c>
      <c r="AA69" s="137">
        <f>'Μέση ετήσια κατανάλωση'!$G36*(Πελάτες!Y67-Πελάτες!$P67)</f>
        <v>480</v>
      </c>
      <c r="AB69" s="137">
        <f t="shared" si="45"/>
        <v>504</v>
      </c>
      <c r="AC69" s="68">
        <v>182.71799999999999</v>
      </c>
      <c r="AD69" s="137">
        <f t="shared" si="46"/>
        <v>686.71799999999996</v>
      </c>
      <c r="AE69" s="166">
        <f t="shared" si="47"/>
        <v>0.45887346564184928</v>
      </c>
      <c r="AF69" s="168">
        <f>'Μέση ετήσια κατανάλωση'!$F36*Πελάτες!AD67</f>
        <v>16</v>
      </c>
      <c r="AG69" s="137">
        <f>'Μέση ετήσια κατανάλωση'!$G36*(Πελάτες!AB67-Πελάτες!$P67)</f>
        <v>600</v>
      </c>
      <c r="AH69" s="137">
        <f t="shared" si="48"/>
        <v>616</v>
      </c>
      <c r="AI69" s="68">
        <v>182.71799999999999</v>
      </c>
      <c r="AJ69" s="137">
        <f t="shared" si="49"/>
        <v>798.71799999999996</v>
      </c>
      <c r="AK69" s="166">
        <f t="shared" si="50"/>
        <v>0.16309460360730316</v>
      </c>
      <c r="AL69" s="168">
        <f>'Μέση ετήσια κατανάλωση'!$F36*Πελάτες!AG67</f>
        <v>16</v>
      </c>
      <c r="AM69" s="137">
        <f>'Μέση ετήσια κατανάλωση'!$G36*(Πελάτες!AE67-Πελάτες!$P67)</f>
        <v>680</v>
      </c>
      <c r="AN69" s="137">
        <f t="shared" si="51"/>
        <v>696</v>
      </c>
      <c r="AO69" s="68">
        <v>182.71799999999999</v>
      </c>
      <c r="AP69" s="137">
        <f t="shared" si="52"/>
        <v>878.71799999999996</v>
      </c>
      <c r="AQ69" s="166">
        <f t="shared" si="53"/>
        <v>0.10016050721280853</v>
      </c>
      <c r="AR69" s="163">
        <f t="shared" si="54"/>
        <v>3065.5899999999997</v>
      </c>
      <c r="AS69" s="164">
        <f t="shared" si="39"/>
        <v>0.39698586259104629</v>
      </c>
    </row>
    <row r="70" spans="2:45" ht="15" customHeight="1" outlineLevel="1">
      <c r="B70" s="49" t="s">
        <v>135</v>
      </c>
      <c r="C70" s="46" t="s">
        <v>111</v>
      </c>
      <c r="D70" s="183">
        <f>SUM(D47:D69)</f>
        <v>64.457999999999998</v>
      </c>
      <c r="E70" s="183">
        <f>SUM(E47:E69)</f>
        <v>164.72800000000001</v>
      </c>
      <c r="F70" s="182">
        <f>IFERROR((E70-D70)/D70,0)</f>
        <v>1.5555865835117442</v>
      </c>
      <c r="G70" s="183">
        <f>SUM(G47:G69)</f>
        <v>180.89600000000002</v>
      </c>
      <c r="H70" s="182">
        <f t="shared" ref="H70" si="55">IFERROR((G70-E70)/E70,0)</f>
        <v>9.8149677043368494E-2</v>
      </c>
      <c r="I70" s="183">
        <f>SUM(I47:I69)</f>
        <v>151.179</v>
      </c>
      <c r="J70" s="182">
        <f t="shared" ref="J70" si="56">IFERROR((I70-G70)/G70,0)</f>
        <v>-0.16427671148062981</v>
      </c>
      <c r="K70" s="183">
        <f>SUM(K47:K69)</f>
        <v>182.71799999999999</v>
      </c>
      <c r="L70" s="182">
        <f t="shared" si="34"/>
        <v>0.20862024487528022</v>
      </c>
      <c r="M70" s="183">
        <f>SUM(M47:M69)</f>
        <v>743.97900000000004</v>
      </c>
      <c r="N70" s="176">
        <f t="shared" si="36"/>
        <v>0.29755604917351564</v>
      </c>
      <c r="P70" s="183">
        <f>SUM(P47:P69)</f>
        <v>192</v>
      </c>
      <c r="Q70" s="183">
        <f>SUM(Q47:Q69)</f>
        <v>182.71799999999999</v>
      </c>
      <c r="R70" s="183">
        <f>SUM(R47:R69)</f>
        <v>374.71799999999996</v>
      </c>
      <c r="S70" s="165">
        <f>IFERROR((R70-K70)/K70,0)</f>
        <v>1.0507995928151577</v>
      </c>
      <c r="T70" s="183">
        <f>SUM(T47:T69)</f>
        <v>664</v>
      </c>
      <c r="U70" s="183">
        <f>SUM(U47:U69)</f>
        <v>960</v>
      </c>
      <c r="V70" s="183">
        <f>SUM(V47:V69)</f>
        <v>1624</v>
      </c>
      <c r="W70" s="183">
        <f>SUM(W47:W69)</f>
        <v>182.71799999999999</v>
      </c>
      <c r="X70" s="183">
        <f>SUM(X47:X69)</f>
        <v>1806.7179999999998</v>
      </c>
      <c r="Y70" s="182">
        <f>IFERROR((X70-R70)/R70,0)</f>
        <v>3.8215404650964198</v>
      </c>
      <c r="Z70" s="183">
        <f>SUM(Z47:Z69)</f>
        <v>584</v>
      </c>
      <c r="AA70" s="183">
        <f>SUM(AA47:AA69)</f>
        <v>4280</v>
      </c>
      <c r="AB70" s="183">
        <f>SUM(AB47:AB69)</f>
        <v>4864</v>
      </c>
      <c r="AC70" s="183">
        <f>SUM(AC47:AC69)</f>
        <v>182.71799999999999</v>
      </c>
      <c r="AD70" s="183">
        <f>SUM(AD47:AD69)</f>
        <v>5046.7179999999998</v>
      </c>
      <c r="AE70" s="165">
        <f>IFERROR((AD70-X70)/X70,0)</f>
        <v>1.7933069798385803</v>
      </c>
      <c r="AF70" s="183">
        <f>SUM(AF47:AF69)</f>
        <v>232</v>
      </c>
      <c r="AG70" s="183">
        <f>SUM(AG47:AG69)</f>
        <v>7200</v>
      </c>
      <c r="AH70" s="183">
        <f>SUM(AH47:AH69)</f>
        <v>7432</v>
      </c>
      <c r="AI70" s="183">
        <f>SUM(AI47:AI69)</f>
        <v>182.71799999999999</v>
      </c>
      <c r="AJ70" s="183">
        <f>SUM(AJ47:AJ69)</f>
        <v>7614.7179999999998</v>
      </c>
      <c r="AK70" s="165">
        <f t="shared" ref="AK70" si="57">IFERROR((AJ70-AD70)/AD70,0)</f>
        <v>0.50884555071236393</v>
      </c>
      <c r="AL70" s="183">
        <f>SUM(AL47:AL69)</f>
        <v>176</v>
      </c>
      <c r="AM70" s="183">
        <f>SUM(AM47:AM69)</f>
        <v>8360</v>
      </c>
      <c r="AN70" s="183">
        <f>SUM(AN47:AN69)</f>
        <v>8536</v>
      </c>
      <c r="AO70" s="183">
        <f>SUM(AO47:AO69)</f>
        <v>182.71799999999999</v>
      </c>
      <c r="AP70" s="183">
        <f>SUM(AP47:AP69)</f>
        <v>8718.7180000000008</v>
      </c>
      <c r="AQ70" s="165">
        <f>IFERROR((AP70-AJ70)/AJ70,0)</f>
        <v>0.14498238805429181</v>
      </c>
      <c r="AR70" s="183">
        <f>SUM(AR47:AR69)</f>
        <v>23561.59</v>
      </c>
      <c r="AS70" s="164">
        <f>IFERROR((AP70/R70)^(1/4)-1,0)</f>
        <v>1.1962765213025377</v>
      </c>
    </row>
    <row r="71" spans="2:45" ht="15" customHeight="1"/>
    <row r="72" spans="2:45" ht="15.6">
      <c r="B72" s="293" t="s">
        <v>105</v>
      </c>
      <c r="C72" s="293"/>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3"/>
      <c r="AJ72" s="293"/>
      <c r="AK72" s="293"/>
      <c r="AL72" s="293"/>
      <c r="AM72" s="293"/>
      <c r="AN72" s="293"/>
      <c r="AO72" s="293"/>
      <c r="AP72" s="293"/>
      <c r="AQ72" s="293"/>
      <c r="AR72" s="293"/>
      <c r="AS72" s="293"/>
    </row>
    <row r="73" spans="2:45" ht="5.45" customHeight="1" outlineLevel="1">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row>
    <row r="74" spans="2:45" outlineLevel="1">
      <c r="B74" s="304"/>
      <c r="C74" s="325" t="s">
        <v>102</v>
      </c>
      <c r="D74" s="310" t="s">
        <v>127</v>
      </c>
      <c r="E74" s="312"/>
      <c r="F74" s="312"/>
      <c r="G74" s="312"/>
      <c r="H74" s="312"/>
      <c r="I74" s="312"/>
      <c r="J74" s="312"/>
      <c r="K74" s="312"/>
      <c r="L74" s="311"/>
      <c r="M74" s="313" t="str">
        <f xml:space="preserve"> D75&amp;" - "&amp;K75</f>
        <v>2019 - 2023</v>
      </c>
      <c r="N74" s="314"/>
      <c r="P74" s="310" t="s">
        <v>128</v>
      </c>
      <c r="Q74" s="312"/>
      <c r="R74" s="312"/>
      <c r="S74" s="312"/>
      <c r="T74" s="312"/>
      <c r="U74" s="312"/>
      <c r="V74" s="312"/>
      <c r="W74" s="312"/>
      <c r="X74" s="312"/>
      <c r="Y74" s="312"/>
      <c r="Z74" s="312"/>
      <c r="AA74" s="312"/>
      <c r="AB74" s="312"/>
      <c r="AC74" s="312"/>
      <c r="AD74" s="312"/>
      <c r="AE74" s="312"/>
      <c r="AF74" s="312"/>
      <c r="AG74" s="312"/>
      <c r="AH74" s="312"/>
      <c r="AI74" s="312"/>
      <c r="AJ74" s="312"/>
      <c r="AK74" s="312"/>
      <c r="AL74" s="312"/>
      <c r="AM74" s="312"/>
      <c r="AN74" s="312"/>
      <c r="AO74" s="312"/>
      <c r="AP74" s="312"/>
      <c r="AQ74" s="312"/>
      <c r="AR74" s="312"/>
      <c r="AS74" s="311"/>
    </row>
    <row r="75" spans="2:45" outlineLevel="1">
      <c r="B75" s="305"/>
      <c r="C75" s="325"/>
      <c r="D75" s="81">
        <f>$C$3-5</f>
        <v>2019</v>
      </c>
      <c r="E75" s="310">
        <f>$C$3-4</f>
        <v>2020</v>
      </c>
      <c r="F75" s="311"/>
      <c r="G75" s="310">
        <f>$C$3-3</f>
        <v>2021</v>
      </c>
      <c r="H75" s="311"/>
      <c r="I75" s="310">
        <f>$C$3-2</f>
        <v>2022</v>
      </c>
      <c r="J75" s="311"/>
      <c r="K75" s="310">
        <f>$C$3-1</f>
        <v>2023</v>
      </c>
      <c r="L75" s="311"/>
      <c r="M75" s="315"/>
      <c r="N75" s="316"/>
      <c r="P75" s="345">
        <f>$C$3</f>
        <v>2024</v>
      </c>
      <c r="Q75" s="346"/>
      <c r="R75" s="346"/>
      <c r="S75" s="358"/>
      <c r="T75" s="345">
        <f>$C$3+1</f>
        <v>2025</v>
      </c>
      <c r="U75" s="346"/>
      <c r="V75" s="346"/>
      <c r="W75" s="346"/>
      <c r="X75" s="346"/>
      <c r="Y75" s="358"/>
      <c r="Z75" s="310">
        <f>$C$3+2</f>
        <v>2026</v>
      </c>
      <c r="AA75" s="312"/>
      <c r="AB75" s="312"/>
      <c r="AC75" s="312"/>
      <c r="AD75" s="312"/>
      <c r="AE75" s="311"/>
      <c r="AF75" s="310">
        <f>$C$3+3</f>
        <v>2027</v>
      </c>
      <c r="AG75" s="312"/>
      <c r="AH75" s="312"/>
      <c r="AI75" s="312"/>
      <c r="AJ75" s="312"/>
      <c r="AK75" s="311"/>
      <c r="AL75" s="310">
        <f>$C$3+4</f>
        <v>2028</v>
      </c>
      <c r="AM75" s="312"/>
      <c r="AN75" s="312"/>
      <c r="AO75" s="312"/>
      <c r="AP75" s="312"/>
      <c r="AQ75" s="311"/>
      <c r="AR75" s="317" t="str">
        <f>P75&amp;" - "&amp;AL75</f>
        <v>2024 - 2028</v>
      </c>
      <c r="AS75" s="318"/>
    </row>
    <row r="76" spans="2:45" ht="15" customHeight="1" outlineLevel="1">
      <c r="B76" s="305"/>
      <c r="C76" s="325"/>
      <c r="D76" s="347" t="s">
        <v>168</v>
      </c>
      <c r="E76" s="349" t="s">
        <v>168</v>
      </c>
      <c r="F76" s="351" t="s">
        <v>131</v>
      </c>
      <c r="G76" s="349" t="s">
        <v>168</v>
      </c>
      <c r="H76" s="351" t="s">
        <v>131</v>
      </c>
      <c r="I76" s="349" t="s">
        <v>168</v>
      </c>
      <c r="J76" s="353" t="s">
        <v>131</v>
      </c>
      <c r="K76" s="349" t="s">
        <v>168</v>
      </c>
      <c r="L76" s="353" t="s">
        <v>131</v>
      </c>
      <c r="M76" s="349" t="s">
        <v>123</v>
      </c>
      <c r="N76" s="355" t="s">
        <v>132</v>
      </c>
      <c r="P76" s="349" t="str">
        <f>"Διανεμόμενες ποσότητες σε πελάτες που συνδέθηκαν το "&amp;P75</f>
        <v>Διανεμόμενες ποσότητες σε πελάτες που συνδέθηκαν το 2024</v>
      </c>
      <c r="Q76" s="357" t="s">
        <v>169</v>
      </c>
      <c r="R76" s="357" t="s">
        <v>170</v>
      </c>
      <c r="S76" s="359" t="s">
        <v>131</v>
      </c>
      <c r="T76" s="345" t="s">
        <v>171</v>
      </c>
      <c r="U76" s="346"/>
      <c r="V76" s="346"/>
      <c r="W76" s="357" t="s">
        <v>169</v>
      </c>
      <c r="X76" s="357" t="s">
        <v>170</v>
      </c>
      <c r="Y76" s="358" t="s">
        <v>131</v>
      </c>
      <c r="Z76" s="345" t="s">
        <v>171</v>
      </c>
      <c r="AA76" s="346"/>
      <c r="AB76" s="346"/>
      <c r="AC76" s="357" t="s">
        <v>169</v>
      </c>
      <c r="AD76" s="357" t="s">
        <v>170</v>
      </c>
      <c r="AE76" s="358" t="s">
        <v>131</v>
      </c>
      <c r="AF76" s="345" t="s">
        <v>171</v>
      </c>
      <c r="AG76" s="346"/>
      <c r="AH76" s="346"/>
      <c r="AI76" s="357" t="s">
        <v>169</v>
      </c>
      <c r="AJ76" s="357" t="s">
        <v>170</v>
      </c>
      <c r="AK76" s="358" t="s">
        <v>131</v>
      </c>
      <c r="AL76" s="345" t="s">
        <v>171</v>
      </c>
      <c r="AM76" s="346"/>
      <c r="AN76" s="346"/>
      <c r="AO76" s="357" t="s">
        <v>169</v>
      </c>
      <c r="AP76" s="357" t="s">
        <v>170</v>
      </c>
      <c r="AQ76" s="358" t="s">
        <v>131</v>
      </c>
      <c r="AR76" s="360" t="s">
        <v>123</v>
      </c>
      <c r="AS76" s="362" t="s">
        <v>132</v>
      </c>
    </row>
    <row r="77" spans="2:45" ht="57.6" outlineLevel="1">
      <c r="B77" s="306"/>
      <c r="C77" s="325"/>
      <c r="D77" s="348"/>
      <c r="E77" s="350"/>
      <c r="F77" s="352"/>
      <c r="G77" s="350"/>
      <c r="H77" s="352"/>
      <c r="I77" s="350"/>
      <c r="J77" s="354"/>
      <c r="K77" s="350"/>
      <c r="L77" s="354"/>
      <c r="M77" s="350"/>
      <c r="N77" s="356"/>
      <c r="P77" s="350"/>
      <c r="Q77" s="357"/>
      <c r="R77" s="357"/>
      <c r="S77" s="359"/>
      <c r="T77" s="122" t="str">
        <f>"Διανεμόμενες ποσότητες σε πελάτες που συνδέθηκαν το "&amp;T75</f>
        <v>Διανεμόμενες ποσότητες σε πελάτες που συνδέθηκαν το 2025</v>
      </c>
      <c r="U77" s="104" t="str">
        <f>"Διανεμόμενες ποσότητες σε πελάτες που συνδέθηκαν το "&amp;P75</f>
        <v>Διανεμόμενες ποσότητες σε πελάτες που συνδέθηκαν το 2024</v>
      </c>
      <c r="V77" s="58" t="s">
        <v>172</v>
      </c>
      <c r="W77" s="357"/>
      <c r="X77" s="357"/>
      <c r="Y77" s="358"/>
      <c r="Z77" s="122" t="str">
        <f>"Διανεμόμενες ποσότητες σε πελάτες που συνδέθηκαν το "&amp;Z75</f>
        <v>Διανεμόμενες ποσότητες σε πελάτες που συνδέθηκαν το 2026</v>
      </c>
      <c r="AA77" s="104" t="str">
        <f>"Διανεμόμενες ποσότητες σε πελάτες που συνδέθηκαν το "&amp;$P$12&amp;" - "&amp;T75</f>
        <v>Διανεμόμενες ποσότητες σε πελάτες που συνδέθηκαν το 2024 - 2025</v>
      </c>
      <c r="AB77" s="58" t="s">
        <v>172</v>
      </c>
      <c r="AC77" s="357"/>
      <c r="AD77" s="357"/>
      <c r="AE77" s="358"/>
      <c r="AF77" s="122" t="str">
        <f>"Διανεμόμενες ποσότητες σε πελάτες που συνδέθηκαν το "&amp;AF75</f>
        <v>Διανεμόμενες ποσότητες σε πελάτες που συνδέθηκαν το 2027</v>
      </c>
      <c r="AG77" s="104" t="str">
        <f>"Διανεμόμενες ποσότητες σε πελάτες που συνδέθηκαν το "&amp;$P$12&amp;" - "&amp;Z75</f>
        <v>Διανεμόμενες ποσότητες σε πελάτες που συνδέθηκαν το 2024 - 2026</v>
      </c>
      <c r="AH77" s="58" t="s">
        <v>172</v>
      </c>
      <c r="AI77" s="357"/>
      <c r="AJ77" s="357"/>
      <c r="AK77" s="358"/>
      <c r="AL77" s="122" t="str">
        <f>"Διανεμόμενες ποσότητες σε πελάτες που συνδέθηκαν το "&amp;AL75</f>
        <v>Διανεμόμενες ποσότητες σε πελάτες που συνδέθηκαν το 2028</v>
      </c>
      <c r="AM77" s="104" t="str">
        <f>"Διανεμόμενες ποσότητες σε πελάτες που συνδέθηκαν το "&amp;$P$12&amp;" - "&amp;AF75</f>
        <v>Διανεμόμενες ποσότητες σε πελάτες που συνδέθηκαν το 2024 - 2027</v>
      </c>
      <c r="AN77" s="58" t="s">
        <v>172</v>
      </c>
      <c r="AO77" s="357"/>
      <c r="AP77" s="357"/>
      <c r="AQ77" s="358"/>
      <c r="AR77" s="361"/>
      <c r="AS77" s="363"/>
    </row>
    <row r="78" spans="2:45" outlineLevel="1">
      <c r="B78" s="235" t="s">
        <v>75</v>
      </c>
      <c r="C78" s="62" t="s">
        <v>111</v>
      </c>
      <c r="D78" s="83"/>
      <c r="E78" s="68"/>
      <c r="F78" s="166">
        <f t="shared" ref="F78:F100" si="58">IFERROR((E78-D78)/D78,0)</f>
        <v>0</v>
      </c>
      <c r="G78" s="68"/>
      <c r="H78" s="166">
        <f>IFERROR((G78-E78)/E78,0)</f>
        <v>0</v>
      </c>
      <c r="I78" s="68"/>
      <c r="J78" s="166">
        <f>IFERROR((I78-G78)/G78,0)</f>
        <v>0</v>
      </c>
      <c r="K78" s="68"/>
      <c r="L78" s="166">
        <f t="shared" ref="L78:L101" si="59">IFERROR((K78-I78)/I78,0)</f>
        <v>0</v>
      </c>
      <c r="M78" s="163">
        <f t="shared" ref="M78:M100" si="60">D78+E78+G78+I78+K78</f>
        <v>0</v>
      </c>
      <c r="N78" s="164">
        <f t="shared" ref="N78:N101" si="61">IFERROR((K78/D78)^(1/4)-1,0)</f>
        <v>0</v>
      </c>
      <c r="P78" s="168">
        <f>'Μέση ετήσια κατανάλωση'!$F43*Πελάτες!U76</f>
        <v>0</v>
      </c>
      <c r="Q78" s="68"/>
      <c r="R78" s="137">
        <f>P78+Q78</f>
        <v>0</v>
      </c>
      <c r="S78" s="181">
        <f t="shared" ref="S78:S100" si="62">IFERROR((R78-K78)/K78,0)</f>
        <v>0</v>
      </c>
      <c r="T78" s="168">
        <f>'Μέση ετήσια κατανάλωση'!$F43*Πελάτες!X76</f>
        <v>0</v>
      </c>
      <c r="U78" s="137">
        <f>'Μέση ετήσια κατανάλωση'!$G43*(Πελάτες!V76-Πελάτες!$P76)</f>
        <v>0</v>
      </c>
      <c r="V78" s="137">
        <f>T78+U78</f>
        <v>0</v>
      </c>
      <c r="W78" s="68"/>
      <c r="X78" s="137">
        <f>V78+W78</f>
        <v>0</v>
      </c>
      <c r="Y78" s="166">
        <f t="shared" ref="Y78:Y100" si="63">IFERROR((X78-R78)/R78,0)</f>
        <v>0</v>
      </c>
      <c r="Z78" s="168">
        <f>'Μέση ετήσια κατανάλωση'!$F43*Πελάτες!AA76</f>
        <v>0</v>
      </c>
      <c r="AA78" s="137">
        <f>'Μέση ετήσια κατανάλωση'!$G43*(Πελάτες!Y76-Πελάτες!$P76)</f>
        <v>0</v>
      </c>
      <c r="AB78" s="137">
        <f>Z78+AA78</f>
        <v>0</v>
      </c>
      <c r="AC78" s="68"/>
      <c r="AD78" s="137">
        <f>AB78+AC78</f>
        <v>0</v>
      </c>
      <c r="AE78" s="166">
        <f>IFERROR((AD78-X78)/X78,0)</f>
        <v>0</v>
      </c>
      <c r="AF78" s="168">
        <f>'Μέση ετήσια κατανάλωση'!$F43*Πελάτες!AD76</f>
        <v>0</v>
      </c>
      <c r="AG78" s="137">
        <f>'Μέση ετήσια κατανάλωση'!$G43*(Πελάτες!AB76-Πελάτες!$P76)</f>
        <v>0</v>
      </c>
      <c r="AH78" s="137">
        <f>AF78+AG78</f>
        <v>0</v>
      </c>
      <c r="AI78" s="68"/>
      <c r="AJ78" s="137">
        <f>AH78+AI78</f>
        <v>0</v>
      </c>
      <c r="AK78" s="166">
        <f>IFERROR((AJ78-AD78)/AD78,0)</f>
        <v>0</v>
      </c>
      <c r="AL78" s="168">
        <f>'Μέση ετήσια κατανάλωση'!$F43*Πελάτες!AG76</f>
        <v>0</v>
      </c>
      <c r="AM78" s="137">
        <f>'Μέση ετήσια κατανάλωση'!$G43*(Πελάτες!AE76-Πελάτες!$P76)</f>
        <v>0</v>
      </c>
      <c r="AN78" s="137">
        <f>AL78+AM78</f>
        <v>0</v>
      </c>
      <c r="AO78" s="68"/>
      <c r="AP78" s="137">
        <f>AN78+AO78</f>
        <v>0</v>
      </c>
      <c r="AQ78" s="166">
        <f>IFERROR((AP78-AJ78)/AJ78,0)</f>
        <v>0</v>
      </c>
      <c r="AR78" s="163">
        <f t="shared" ref="AR78:AR100" si="64">R78+X78+AD78+AJ78+AP78</f>
        <v>0</v>
      </c>
      <c r="AS78" s="164">
        <f t="shared" ref="AS78:AS100" si="65">IFERROR((AP78/R78)^(1/4)-1,0)</f>
        <v>0</v>
      </c>
    </row>
    <row r="79" spans="2:45" outlineLevel="1">
      <c r="B79" s="236" t="s">
        <v>76</v>
      </c>
      <c r="C79" s="62" t="s">
        <v>111</v>
      </c>
      <c r="D79" s="83"/>
      <c r="E79" s="68"/>
      <c r="F79" s="166">
        <f t="shared" si="58"/>
        <v>0</v>
      </c>
      <c r="G79" s="68"/>
      <c r="H79" s="166">
        <f t="shared" ref="H79:H100" si="66">IFERROR((G79-E79)/E79,0)</f>
        <v>0</v>
      </c>
      <c r="I79" s="68"/>
      <c r="J79" s="166">
        <f t="shared" ref="J79:J100" si="67">IFERROR((I79-G79)/G79,0)</f>
        <v>0</v>
      </c>
      <c r="K79" s="68"/>
      <c r="L79" s="166">
        <f t="shared" si="59"/>
        <v>0</v>
      </c>
      <c r="M79" s="163">
        <f t="shared" si="60"/>
        <v>0</v>
      </c>
      <c r="N79" s="164">
        <f t="shared" si="61"/>
        <v>0</v>
      </c>
      <c r="P79" s="168">
        <f>'Μέση ετήσια κατανάλωση'!$F44*Πελάτες!U77</f>
        <v>881.6</v>
      </c>
      <c r="Q79" s="68"/>
      <c r="R79" s="137">
        <f t="shared" ref="R79:R100" si="68">P79+Q79</f>
        <v>881.6</v>
      </c>
      <c r="S79" s="181">
        <f t="shared" si="62"/>
        <v>0</v>
      </c>
      <c r="T79" s="168">
        <f>'Μέση ετήσια κατανάλωση'!$F44*Πελάτες!X77</f>
        <v>4427</v>
      </c>
      <c r="U79" s="137">
        <f>'Μέση ετήσια κατανάλωση'!$G44*(Πελάτες!V77-Πελάτες!$P77)</f>
        <v>4408</v>
      </c>
      <c r="V79" s="137">
        <f t="shared" ref="V79:V100" si="69">T79+U79</f>
        <v>8835</v>
      </c>
      <c r="W79" s="68"/>
      <c r="X79" s="137">
        <f t="shared" ref="X79:X100" si="70">V79+W79</f>
        <v>8835</v>
      </c>
      <c r="Y79" s="166">
        <f t="shared" si="63"/>
        <v>9.0215517241379306</v>
      </c>
      <c r="Z79" s="168">
        <f>'Μέση ετήσια κατανάλωση'!$F44*Πελάτες!AA77</f>
        <v>4123</v>
      </c>
      <c r="AA79" s="137">
        <f>'Μέση ετήσια κατανάλωση'!$G44*(Πελάτες!Y77-Πελάτες!$P77)</f>
        <v>26543</v>
      </c>
      <c r="AB79" s="137">
        <f t="shared" ref="AB79:AB100" si="71">Z79+AA79</f>
        <v>30666</v>
      </c>
      <c r="AC79" s="68"/>
      <c r="AD79" s="137">
        <f t="shared" ref="AD79:AD100" si="72">AB79+AC79</f>
        <v>30666</v>
      </c>
      <c r="AE79" s="166">
        <f t="shared" ref="AE79:AE100" si="73">IFERROR((AD79-X79)/X79,0)</f>
        <v>2.4709677419354841</v>
      </c>
      <c r="AF79" s="168">
        <f>'Μέση ετήσια κατανάλωση'!$F44*Πελάτες!AD77</f>
        <v>841.7</v>
      </c>
      <c r="AG79" s="137">
        <f>'Μέση ετήσια κατανάλωση'!$G44*(Πελάτες!AB77-Πελάτες!$P77)</f>
        <v>47158</v>
      </c>
      <c r="AH79" s="137">
        <f t="shared" ref="AH79:AH100" si="74">AF79+AG79</f>
        <v>47999.7</v>
      </c>
      <c r="AI79" s="68"/>
      <c r="AJ79" s="137">
        <f t="shared" ref="AJ79:AJ100" si="75">AH79+AI79</f>
        <v>47999.7</v>
      </c>
      <c r="AK79" s="166">
        <f t="shared" ref="AK79:AK100" si="76">IFERROR((AJ79-AD79)/AD79,0)</f>
        <v>0.56524163568773222</v>
      </c>
      <c r="AL79" s="168">
        <f>'Μέση ετήσια κατανάλωση'!$F44*Πελάτες!AG77</f>
        <v>803.7</v>
      </c>
      <c r="AM79" s="137">
        <f>'Μέση ετήσια κατανάλωση'!$G44*(Πελάτες!AE77-Πελάτες!$P77)</f>
        <v>51366.5</v>
      </c>
      <c r="AN79" s="137">
        <f t="shared" ref="AN79:AN100" si="77">AL79+AM79</f>
        <v>52170.2</v>
      </c>
      <c r="AO79" s="68"/>
      <c r="AP79" s="137">
        <f t="shared" ref="AP79:AP100" si="78">AN79+AO79</f>
        <v>52170.2</v>
      </c>
      <c r="AQ79" s="166">
        <f t="shared" ref="AQ79:AQ100" si="79">IFERROR((AP79-AJ79)/AJ79,0)</f>
        <v>8.6885959703914828E-2</v>
      </c>
      <c r="AR79" s="163">
        <f t="shared" si="64"/>
        <v>140552.5</v>
      </c>
      <c r="AS79" s="164">
        <f t="shared" si="65"/>
        <v>1.7735610517712139</v>
      </c>
    </row>
    <row r="80" spans="2:45" outlineLevel="1">
      <c r="B80" s="236" t="s">
        <v>77</v>
      </c>
      <c r="C80" s="62" t="s">
        <v>111</v>
      </c>
      <c r="D80" s="83"/>
      <c r="E80" s="68"/>
      <c r="F80" s="166">
        <f t="shared" si="58"/>
        <v>0</v>
      </c>
      <c r="G80" s="68"/>
      <c r="H80" s="166">
        <f t="shared" si="66"/>
        <v>0</v>
      </c>
      <c r="I80" s="68"/>
      <c r="J80" s="166">
        <f t="shared" si="67"/>
        <v>0</v>
      </c>
      <c r="K80" s="68"/>
      <c r="L80" s="166">
        <f t="shared" si="59"/>
        <v>0</v>
      </c>
      <c r="M80" s="163">
        <f t="shared" si="60"/>
        <v>0</v>
      </c>
      <c r="N80" s="164">
        <f t="shared" si="61"/>
        <v>0</v>
      </c>
      <c r="P80" s="168">
        <f>'Μέση ετήσια κατανάλωση'!$F45*Πελάτες!U78</f>
        <v>0</v>
      </c>
      <c r="Q80" s="68"/>
      <c r="R80" s="137">
        <f t="shared" si="68"/>
        <v>0</v>
      </c>
      <c r="S80" s="181">
        <f t="shared" si="62"/>
        <v>0</v>
      </c>
      <c r="T80" s="168">
        <f>'Μέση ετήσια κατανάλωση'!$F45*Πελάτες!X78</f>
        <v>0</v>
      </c>
      <c r="U80" s="137">
        <f>'Μέση ετήσια κατανάλωση'!$G45*(Πελάτες!V78-Πελάτες!$P78)</f>
        <v>0</v>
      </c>
      <c r="V80" s="137">
        <f t="shared" si="69"/>
        <v>0</v>
      </c>
      <c r="W80" s="68"/>
      <c r="X80" s="137">
        <f t="shared" si="70"/>
        <v>0</v>
      </c>
      <c r="Y80" s="166">
        <f t="shared" si="63"/>
        <v>0</v>
      </c>
      <c r="Z80" s="168">
        <f>'Μέση ετήσια κατανάλωση'!$F45*Πελάτες!AA78</f>
        <v>0</v>
      </c>
      <c r="AA80" s="137">
        <f>'Μέση ετήσια κατανάλωση'!$G45*(Πελάτες!Y78-Πελάτες!$P78)</f>
        <v>0</v>
      </c>
      <c r="AB80" s="137">
        <f t="shared" si="71"/>
        <v>0</v>
      </c>
      <c r="AC80" s="68"/>
      <c r="AD80" s="137">
        <f t="shared" si="72"/>
        <v>0</v>
      </c>
      <c r="AE80" s="166">
        <f t="shared" si="73"/>
        <v>0</v>
      </c>
      <c r="AF80" s="168">
        <f>'Μέση ετήσια κατανάλωση'!$F45*Πελάτες!AD78</f>
        <v>0</v>
      </c>
      <c r="AG80" s="137">
        <f>'Μέση ετήσια κατανάλωση'!$G45*(Πελάτες!AB78-Πελάτες!$P78)</f>
        <v>0</v>
      </c>
      <c r="AH80" s="137">
        <f t="shared" si="74"/>
        <v>0</v>
      </c>
      <c r="AI80" s="68"/>
      <c r="AJ80" s="137">
        <f t="shared" si="75"/>
        <v>0</v>
      </c>
      <c r="AK80" s="166">
        <f t="shared" si="76"/>
        <v>0</v>
      </c>
      <c r="AL80" s="168">
        <f>'Μέση ετήσια κατανάλωση'!$F45*Πελάτες!AG78</f>
        <v>0</v>
      </c>
      <c r="AM80" s="137">
        <f>'Μέση ετήσια κατανάλωση'!$G45*(Πελάτες!AE78-Πελάτες!$P78)</f>
        <v>0</v>
      </c>
      <c r="AN80" s="137">
        <f t="shared" si="77"/>
        <v>0</v>
      </c>
      <c r="AO80" s="68"/>
      <c r="AP80" s="137">
        <f t="shared" si="78"/>
        <v>0</v>
      </c>
      <c r="AQ80" s="166">
        <f t="shared" si="79"/>
        <v>0</v>
      </c>
      <c r="AR80" s="163">
        <f t="shared" si="64"/>
        <v>0</v>
      </c>
      <c r="AS80" s="164">
        <f t="shared" si="65"/>
        <v>0</v>
      </c>
    </row>
    <row r="81" spans="2:45" outlineLevel="1">
      <c r="B81" s="235" t="s">
        <v>78</v>
      </c>
      <c r="C81" s="62" t="s">
        <v>111</v>
      </c>
      <c r="D81" s="83"/>
      <c r="E81" s="68"/>
      <c r="F81" s="166">
        <f t="shared" si="58"/>
        <v>0</v>
      </c>
      <c r="G81" s="68"/>
      <c r="H81" s="166">
        <f t="shared" si="66"/>
        <v>0</v>
      </c>
      <c r="I81" s="68"/>
      <c r="J81" s="166">
        <f t="shared" si="67"/>
        <v>0</v>
      </c>
      <c r="K81" s="68"/>
      <c r="L81" s="166">
        <f t="shared" si="59"/>
        <v>0</v>
      </c>
      <c r="M81" s="163">
        <f t="shared" si="60"/>
        <v>0</v>
      </c>
      <c r="N81" s="164">
        <f t="shared" si="61"/>
        <v>0</v>
      </c>
      <c r="P81" s="168">
        <f>'Μέση ετήσια κατανάλωση'!$F46*Πελάτες!U79</f>
        <v>0</v>
      </c>
      <c r="Q81" s="68"/>
      <c r="R81" s="137">
        <f t="shared" si="68"/>
        <v>0</v>
      </c>
      <c r="S81" s="181">
        <f t="shared" si="62"/>
        <v>0</v>
      </c>
      <c r="T81" s="168">
        <f>'Μέση ετήσια κατανάλωση'!$F46*Πελάτες!X79</f>
        <v>0</v>
      </c>
      <c r="U81" s="137">
        <f>'Μέση ετήσια κατανάλωση'!$G46*(Πελάτες!V79-Πελάτες!$P79)</f>
        <v>0</v>
      </c>
      <c r="V81" s="137">
        <f t="shared" si="69"/>
        <v>0</v>
      </c>
      <c r="W81" s="68"/>
      <c r="X81" s="137">
        <f t="shared" si="70"/>
        <v>0</v>
      </c>
      <c r="Y81" s="166">
        <f t="shared" si="63"/>
        <v>0</v>
      </c>
      <c r="Z81" s="168">
        <f>'Μέση ετήσια κατανάλωση'!$F46*Πελάτες!AA79</f>
        <v>0</v>
      </c>
      <c r="AA81" s="137">
        <f>'Μέση ετήσια κατανάλωση'!$G46*(Πελάτες!Y79-Πελάτες!$P79)</f>
        <v>0</v>
      </c>
      <c r="AB81" s="137">
        <f t="shared" si="71"/>
        <v>0</v>
      </c>
      <c r="AC81" s="68"/>
      <c r="AD81" s="137">
        <f t="shared" si="72"/>
        <v>0</v>
      </c>
      <c r="AE81" s="166">
        <f t="shared" si="73"/>
        <v>0</v>
      </c>
      <c r="AF81" s="168">
        <f>'Μέση ετήσια κατανάλωση'!$F46*Πελάτες!AD79</f>
        <v>0</v>
      </c>
      <c r="AG81" s="137">
        <f>'Μέση ετήσια κατανάλωση'!$G46*(Πελάτες!AB79-Πελάτες!$P79)</f>
        <v>0</v>
      </c>
      <c r="AH81" s="137">
        <f t="shared" si="74"/>
        <v>0</v>
      </c>
      <c r="AI81" s="68"/>
      <c r="AJ81" s="137">
        <f t="shared" si="75"/>
        <v>0</v>
      </c>
      <c r="AK81" s="166">
        <f t="shared" si="76"/>
        <v>0</v>
      </c>
      <c r="AL81" s="168">
        <f>'Μέση ετήσια κατανάλωση'!$F46*Πελάτες!AG79</f>
        <v>0</v>
      </c>
      <c r="AM81" s="137">
        <f>'Μέση ετήσια κατανάλωση'!$G46*(Πελάτες!AE79-Πελάτες!$P79)</f>
        <v>0</v>
      </c>
      <c r="AN81" s="137">
        <f t="shared" si="77"/>
        <v>0</v>
      </c>
      <c r="AO81" s="68"/>
      <c r="AP81" s="137">
        <f t="shared" si="78"/>
        <v>0</v>
      </c>
      <c r="AQ81" s="166">
        <f t="shared" si="79"/>
        <v>0</v>
      </c>
      <c r="AR81" s="163">
        <f t="shared" si="64"/>
        <v>0</v>
      </c>
      <c r="AS81" s="164">
        <f t="shared" si="65"/>
        <v>0</v>
      </c>
    </row>
    <row r="82" spans="2:45" outlineLevel="1">
      <c r="B82" s="236" t="s">
        <v>79</v>
      </c>
      <c r="C82" s="62" t="s">
        <v>111</v>
      </c>
      <c r="D82" s="83"/>
      <c r="E82" s="68"/>
      <c r="F82" s="166">
        <f t="shared" si="58"/>
        <v>0</v>
      </c>
      <c r="G82" s="68"/>
      <c r="H82" s="166">
        <f t="shared" si="66"/>
        <v>0</v>
      </c>
      <c r="I82" s="68"/>
      <c r="J82" s="166">
        <f t="shared" si="67"/>
        <v>0</v>
      </c>
      <c r="K82" s="68"/>
      <c r="L82" s="166">
        <f t="shared" si="59"/>
        <v>0</v>
      </c>
      <c r="M82" s="163">
        <f t="shared" si="60"/>
        <v>0</v>
      </c>
      <c r="N82" s="164">
        <f t="shared" si="61"/>
        <v>0</v>
      </c>
      <c r="P82" s="168">
        <f>'Μέση ετήσια κατανάλωση'!$F47*Πελάτες!U80</f>
        <v>408.50000000000006</v>
      </c>
      <c r="Q82" s="68"/>
      <c r="R82" s="137">
        <f t="shared" si="68"/>
        <v>408.50000000000006</v>
      </c>
      <c r="S82" s="181">
        <f t="shared" si="62"/>
        <v>0</v>
      </c>
      <c r="T82" s="168">
        <f>'Μέση ετήσια κατανάλωση'!$F47*Πελάτες!X80</f>
        <v>1594.1000000000001</v>
      </c>
      <c r="U82" s="137">
        <f>'Μέση ετήσια κατανάλωση'!$G47*(Πελάτες!V80-Πελάτες!$P80)</f>
        <v>2042.5</v>
      </c>
      <c r="V82" s="137">
        <f t="shared" si="69"/>
        <v>3636.6000000000004</v>
      </c>
      <c r="W82" s="68"/>
      <c r="X82" s="137">
        <f t="shared" si="70"/>
        <v>3636.6000000000004</v>
      </c>
      <c r="Y82" s="166">
        <f t="shared" si="63"/>
        <v>7.902325581395349</v>
      </c>
      <c r="Z82" s="168">
        <f>'Μέση ετήσια κατανάλωση'!$F47*Πελάτες!AA80</f>
        <v>1476.3000000000002</v>
      </c>
      <c r="AA82" s="137">
        <f>'Μέση ετήσια κατανάλωση'!$G47*(Πελάτες!Y80-Πελάτες!$P80)</f>
        <v>10013</v>
      </c>
      <c r="AB82" s="137">
        <f t="shared" si="71"/>
        <v>11489.3</v>
      </c>
      <c r="AC82" s="68"/>
      <c r="AD82" s="137">
        <f t="shared" si="72"/>
        <v>11489.3</v>
      </c>
      <c r="AE82" s="166">
        <f t="shared" si="73"/>
        <v>2.1593521421107624</v>
      </c>
      <c r="AF82" s="168">
        <f>'Μέση ετήσια κατανάλωση'!$F47*Πελάτες!AD80</f>
        <v>70.300000000000011</v>
      </c>
      <c r="AG82" s="137">
        <f>'Μέση ετήσια κατανάλωση'!$G47*(Πελάτες!AB80-Πελάτες!$P80)</f>
        <v>17394.5</v>
      </c>
      <c r="AH82" s="137">
        <f t="shared" si="74"/>
        <v>17464.8</v>
      </c>
      <c r="AI82" s="68"/>
      <c r="AJ82" s="137">
        <f t="shared" si="75"/>
        <v>17464.8</v>
      </c>
      <c r="AK82" s="166">
        <f t="shared" si="76"/>
        <v>0.52009260790474621</v>
      </c>
      <c r="AL82" s="168">
        <f>'Μέση ετήσια κατανάλωση'!$F47*Πελάτες!AG80</f>
        <v>74.100000000000009</v>
      </c>
      <c r="AM82" s="137">
        <f>'Μέση ετήσια κατανάλωση'!$G47*(Πελάτες!AE80-Πελάτες!$P80)</f>
        <v>17746</v>
      </c>
      <c r="AN82" s="137">
        <f t="shared" si="77"/>
        <v>17820.099999999999</v>
      </c>
      <c r="AO82" s="68"/>
      <c r="AP82" s="137">
        <f t="shared" si="78"/>
        <v>17820.099999999999</v>
      </c>
      <c r="AQ82" s="166">
        <f t="shared" si="79"/>
        <v>2.0343777197563057E-2</v>
      </c>
      <c r="AR82" s="163">
        <f t="shared" si="64"/>
        <v>50819.299999999996</v>
      </c>
      <c r="AS82" s="164">
        <f t="shared" si="65"/>
        <v>1.5699786708571581</v>
      </c>
    </row>
    <row r="83" spans="2:45" outlineLevel="1">
      <c r="B83" s="236" t="s">
        <v>80</v>
      </c>
      <c r="C83" s="62" t="s">
        <v>111</v>
      </c>
      <c r="D83" s="83"/>
      <c r="E83" s="68"/>
      <c r="F83" s="166">
        <f t="shared" si="58"/>
        <v>0</v>
      </c>
      <c r="G83" s="68"/>
      <c r="H83" s="166">
        <f t="shared" si="66"/>
        <v>0</v>
      </c>
      <c r="I83" s="68"/>
      <c r="J83" s="166">
        <f t="shared" si="67"/>
        <v>0</v>
      </c>
      <c r="K83" s="68"/>
      <c r="L83" s="166">
        <f t="shared" si="59"/>
        <v>0</v>
      </c>
      <c r="M83" s="163">
        <f t="shared" si="60"/>
        <v>0</v>
      </c>
      <c r="N83" s="164">
        <f t="shared" si="61"/>
        <v>0</v>
      </c>
      <c r="P83" s="168">
        <f>'Μέση ετήσια κατανάλωση'!$F48*Πελάτες!U81</f>
        <v>0</v>
      </c>
      <c r="Q83" s="68"/>
      <c r="R83" s="137">
        <f t="shared" si="68"/>
        <v>0</v>
      </c>
      <c r="S83" s="181">
        <f t="shared" si="62"/>
        <v>0</v>
      </c>
      <c r="T83" s="168">
        <f>'Μέση ετήσια κατανάλωση'!$F48*Πελάτες!X81</f>
        <v>0</v>
      </c>
      <c r="U83" s="137">
        <f>'Μέση ετήσια κατανάλωση'!$G48*(Πελάτες!V81-Πελάτες!$P81)</f>
        <v>0</v>
      </c>
      <c r="V83" s="137">
        <f t="shared" si="69"/>
        <v>0</v>
      </c>
      <c r="W83" s="68"/>
      <c r="X83" s="137">
        <f t="shared" si="70"/>
        <v>0</v>
      </c>
      <c r="Y83" s="166">
        <f t="shared" si="63"/>
        <v>0</v>
      </c>
      <c r="Z83" s="168">
        <f>'Μέση ετήσια κατανάλωση'!$F48*Πελάτες!AA81</f>
        <v>0</v>
      </c>
      <c r="AA83" s="137">
        <f>'Μέση ετήσια κατανάλωση'!$G48*(Πελάτες!Y81-Πελάτες!$P81)</f>
        <v>0</v>
      </c>
      <c r="AB83" s="137">
        <f t="shared" si="71"/>
        <v>0</v>
      </c>
      <c r="AC83" s="68"/>
      <c r="AD83" s="137">
        <f t="shared" si="72"/>
        <v>0</v>
      </c>
      <c r="AE83" s="166">
        <f t="shared" si="73"/>
        <v>0</v>
      </c>
      <c r="AF83" s="168">
        <f>'Μέση ετήσια κατανάλωση'!$F48*Πελάτες!AD81</f>
        <v>0</v>
      </c>
      <c r="AG83" s="137">
        <f>'Μέση ετήσια κατανάλωση'!$G48*(Πελάτες!AB81-Πελάτες!$P81)</f>
        <v>0</v>
      </c>
      <c r="AH83" s="137">
        <f t="shared" si="74"/>
        <v>0</v>
      </c>
      <c r="AI83" s="68"/>
      <c r="AJ83" s="137">
        <f t="shared" si="75"/>
        <v>0</v>
      </c>
      <c r="AK83" s="166">
        <f t="shared" si="76"/>
        <v>0</v>
      </c>
      <c r="AL83" s="168">
        <f>'Μέση ετήσια κατανάλωση'!$F48*Πελάτες!AG81</f>
        <v>0</v>
      </c>
      <c r="AM83" s="137">
        <f>'Μέση ετήσια κατανάλωση'!$G48*(Πελάτες!AE81-Πελάτες!$P81)</f>
        <v>0</v>
      </c>
      <c r="AN83" s="137">
        <f t="shared" si="77"/>
        <v>0</v>
      </c>
      <c r="AO83" s="68"/>
      <c r="AP83" s="137">
        <f t="shared" si="78"/>
        <v>0</v>
      </c>
      <c r="AQ83" s="166">
        <f t="shared" si="79"/>
        <v>0</v>
      </c>
      <c r="AR83" s="163">
        <f t="shared" si="64"/>
        <v>0</v>
      </c>
      <c r="AS83" s="164">
        <f t="shared" si="65"/>
        <v>0</v>
      </c>
    </row>
    <row r="84" spans="2:45" outlineLevel="1">
      <c r="B84" s="235" t="s">
        <v>81</v>
      </c>
      <c r="C84" s="62" t="s">
        <v>111</v>
      </c>
      <c r="D84" s="83"/>
      <c r="E84" s="68"/>
      <c r="F84" s="166">
        <f t="shared" si="58"/>
        <v>0</v>
      </c>
      <c r="G84" s="68"/>
      <c r="H84" s="166">
        <f t="shared" si="66"/>
        <v>0</v>
      </c>
      <c r="I84" s="68"/>
      <c r="J84" s="166">
        <f t="shared" si="67"/>
        <v>0</v>
      </c>
      <c r="K84" s="68"/>
      <c r="L84" s="166">
        <f t="shared" si="59"/>
        <v>0</v>
      </c>
      <c r="M84" s="163">
        <f t="shared" si="60"/>
        <v>0</v>
      </c>
      <c r="N84" s="164">
        <f t="shared" si="61"/>
        <v>0</v>
      </c>
      <c r="P84" s="168">
        <f>'Μέση ετήσια κατανάλωση'!$F49*Πελάτες!U82</f>
        <v>0</v>
      </c>
      <c r="Q84" s="68"/>
      <c r="R84" s="137">
        <f t="shared" si="68"/>
        <v>0</v>
      </c>
      <c r="S84" s="181">
        <f t="shared" si="62"/>
        <v>0</v>
      </c>
      <c r="T84" s="168">
        <f>'Μέση ετήσια κατανάλωση'!$F49*Πελάτες!X82</f>
        <v>0</v>
      </c>
      <c r="U84" s="137">
        <f>'Μέση ετήσια κατανάλωση'!$G49*(Πελάτες!V82-Πελάτες!$P82)</f>
        <v>0</v>
      </c>
      <c r="V84" s="137">
        <f t="shared" si="69"/>
        <v>0</v>
      </c>
      <c r="W84" s="68"/>
      <c r="X84" s="137">
        <f t="shared" si="70"/>
        <v>0</v>
      </c>
      <c r="Y84" s="166">
        <f t="shared" si="63"/>
        <v>0</v>
      </c>
      <c r="Z84" s="168">
        <f>'Μέση ετήσια κατανάλωση'!$F49*Πελάτες!AA82</f>
        <v>0</v>
      </c>
      <c r="AA84" s="137">
        <f>'Μέση ετήσια κατανάλωση'!$G49*(Πελάτες!Y82-Πελάτες!$P82)</f>
        <v>0</v>
      </c>
      <c r="AB84" s="137">
        <f t="shared" si="71"/>
        <v>0</v>
      </c>
      <c r="AC84" s="68"/>
      <c r="AD84" s="137">
        <f t="shared" si="72"/>
        <v>0</v>
      </c>
      <c r="AE84" s="166">
        <f t="shared" si="73"/>
        <v>0</v>
      </c>
      <c r="AF84" s="168">
        <f>'Μέση ετήσια κατανάλωση'!$F49*Πελάτες!AD82</f>
        <v>0</v>
      </c>
      <c r="AG84" s="137">
        <f>'Μέση ετήσια κατανάλωση'!$G49*(Πελάτες!AB82-Πελάτες!$P82)</f>
        <v>0</v>
      </c>
      <c r="AH84" s="137">
        <f t="shared" si="74"/>
        <v>0</v>
      </c>
      <c r="AI84" s="68"/>
      <c r="AJ84" s="137">
        <f t="shared" si="75"/>
        <v>0</v>
      </c>
      <c r="AK84" s="166">
        <f t="shared" si="76"/>
        <v>0</v>
      </c>
      <c r="AL84" s="168">
        <f>'Μέση ετήσια κατανάλωση'!$F49*Πελάτες!AG82</f>
        <v>0</v>
      </c>
      <c r="AM84" s="137">
        <f>'Μέση ετήσια κατανάλωση'!$G49*(Πελάτες!AE82-Πελάτες!$P82)</f>
        <v>0</v>
      </c>
      <c r="AN84" s="137">
        <f t="shared" si="77"/>
        <v>0</v>
      </c>
      <c r="AO84" s="68"/>
      <c r="AP84" s="137">
        <f t="shared" si="78"/>
        <v>0</v>
      </c>
      <c r="AQ84" s="166">
        <f t="shared" si="79"/>
        <v>0</v>
      </c>
      <c r="AR84" s="163">
        <f t="shared" si="64"/>
        <v>0</v>
      </c>
      <c r="AS84" s="164">
        <f t="shared" si="65"/>
        <v>0</v>
      </c>
    </row>
    <row r="85" spans="2:45" outlineLevel="1">
      <c r="B85" s="236" t="s">
        <v>82</v>
      </c>
      <c r="C85" s="62" t="s">
        <v>111</v>
      </c>
      <c r="D85" s="83"/>
      <c r="E85" s="68"/>
      <c r="F85" s="166">
        <f t="shared" si="58"/>
        <v>0</v>
      </c>
      <c r="G85" s="68"/>
      <c r="H85" s="166">
        <f t="shared" si="66"/>
        <v>0</v>
      </c>
      <c r="I85" s="68"/>
      <c r="J85" s="166">
        <f t="shared" si="67"/>
        <v>0</v>
      </c>
      <c r="K85" s="68"/>
      <c r="L85" s="166">
        <f t="shared" si="59"/>
        <v>0</v>
      </c>
      <c r="M85" s="163">
        <f t="shared" si="60"/>
        <v>0</v>
      </c>
      <c r="N85" s="164">
        <f t="shared" si="61"/>
        <v>0</v>
      </c>
      <c r="P85" s="168">
        <f>'Μέση ετήσια κατανάλωση'!$F50*Πελάτες!U83</f>
        <v>551</v>
      </c>
      <c r="Q85" s="68"/>
      <c r="R85" s="137">
        <f t="shared" si="68"/>
        <v>551</v>
      </c>
      <c r="S85" s="181">
        <f t="shared" si="62"/>
        <v>0</v>
      </c>
      <c r="T85" s="168">
        <f>'Μέση ετήσια κατανάλωση'!$F50*Πελάτες!X83</f>
        <v>2791.1000000000004</v>
      </c>
      <c r="U85" s="137">
        <f>'Μέση ετήσια κατανάλωση'!$G50*(Πελάτες!V83-Πελάτες!$P83)</f>
        <v>2755</v>
      </c>
      <c r="V85" s="137">
        <f t="shared" si="69"/>
        <v>5546.1</v>
      </c>
      <c r="W85" s="68"/>
      <c r="X85" s="137">
        <f t="shared" si="70"/>
        <v>5546.1</v>
      </c>
      <c r="Y85" s="166">
        <f t="shared" si="63"/>
        <v>9.065517241379311</v>
      </c>
      <c r="Z85" s="168">
        <f>'Μέση ετήσια κατανάλωση'!$F50*Πελάτες!AA83</f>
        <v>2399.7000000000003</v>
      </c>
      <c r="AA85" s="137">
        <f>'Μέση ετήσια κατανάλωση'!$G50*(Πελάτες!Y83-Πελάτες!$P83)</f>
        <v>16710.5</v>
      </c>
      <c r="AB85" s="137">
        <f t="shared" si="71"/>
        <v>19110.2</v>
      </c>
      <c r="AC85" s="68"/>
      <c r="AD85" s="137">
        <f t="shared" si="72"/>
        <v>19110.2</v>
      </c>
      <c r="AE85" s="166">
        <f t="shared" si="73"/>
        <v>2.4457005823912299</v>
      </c>
      <c r="AF85" s="168">
        <f>'Μέση ετήσια κατανάλωση'!$F50*Πελάτες!AD83</f>
        <v>457.90000000000003</v>
      </c>
      <c r="AG85" s="137">
        <f>'Μέση ετήσια κατανάλωση'!$G50*(Πελάτες!AB83-Πελάτες!$P83)</f>
        <v>28709</v>
      </c>
      <c r="AH85" s="137">
        <f t="shared" si="74"/>
        <v>29166.9</v>
      </c>
      <c r="AI85" s="68"/>
      <c r="AJ85" s="137">
        <f t="shared" si="75"/>
        <v>29166.9</v>
      </c>
      <c r="AK85" s="166">
        <f t="shared" si="76"/>
        <v>0.52624776297474651</v>
      </c>
      <c r="AL85" s="168">
        <f>'Μέση ετήσια κατανάλωση'!$F50*Πελάτες!AG83</f>
        <v>503.50000000000006</v>
      </c>
      <c r="AM85" s="137">
        <f>'Μέση ετήσια κατανάλωση'!$G50*(Πελάτες!AE83-Πελάτες!$P83)</f>
        <v>30998.5</v>
      </c>
      <c r="AN85" s="137">
        <f t="shared" si="77"/>
        <v>31502</v>
      </c>
      <c r="AO85" s="68"/>
      <c r="AP85" s="137">
        <f t="shared" si="78"/>
        <v>31502</v>
      </c>
      <c r="AQ85" s="166">
        <f t="shared" si="79"/>
        <v>8.0059930949123781E-2</v>
      </c>
      <c r="AR85" s="163">
        <f t="shared" si="64"/>
        <v>85876.200000000012</v>
      </c>
      <c r="AS85" s="164">
        <f t="shared" si="65"/>
        <v>1.7497716625391173</v>
      </c>
    </row>
    <row r="86" spans="2:45" outlineLevel="1">
      <c r="B86" s="236" t="s">
        <v>83</v>
      </c>
      <c r="C86" s="62" t="s">
        <v>111</v>
      </c>
      <c r="D86" s="83"/>
      <c r="E86" s="68"/>
      <c r="F86" s="166">
        <f t="shared" si="58"/>
        <v>0</v>
      </c>
      <c r="G86" s="68"/>
      <c r="H86" s="166">
        <f t="shared" si="66"/>
        <v>0</v>
      </c>
      <c r="I86" s="68"/>
      <c r="J86" s="166">
        <f t="shared" si="67"/>
        <v>0</v>
      </c>
      <c r="K86" s="68"/>
      <c r="L86" s="166">
        <f t="shared" si="59"/>
        <v>0</v>
      </c>
      <c r="M86" s="163">
        <f t="shared" si="60"/>
        <v>0</v>
      </c>
      <c r="N86" s="164">
        <f t="shared" si="61"/>
        <v>0</v>
      </c>
      <c r="P86" s="168">
        <f>'Μέση ετήσια κατανάλωση'!$F51*Πελάτες!U84</f>
        <v>0</v>
      </c>
      <c r="Q86" s="68"/>
      <c r="R86" s="137">
        <f t="shared" si="68"/>
        <v>0</v>
      </c>
      <c r="S86" s="181">
        <f t="shared" si="62"/>
        <v>0</v>
      </c>
      <c r="T86" s="168">
        <f>'Μέση ετήσια κατανάλωση'!$F51*Πελάτες!X84</f>
        <v>0</v>
      </c>
      <c r="U86" s="137">
        <f>'Μέση ετήσια κατανάλωση'!$G51*(Πελάτες!V84-Πελάτες!$P84)</f>
        <v>0</v>
      </c>
      <c r="V86" s="137">
        <f t="shared" si="69"/>
        <v>0</v>
      </c>
      <c r="W86" s="68"/>
      <c r="X86" s="137">
        <f t="shared" si="70"/>
        <v>0</v>
      </c>
      <c r="Y86" s="166">
        <f t="shared" si="63"/>
        <v>0</v>
      </c>
      <c r="Z86" s="168">
        <f>'Μέση ετήσια κατανάλωση'!$F51*Πελάτες!AA84</f>
        <v>0</v>
      </c>
      <c r="AA86" s="137">
        <f>'Μέση ετήσια κατανάλωση'!$G51*(Πελάτες!Y84-Πελάτες!$P84)</f>
        <v>0</v>
      </c>
      <c r="AB86" s="137">
        <f t="shared" si="71"/>
        <v>0</v>
      </c>
      <c r="AC86" s="68"/>
      <c r="AD86" s="137">
        <f t="shared" si="72"/>
        <v>0</v>
      </c>
      <c r="AE86" s="166">
        <f t="shared" si="73"/>
        <v>0</v>
      </c>
      <c r="AF86" s="168">
        <f>'Μέση ετήσια κατανάλωση'!$F51*Πελάτες!AD84</f>
        <v>0</v>
      </c>
      <c r="AG86" s="137">
        <f>'Μέση ετήσια κατανάλωση'!$G51*(Πελάτες!AB84-Πελάτες!$P84)</f>
        <v>0</v>
      </c>
      <c r="AH86" s="137">
        <f t="shared" si="74"/>
        <v>0</v>
      </c>
      <c r="AI86" s="68"/>
      <c r="AJ86" s="137">
        <f t="shared" si="75"/>
        <v>0</v>
      </c>
      <c r="AK86" s="166">
        <f t="shared" si="76"/>
        <v>0</v>
      </c>
      <c r="AL86" s="168">
        <f>'Μέση ετήσια κατανάλωση'!$F51*Πελάτες!AG84</f>
        <v>0</v>
      </c>
      <c r="AM86" s="137">
        <f>'Μέση ετήσια κατανάλωση'!$G51*(Πελάτες!AE84-Πελάτες!$P84)</f>
        <v>0</v>
      </c>
      <c r="AN86" s="137">
        <f t="shared" si="77"/>
        <v>0</v>
      </c>
      <c r="AO86" s="68"/>
      <c r="AP86" s="137">
        <f t="shared" si="78"/>
        <v>0</v>
      </c>
      <c r="AQ86" s="166">
        <f t="shared" si="79"/>
        <v>0</v>
      </c>
      <c r="AR86" s="163">
        <f t="shared" si="64"/>
        <v>0</v>
      </c>
      <c r="AS86" s="164">
        <f t="shared" si="65"/>
        <v>0</v>
      </c>
    </row>
    <row r="87" spans="2:45" outlineLevel="1">
      <c r="B87" s="235" t="s">
        <v>84</v>
      </c>
      <c r="C87" s="62" t="s">
        <v>111</v>
      </c>
      <c r="D87" s="83"/>
      <c r="E87" s="68"/>
      <c r="F87" s="166">
        <f t="shared" si="58"/>
        <v>0</v>
      </c>
      <c r="G87" s="68"/>
      <c r="H87" s="166">
        <f t="shared" si="66"/>
        <v>0</v>
      </c>
      <c r="I87" s="68"/>
      <c r="J87" s="166">
        <f t="shared" si="67"/>
        <v>0</v>
      </c>
      <c r="K87" s="68"/>
      <c r="L87" s="166">
        <f t="shared" si="59"/>
        <v>0</v>
      </c>
      <c r="M87" s="163">
        <f t="shared" si="60"/>
        <v>0</v>
      </c>
      <c r="N87" s="164">
        <f t="shared" si="61"/>
        <v>0</v>
      </c>
      <c r="P87" s="168">
        <f>'Μέση ετήσια κατανάλωση'!$F52*Πελάτες!U85</f>
        <v>0</v>
      </c>
      <c r="Q87" s="68"/>
      <c r="R87" s="137">
        <f t="shared" si="68"/>
        <v>0</v>
      </c>
      <c r="S87" s="181">
        <f t="shared" si="62"/>
        <v>0</v>
      </c>
      <c r="T87" s="168">
        <f>'Μέση ετήσια κατανάλωση'!$F52*Πελάτες!X85</f>
        <v>0</v>
      </c>
      <c r="U87" s="137">
        <f>'Μέση ετήσια κατανάλωση'!$G52*(Πελάτες!V85-Πελάτες!$P85)</f>
        <v>0</v>
      </c>
      <c r="V87" s="137">
        <f t="shared" si="69"/>
        <v>0</v>
      </c>
      <c r="W87" s="68"/>
      <c r="X87" s="137">
        <f t="shared" si="70"/>
        <v>0</v>
      </c>
      <c r="Y87" s="166">
        <f t="shared" si="63"/>
        <v>0</v>
      </c>
      <c r="Z87" s="168">
        <f>'Μέση ετήσια κατανάλωση'!$F52*Πελάτες!AA85</f>
        <v>0</v>
      </c>
      <c r="AA87" s="137">
        <f>'Μέση ετήσια κατανάλωση'!$G52*(Πελάτες!Y85-Πελάτες!$P85)</f>
        <v>0</v>
      </c>
      <c r="AB87" s="137">
        <f t="shared" si="71"/>
        <v>0</v>
      </c>
      <c r="AC87" s="68"/>
      <c r="AD87" s="137">
        <f t="shared" si="72"/>
        <v>0</v>
      </c>
      <c r="AE87" s="166">
        <f t="shared" si="73"/>
        <v>0</v>
      </c>
      <c r="AF87" s="168">
        <f>'Μέση ετήσια κατανάλωση'!$F52*Πελάτες!AD85</f>
        <v>0</v>
      </c>
      <c r="AG87" s="137">
        <f>'Μέση ετήσια κατανάλωση'!$G52*(Πελάτες!AB85-Πελάτες!$P85)</f>
        <v>0</v>
      </c>
      <c r="AH87" s="137">
        <f t="shared" si="74"/>
        <v>0</v>
      </c>
      <c r="AI87" s="68"/>
      <c r="AJ87" s="137">
        <f t="shared" si="75"/>
        <v>0</v>
      </c>
      <c r="AK87" s="166">
        <f t="shared" si="76"/>
        <v>0</v>
      </c>
      <c r="AL87" s="168">
        <f>'Μέση ετήσια κατανάλωση'!$F52*Πελάτες!AG85</f>
        <v>0</v>
      </c>
      <c r="AM87" s="137">
        <f>'Μέση ετήσια κατανάλωση'!$G52*(Πελάτες!AE85-Πελάτες!$P85)</f>
        <v>0</v>
      </c>
      <c r="AN87" s="137">
        <f t="shared" si="77"/>
        <v>0</v>
      </c>
      <c r="AO87" s="68"/>
      <c r="AP87" s="137">
        <f t="shared" si="78"/>
        <v>0</v>
      </c>
      <c r="AQ87" s="166">
        <f t="shared" si="79"/>
        <v>0</v>
      </c>
      <c r="AR87" s="163">
        <f t="shared" si="64"/>
        <v>0</v>
      </c>
      <c r="AS87" s="164">
        <f t="shared" si="65"/>
        <v>0</v>
      </c>
    </row>
    <row r="88" spans="2:45" outlineLevel="1">
      <c r="B88" s="237" t="s">
        <v>85</v>
      </c>
      <c r="C88" s="62" t="s">
        <v>111</v>
      </c>
      <c r="D88" s="83"/>
      <c r="E88" s="68"/>
      <c r="F88" s="166">
        <f t="shared" si="58"/>
        <v>0</v>
      </c>
      <c r="G88" s="68"/>
      <c r="H88" s="166">
        <f t="shared" si="66"/>
        <v>0</v>
      </c>
      <c r="I88" s="68"/>
      <c r="J88" s="166">
        <f t="shared" si="67"/>
        <v>0</v>
      </c>
      <c r="K88" s="68"/>
      <c r="L88" s="166">
        <f t="shared" si="59"/>
        <v>0</v>
      </c>
      <c r="M88" s="163">
        <f t="shared" si="60"/>
        <v>0</v>
      </c>
      <c r="N88" s="164">
        <f t="shared" si="61"/>
        <v>0</v>
      </c>
      <c r="P88" s="168">
        <f>'Μέση ετήσια κατανάλωση'!$F53*Πελάτες!U86</f>
        <v>0</v>
      </c>
      <c r="Q88" s="68"/>
      <c r="R88" s="137">
        <f t="shared" si="68"/>
        <v>0</v>
      </c>
      <c r="S88" s="181">
        <f t="shared" si="62"/>
        <v>0</v>
      </c>
      <c r="T88" s="168">
        <f>'Μέση ετήσια κατανάλωση'!$F53*Πελάτες!X86</f>
        <v>0</v>
      </c>
      <c r="U88" s="137">
        <f>'Μέση ετήσια κατανάλωση'!$G53*(Πελάτες!V86-Πελάτες!$P86)</f>
        <v>0</v>
      </c>
      <c r="V88" s="137">
        <f t="shared" si="69"/>
        <v>0</v>
      </c>
      <c r="W88" s="68"/>
      <c r="X88" s="137">
        <f t="shared" si="70"/>
        <v>0</v>
      </c>
      <c r="Y88" s="166">
        <f t="shared" si="63"/>
        <v>0</v>
      </c>
      <c r="Z88" s="168">
        <f>'Μέση ετήσια κατανάλωση'!$F53*Πελάτες!AA86</f>
        <v>0</v>
      </c>
      <c r="AA88" s="137">
        <f>'Μέση ετήσια κατανάλωση'!$G53*(Πελάτες!Y86-Πελάτες!$P86)</f>
        <v>0</v>
      </c>
      <c r="AB88" s="137">
        <f t="shared" si="71"/>
        <v>0</v>
      </c>
      <c r="AC88" s="68"/>
      <c r="AD88" s="137">
        <f t="shared" si="72"/>
        <v>0</v>
      </c>
      <c r="AE88" s="166">
        <f t="shared" si="73"/>
        <v>0</v>
      </c>
      <c r="AF88" s="168">
        <f>'Μέση ετήσια κατανάλωση'!$F53*Πελάτες!AD86</f>
        <v>0</v>
      </c>
      <c r="AG88" s="137">
        <f>'Μέση ετήσια κατανάλωση'!$G53*(Πελάτες!AB86-Πελάτες!$P86)</f>
        <v>0</v>
      </c>
      <c r="AH88" s="137">
        <f t="shared" si="74"/>
        <v>0</v>
      </c>
      <c r="AI88" s="68"/>
      <c r="AJ88" s="137">
        <f t="shared" si="75"/>
        <v>0</v>
      </c>
      <c r="AK88" s="166">
        <f t="shared" si="76"/>
        <v>0</v>
      </c>
      <c r="AL88" s="168">
        <f>'Μέση ετήσια κατανάλωση'!$F53*Πελάτες!AG86</f>
        <v>0</v>
      </c>
      <c r="AM88" s="137">
        <f>'Μέση ετήσια κατανάλωση'!$G53*(Πελάτες!AE86-Πελάτες!$P86)</f>
        <v>0</v>
      </c>
      <c r="AN88" s="137">
        <f t="shared" si="77"/>
        <v>0</v>
      </c>
      <c r="AO88" s="68"/>
      <c r="AP88" s="137">
        <f t="shared" si="78"/>
        <v>0</v>
      </c>
      <c r="AQ88" s="166">
        <f t="shared" si="79"/>
        <v>0</v>
      </c>
      <c r="AR88" s="163">
        <f t="shared" si="64"/>
        <v>0</v>
      </c>
      <c r="AS88" s="164">
        <f t="shared" si="65"/>
        <v>0</v>
      </c>
    </row>
    <row r="89" spans="2:45" outlineLevel="1">
      <c r="B89" s="235" t="s">
        <v>86</v>
      </c>
      <c r="C89" s="62" t="s">
        <v>111</v>
      </c>
      <c r="D89" s="83"/>
      <c r="E89" s="68"/>
      <c r="F89" s="166">
        <f t="shared" si="58"/>
        <v>0</v>
      </c>
      <c r="G89" s="68"/>
      <c r="H89" s="166">
        <f t="shared" si="66"/>
        <v>0</v>
      </c>
      <c r="I89" s="68"/>
      <c r="J89" s="166">
        <f t="shared" si="67"/>
        <v>0</v>
      </c>
      <c r="K89" s="68"/>
      <c r="L89" s="166">
        <f t="shared" si="59"/>
        <v>0</v>
      </c>
      <c r="M89" s="163">
        <f t="shared" si="60"/>
        <v>0</v>
      </c>
      <c r="N89" s="164">
        <f t="shared" si="61"/>
        <v>0</v>
      </c>
      <c r="P89" s="168">
        <f>'Μέση ετήσια κατανάλωση'!$F54*Πελάτες!U87</f>
        <v>0</v>
      </c>
      <c r="Q89" s="68"/>
      <c r="R89" s="137">
        <f t="shared" si="68"/>
        <v>0</v>
      </c>
      <c r="S89" s="181">
        <f t="shared" si="62"/>
        <v>0</v>
      </c>
      <c r="T89" s="168">
        <f>'Μέση ετήσια κατανάλωση'!$F54*Πελάτες!X87</f>
        <v>0</v>
      </c>
      <c r="U89" s="137">
        <f>'Μέση ετήσια κατανάλωση'!$G54*(Πελάτες!V87-Πελάτες!$P87)</f>
        <v>0</v>
      </c>
      <c r="V89" s="137">
        <f t="shared" si="69"/>
        <v>0</v>
      </c>
      <c r="W89" s="68"/>
      <c r="X89" s="137">
        <f t="shared" si="70"/>
        <v>0</v>
      </c>
      <c r="Y89" s="166">
        <f t="shared" si="63"/>
        <v>0</v>
      </c>
      <c r="Z89" s="168">
        <f>'Μέση ετήσια κατανάλωση'!$F54*Πελάτες!AA87</f>
        <v>0</v>
      </c>
      <c r="AA89" s="137">
        <f>'Μέση ετήσια κατανάλωση'!$G54*(Πελάτες!Y87-Πελάτες!$P87)</f>
        <v>0</v>
      </c>
      <c r="AB89" s="137">
        <f t="shared" si="71"/>
        <v>0</v>
      </c>
      <c r="AC89" s="68"/>
      <c r="AD89" s="137">
        <f t="shared" si="72"/>
        <v>0</v>
      </c>
      <c r="AE89" s="166">
        <f t="shared" si="73"/>
        <v>0</v>
      </c>
      <c r="AF89" s="168">
        <f>'Μέση ετήσια κατανάλωση'!$F54*Πελάτες!AD87</f>
        <v>0</v>
      </c>
      <c r="AG89" s="137">
        <f>'Μέση ετήσια κατανάλωση'!$G54*(Πελάτες!AB87-Πελάτες!$P87)</f>
        <v>0</v>
      </c>
      <c r="AH89" s="137">
        <f t="shared" si="74"/>
        <v>0</v>
      </c>
      <c r="AI89" s="68"/>
      <c r="AJ89" s="137">
        <f t="shared" si="75"/>
        <v>0</v>
      </c>
      <c r="AK89" s="166">
        <f t="shared" si="76"/>
        <v>0</v>
      </c>
      <c r="AL89" s="168">
        <f>'Μέση ετήσια κατανάλωση'!$F54*Πελάτες!AG87</f>
        <v>0</v>
      </c>
      <c r="AM89" s="137">
        <f>'Μέση ετήσια κατανάλωση'!$G54*(Πελάτες!AE87-Πελάτες!$P87)</f>
        <v>0</v>
      </c>
      <c r="AN89" s="137">
        <f t="shared" si="77"/>
        <v>0</v>
      </c>
      <c r="AO89" s="68"/>
      <c r="AP89" s="137">
        <f t="shared" si="78"/>
        <v>0</v>
      </c>
      <c r="AQ89" s="166">
        <f t="shared" si="79"/>
        <v>0</v>
      </c>
      <c r="AR89" s="163">
        <f t="shared" si="64"/>
        <v>0</v>
      </c>
      <c r="AS89" s="164">
        <f t="shared" si="65"/>
        <v>0</v>
      </c>
    </row>
    <row r="90" spans="2:45" outlineLevel="1">
      <c r="B90" s="236" t="s">
        <v>87</v>
      </c>
      <c r="C90" s="62" t="s">
        <v>111</v>
      </c>
      <c r="D90" s="83"/>
      <c r="E90" s="68"/>
      <c r="F90" s="166">
        <f t="shared" si="58"/>
        <v>0</v>
      </c>
      <c r="G90" s="68"/>
      <c r="H90" s="166">
        <f t="shared" si="66"/>
        <v>0</v>
      </c>
      <c r="I90" s="68"/>
      <c r="J90" s="166">
        <f t="shared" si="67"/>
        <v>0</v>
      </c>
      <c r="K90" s="68"/>
      <c r="L90" s="166">
        <f t="shared" si="59"/>
        <v>0</v>
      </c>
      <c r="M90" s="163">
        <f t="shared" si="60"/>
        <v>0</v>
      </c>
      <c r="N90" s="164">
        <f t="shared" si="61"/>
        <v>0</v>
      </c>
      <c r="P90" s="168">
        <f>'Μέση ετήσια κατανάλωση'!$F55*Πελάτες!U88</f>
        <v>0</v>
      </c>
      <c r="Q90" s="68"/>
      <c r="R90" s="137">
        <f t="shared" si="68"/>
        <v>0</v>
      </c>
      <c r="S90" s="181">
        <f t="shared" si="62"/>
        <v>0</v>
      </c>
      <c r="T90" s="168">
        <f>'Μέση ετήσια κατανάλωση'!$F55*Πελάτες!X88</f>
        <v>0</v>
      </c>
      <c r="U90" s="137">
        <f>'Μέση ετήσια κατανάλωση'!$G55*(Πελάτες!V88-Πελάτες!$P88)</f>
        <v>0</v>
      </c>
      <c r="V90" s="137">
        <f t="shared" si="69"/>
        <v>0</v>
      </c>
      <c r="W90" s="68"/>
      <c r="X90" s="137">
        <f t="shared" si="70"/>
        <v>0</v>
      </c>
      <c r="Y90" s="166">
        <f t="shared" si="63"/>
        <v>0</v>
      </c>
      <c r="Z90" s="168">
        <f>'Μέση ετήσια κατανάλωση'!$F55*Πελάτες!AA88</f>
        <v>0</v>
      </c>
      <c r="AA90" s="137">
        <f>'Μέση ετήσια κατανάλωση'!$G55*(Πελάτες!Y88-Πελάτες!$P88)</f>
        <v>0</v>
      </c>
      <c r="AB90" s="137">
        <f t="shared" si="71"/>
        <v>0</v>
      </c>
      <c r="AC90" s="68"/>
      <c r="AD90" s="137">
        <f t="shared" si="72"/>
        <v>0</v>
      </c>
      <c r="AE90" s="166">
        <f t="shared" si="73"/>
        <v>0</v>
      </c>
      <c r="AF90" s="168">
        <f>'Μέση ετήσια κατανάλωση'!$F55*Πελάτες!AD88</f>
        <v>0</v>
      </c>
      <c r="AG90" s="137">
        <f>'Μέση ετήσια κατανάλωση'!$G55*(Πελάτες!AB88-Πελάτες!$P88)</f>
        <v>0</v>
      </c>
      <c r="AH90" s="137">
        <f t="shared" si="74"/>
        <v>0</v>
      </c>
      <c r="AI90" s="68"/>
      <c r="AJ90" s="137">
        <f t="shared" si="75"/>
        <v>0</v>
      </c>
      <c r="AK90" s="166">
        <f t="shared" si="76"/>
        <v>0</v>
      </c>
      <c r="AL90" s="168">
        <f>'Μέση ετήσια κατανάλωση'!$F55*Πελάτες!AG88</f>
        <v>0</v>
      </c>
      <c r="AM90" s="137">
        <f>'Μέση ετήσια κατανάλωση'!$G55*(Πελάτες!AE88-Πελάτες!$P88)</f>
        <v>0</v>
      </c>
      <c r="AN90" s="137">
        <f t="shared" si="77"/>
        <v>0</v>
      </c>
      <c r="AO90" s="68"/>
      <c r="AP90" s="137">
        <f t="shared" si="78"/>
        <v>0</v>
      </c>
      <c r="AQ90" s="166">
        <f t="shared" si="79"/>
        <v>0</v>
      </c>
      <c r="AR90" s="163">
        <f t="shared" si="64"/>
        <v>0</v>
      </c>
      <c r="AS90" s="164">
        <f t="shared" si="65"/>
        <v>0</v>
      </c>
    </row>
    <row r="91" spans="2:45" outlineLevel="1">
      <c r="B91" s="235" t="s">
        <v>88</v>
      </c>
      <c r="C91" s="62" t="s">
        <v>111</v>
      </c>
      <c r="D91" s="83"/>
      <c r="E91" s="68"/>
      <c r="F91" s="166">
        <f t="shared" si="58"/>
        <v>0</v>
      </c>
      <c r="G91" s="68"/>
      <c r="H91" s="166">
        <f t="shared" si="66"/>
        <v>0</v>
      </c>
      <c r="I91" s="68"/>
      <c r="J91" s="166">
        <f t="shared" si="67"/>
        <v>0</v>
      </c>
      <c r="K91" s="68"/>
      <c r="L91" s="166">
        <f t="shared" si="59"/>
        <v>0</v>
      </c>
      <c r="M91" s="163">
        <f t="shared" si="60"/>
        <v>0</v>
      </c>
      <c r="N91" s="164">
        <f t="shared" si="61"/>
        <v>0</v>
      </c>
      <c r="P91" s="168">
        <f>'Μέση ετήσια κατανάλωση'!$F56*Πελάτες!U89</f>
        <v>0</v>
      </c>
      <c r="Q91" s="68"/>
      <c r="R91" s="137">
        <f t="shared" si="68"/>
        <v>0</v>
      </c>
      <c r="S91" s="181">
        <f t="shared" si="62"/>
        <v>0</v>
      </c>
      <c r="T91" s="168">
        <f>'Μέση ετήσια κατανάλωση'!$F56*Πελάτες!X89</f>
        <v>0</v>
      </c>
      <c r="U91" s="137">
        <f>'Μέση ετήσια κατανάλωση'!$G56*(Πελάτες!V89-Πελάτες!$P89)</f>
        <v>0</v>
      </c>
      <c r="V91" s="137">
        <f t="shared" si="69"/>
        <v>0</v>
      </c>
      <c r="W91" s="68"/>
      <c r="X91" s="137">
        <f t="shared" si="70"/>
        <v>0</v>
      </c>
      <c r="Y91" s="166">
        <f t="shared" si="63"/>
        <v>0</v>
      </c>
      <c r="Z91" s="168">
        <f>'Μέση ετήσια κατανάλωση'!$F56*Πελάτες!AA89</f>
        <v>0</v>
      </c>
      <c r="AA91" s="137">
        <f>'Μέση ετήσια κατανάλωση'!$G56*(Πελάτες!Y89-Πελάτες!$P89)</f>
        <v>0</v>
      </c>
      <c r="AB91" s="137">
        <f t="shared" si="71"/>
        <v>0</v>
      </c>
      <c r="AC91" s="68"/>
      <c r="AD91" s="137">
        <f t="shared" si="72"/>
        <v>0</v>
      </c>
      <c r="AE91" s="166">
        <f t="shared" si="73"/>
        <v>0</v>
      </c>
      <c r="AF91" s="168">
        <f>'Μέση ετήσια κατανάλωση'!$F56*Πελάτες!AD89</f>
        <v>0</v>
      </c>
      <c r="AG91" s="137">
        <f>'Μέση ετήσια κατανάλωση'!$G56*(Πελάτες!AB89-Πελάτες!$P89)</f>
        <v>0</v>
      </c>
      <c r="AH91" s="137">
        <f t="shared" si="74"/>
        <v>0</v>
      </c>
      <c r="AI91" s="68"/>
      <c r="AJ91" s="137">
        <f t="shared" si="75"/>
        <v>0</v>
      </c>
      <c r="AK91" s="166">
        <f t="shared" si="76"/>
        <v>0</v>
      </c>
      <c r="AL91" s="168">
        <f>'Μέση ετήσια κατανάλωση'!$F56*Πελάτες!AG89</f>
        <v>0</v>
      </c>
      <c r="AM91" s="137">
        <f>'Μέση ετήσια κατανάλωση'!$G56*(Πελάτες!AE89-Πελάτες!$P89)</f>
        <v>0</v>
      </c>
      <c r="AN91" s="137">
        <f t="shared" si="77"/>
        <v>0</v>
      </c>
      <c r="AO91" s="68"/>
      <c r="AP91" s="137">
        <f t="shared" si="78"/>
        <v>0</v>
      </c>
      <c r="AQ91" s="166">
        <f t="shared" si="79"/>
        <v>0</v>
      </c>
      <c r="AR91" s="163">
        <f t="shared" si="64"/>
        <v>0</v>
      </c>
      <c r="AS91" s="164">
        <f t="shared" si="65"/>
        <v>0</v>
      </c>
    </row>
    <row r="92" spans="2:45" outlineLevel="1">
      <c r="B92" s="236" t="s">
        <v>89</v>
      </c>
      <c r="C92" s="62" t="s">
        <v>111</v>
      </c>
      <c r="D92" s="83"/>
      <c r="E92" s="68"/>
      <c r="F92" s="166">
        <f t="shared" si="58"/>
        <v>0</v>
      </c>
      <c r="G92" s="68"/>
      <c r="H92" s="166">
        <f t="shared" si="66"/>
        <v>0</v>
      </c>
      <c r="I92" s="68"/>
      <c r="J92" s="166">
        <f t="shared" si="67"/>
        <v>0</v>
      </c>
      <c r="K92" s="68"/>
      <c r="L92" s="166">
        <f t="shared" si="59"/>
        <v>0</v>
      </c>
      <c r="M92" s="163">
        <f t="shared" si="60"/>
        <v>0</v>
      </c>
      <c r="N92" s="164">
        <f t="shared" si="61"/>
        <v>0</v>
      </c>
      <c r="P92" s="168">
        <f>'Μέση ετήσια κατανάλωση'!$F57*Πελάτες!U90</f>
        <v>0</v>
      </c>
      <c r="Q92" s="68"/>
      <c r="R92" s="137">
        <f t="shared" si="68"/>
        <v>0</v>
      </c>
      <c r="S92" s="181">
        <f t="shared" si="62"/>
        <v>0</v>
      </c>
      <c r="T92" s="168">
        <f>'Μέση ετήσια κατανάλωση'!$F57*Πελάτες!X90</f>
        <v>0</v>
      </c>
      <c r="U92" s="137">
        <f>'Μέση ετήσια κατανάλωση'!$G57*(Πελάτες!V90-Πελάτες!$P90)</f>
        <v>0</v>
      </c>
      <c r="V92" s="137">
        <f t="shared" si="69"/>
        <v>0</v>
      </c>
      <c r="W92" s="68"/>
      <c r="X92" s="137">
        <f t="shared" si="70"/>
        <v>0</v>
      </c>
      <c r="Y92" s="166">
        <f t="shared" si="63"/>
        <v>0</v>
      </c>
      <c r="Z92" s="168">
        <f>'Μέση ετήσια κατανάλωση'!$F57*Πελάτες!AA90</f>
        <v>0</v>
      </c>
      <c r="AA92" s="137">
        <f>'Μέση ετήσια κατανάλωση'!$G57*(Πελάτες!Y90-Πελάτες!$P90)</f>
        <v>0</v>
      </c>
      <c r="AB92" s="137">
        <f t="shared" si="71"/>
        <v>0</v>
      </c>
      <c r="AC92" s="68"/>
      <c r="AD92" s="137">
        <f t="shared" si="72"/>
        <v>0</v>
      </c>
      <c r="AE92" s="166">
        <f t="shared" si="73"/>
        <v>0</v>
      </c>
      <c r="AF92" s="168">
        <f>'Μέση ετήσια κατανάλωση'!$F57*Πελάτες!AD90</f>
        <v>0</v>
      </c>
      <c r="AG92" s="137">
        <f>'Μέση ετήσια κατανάλωση'!$G57*(Πελάτες!AB90-Πελάτες!$P90)</f>
        <v>0</v>
      </c>
      <c r="AH92" s="137">
        <f t="shared" si="74"/>
        <v>0</v>
      </c>
      <c r="AI92" s="68"/>
      <c r="AJ92" s="137">
        <f t="shared" si="75"/>
        <v>0</v>
      </c>
      <c r="AK92" s="166">
        <f t="shared" si="76"/>
        <v>0</v>
      </c>
      <c r="AL92" s="168">
        <f>'Μέση ετήσια κατανάλωση'!$F57*Πελάτες!AG90</f>
        <v>0</v>
      </c>
      <c r="AM92" s="137">
        <f>'Μέση ετήσια κατανάλωση'!$G57*(Πελάτες!AE90-Πελάτες!$P90)</f>
        <v>0</v>
      </c>
      <c r="AN92" s="137">
        <f t="shared" si="77"/>
        <v>0</v>
      </c>
      <c r="AO92" s="68"/>
      <c r="AP92" s="137">
        <f t="shared" si="78"/>
        <v>0</v>
      </c>
      <c r="AQ92" s="166">
        <f t="shared" si="79"/>
        <v>0</v>
      </c>
      <c r="AR92" s="163">
        <f t="shared" si="64"/>
        <v>0</v>
      </c>
      <c r="AS92" s="164">
        <f t="shared" si="65"/>
        <v>0</v>
      </c>
    </row>
    <row r="93" spans="2:45" outlineLevel="1">
      <c r="B93" s="235" t="s">
        <v>90</v>
      </c>
      <c r="C93" s="62" t="s">
        <v>111</v>
      </c>
      <c r="D93" s="83"/>
      <c r="E93" s="68"/>
      <c r="F93" s="166">
        <f t="shared" si="58"/>
        <v>0</v>
      </c>
      <c r="G93" s="68"/>
      <c r="H93" s="166">
        <f t="shared" si="66"/>
        <v>0</v>
      </c>
      <c r="I93" s="68"/>
      <c r="J93" s="166">
        <f t="shared" si="67"/>
        <v>0</v>
      </c>
      <c r="K93" s="68"/>
      <c r="L93" s="166">
        <f t="shared" si="59"/>
        <v>0</v>
      </c>
      <c r="M93" s="163">
        <f t="shared" si="60"/>
        <v>0</v>
      </c>
      <c r="N93" s="164">
        <f t="shared" si="61"/>
        <v>0</v>
      </c>
      <c r="P93" s="168">
        <f>'Μέση ετήσια κατανάλωση'!$F58*Πελάτες!U91</f>
        <v>0</v>
      </c>
      <c r="Q93" s="68"/>
      <c r="R93" s="137">
        <f t="shared" si="68"/>
        <v>0</v>
      </c>
      <c r="S93" s="181">
        <f t="shared" si="62"/>
        <v>0</v>
      </c>
      <c r="T93" s="168">
        <f>'Μέση ετήσια κατανάλωση'!$F58*Πελάτες!X91</f>
        <v>0</v>
      </c>
      <c r="U93" s="137">
        <f>'Μέση ετήσια κατανάλωση'!$G58*(Πελάτες!V91-Πελάτες!$P91)</f>
        <v>0</v>
      </c>
      <c r="V93" s="137">
        <f t="shared" si="69"/>
        <v>0</v>
      </c>
      <c r="W93" s="68"/>
      <c r="X93" s="137">
        <f t="shared" si="70"/>
        <v>0</v>
      </c>
      <c r="Y93" s="166">
        <f t="shared" si="63"/>
        <v>0</v>
      </c>
      <c r="Z93" s="168">
        <f>'Μέση ετήσια κατανάλωση'!$F58*Πελάτες!AA91</f>
        <v>0</v>
      </c>
      <c r="AA93" s="137">
        <f>'Μέση ετήσια κατανάλωση'!$G58*(Πελάτες!Y91-Πελάτες!$P91)</f>
        <v>0</v>
      </c>
      <c r="AB93" s="137">
        <f t="shared" si="71"/>
        <v>0</v>
      </c>
      <c r="AC93" s="68"/>
      <c r="AD93" s="137">
        <f t="shared" si="72"/>
        <v>0</v>
      </c>
      <c r="AE93" s="166">
        <f t="shared" si="73"/>
        <v>0</v>
      </c>
      <c r="AF93" s="168">
        <f>'Μέση ετήσια κατανάλωση'!$F58*Πελάτες!AD91</f>
        <v>0</v>
      </c>
      <c r="AG93" s="137">
        <f>'Μέση ετήσια κατανάλωση'!$G58*(Πελάτες!AB91-Πελάτες!$P91)</f>
        <v>0</v>
      </c>
      <c r="AH93" s="137">
        <f t="shared" si="74"/>
        <v>0</v>
      </c>
      <c r="AI93" s="68"/>
      <c r="AJ93" s="137">
        <f t="shared" si="75"/>
        <v>0</v>
      </c>
      <c r="AK93" s="166">
        <f t="shared" si="76"/>
        <v>0</v>
      </c>
      <c r="AL93" s="168">
        <f>'Μέση ετήσια κατανάλωση'!$F58*Πελάτες!AG91</f>
        <v>0</v>
      </c>
      <c r="AM93" s="137">
        <f>'Μέση ετήσια κατανάλωση'!$G58*(Πελάτες!AE91-Πελάτες!$P91)</f>
        <v>0</v>
      </c>
      <c r="AN93" s="137">
        <f t="shared" si="77"/>
        <v>0</v>
      </c>
      <c r="AO93" s="68"/>
      <c r="AP93" s="137">
        <f t="shared" si="78"/>
        <v>0</v>
      </c>
      <c r="AQ93" s="166">
        <f t="shared" si="79"/>
        <v>0</v>
      </c>
      <c r="AR93" s="163">
        <f t="shared" si="64"/>
        <v>0</v>
      </c>
      <c r="AS93" s="164">
        <f t="shared" si="65"/>
        <v>0</v>
      </c>
    </row>
    <row r="94" spans="2:45" outlineLevel="1">
      <c r="B94" s="236" t="s">
        <v>91</v>
      </c>
      <c r="C94" s="62" t="s">
        <v>111</v>
      </c>
      <c r="D94" s="83"/>
      <c r="E94" s="68"/>
      <c r="F94" s="166">
        <f t="shared" si="58"/>
        <v>0</v>
      </c>
      <c r="G94" s="68"/>
      <c r="H94" s="166">
        <f t="shared" si="66"/>
        <v>0</v>
      </c>
      <c r="I94" s="68">
        <v>395.81779999999998</v>
      </c>
      <c r="J94" s="166">
        <f t="shared" si="67"/>
        <v>0</v>
      </c>
      <c r="K94" s="68"/>
      <c r="L94" s="166">
        <f t="shared" si="59"/>
        <v>-1</v>
      </c>
      <c r="M94" s="163">
        <f t="shared" si="60"/>
        <v>395.81779999999998</v>
      </c>
      <c r="N94" s="164">
        <f t="shared" si="61"/>
        <v>0</v>
      </c>
      <c r="P94" s="168">
        <f>'Μέση ετήσια κατανάλωση'!$F59*Πελάτες!U92</f>
        <v>0</v>
      </c>
      <c r="Q94" s="68"/>
      <c r="R94" s="137">
        <f t="shared" si="68"/>
        <v>0</v>
      </c>
      <c r="S94" s="181">
        <f t="shared" si="62"/>
        <v>0</v>
      </c>
      <c r="T94" s="168">
        <f>'Μέση ετήσια κατανάλωση'!$F59*Πελάτες!X92</f>
        <v>0</v>
      </c>
      <c r="U94" s="137">
        <f>'Μέση ετήσια κατανάλωση'!$G59*(Πελάτες!V92-Πελάτες!$P92)</f>
        <v>0</v>
      </c>
      <c r="V94" s="137">
        <f t="shared" si="69"/>
        <v>0</v>
      </c>
      <c r="W94" s="68"/>
      <c r="X94" s="137">
        <f t="shared" si="70"/>
        <v>0</v>
      </c>
      <c r="Y94" s="166">
        <f t="shared" si="63"/>
        <v>0</v>
      </c>
      <c r="Z94" s="168">
        <f>'Μέση ετήσια κατανάλωση'!$F59*Πελάτες!AA92</f>
        <v>0</v>
      </c>
      <c r="AA94" s="137">
        <f>'Μέση ετήσια κατανάλωση'!$G59*(Πελάτες!Y92-Πελάτες!$P92)</f>
        <v>0</v>
      </c>
      <c r="AB94" s="137">
        <f t="shared" si="71"/>
        <v>0</v>
      </c>
      <c r="AC94" s="68"/>
      <c r="AD94" s="137">
        <f t="shared" si="72"/>
        <v>0</v>
      </c>
      <c r="AE94" s="166">
        <f t="shared" si="73"/>
        <v>0</v>
      </c>
      <c r="AF94" s="168">
        <f>'Μέση ετήσια κατανάλωση'!$F59*Πελάτες!AD92</f>
        <v>0</v>
      </c>
      <c r="AG94" s="137">
        <f>'Μέση ετήσια κατανάλωση'!$G59*(Πελάτες!AB92-Πελάτες!$P92)</f>
        <v>0</v>
      </c>
      <c r="AH94" s="137">
        <f t="shared" si="74"/>
        <v>0</v>
      </c>
      <c r="AI94" s="68"/>
      <c r="AJ94" s="137">
        <f t="shared" si="75"/>
        <v>0</v>
      </c>
      <c r="AK94" s="166">
        <f t="shared" si="76"/>
        <v>0</v>
      </c>
      <c r="AL94" s="168">
        <f>'Μέση ετήσια κατανάλωση'!$F59*Πελάτες!AG92</f>
        <v>0</v>
      </c>
      <c r="AM94" s="137">
        <f>'Μέση ετήσια κατανάλωση'!$G59*(Πελάτες!AE92-Πελάτες!$P92)</f>
        <v>0</v>
      </c>
      <c r="AN94" s="137">
        <f t="shared" si="77"/>
        <v>0</v>
      </c>
      <c r="AO94" s="68"/>
      <c r="AP94" s="137">
        <f t="shared" si="78"/>
        <v>0</v>
      </c>
      <c r="AQ94" s="166">
        <f t="shared" si="79"/>
        <v>0</v>
      </c>
      <c r="AR94" s="163">
        <f t="shared" si="64"/>
        <v>0</v>
      </c>
      <c r="AS94" s="164">
        <f t="shared" si="65"/>
        <v>0</v>
      </c>
    </row>
    <row r="95" spans="2:45" outlineLevel="1">
      <c r="B95" s="236" t="s">
        <v>92</v>
      </c>
      <c r="C95" s="62" t="s">
        <v>111</v>
      </c>
      <c r="D95" s="83"/>
      <c r="E95" s="68"/>
      <c r="F95" s="166">
        <f t="shared" si="58"/>
        <v>0</v>
      </c>
      <c r="G95" s="68">
        <v>613.22</v>
      </c>
      <c r="H95" s="166">
        <f t="shared" si="66"/>
        <v>0</v>
      </c>
      <c r="I95" s="68">
        <v>1770.8277999999996</v>
      </c>
      <c r="J95" s="166">
        <f t="shared" si="67"/>
        <v>1.8877528456345185</v>
      </c>
      <c r="K95" s="68">
        <v>2412.127</v>
      </c>
      <c r="L95" s="166">
        <f t="shared" si="59"/>
        <v>0.36214656218972874</v>
      </c>
      <c r="M95" s="163">
        <f t="shared" si="60"/>
        <v>4796.1747999999989</v>
      </c>
      <c r="N95" s="164">
        <f t="shared" si="61"/>
        <v>0</v>
      </c>
      <c r="P95" s="168">
        <f>'Μέση ετήσια κατανάλωση'!$F60*Πελάτες!U93</f>
        <v>543.40000000000009</v>
      </c>
      <c r="Q95" s="68">
        <v>2412.127</v>
      </c>
      <c r="R95" s="137">
        <f t="shared" si="68"/>
        <v>2955.527</v>
      </c>
      <c r="S95" s="181">
        <f t="shared" si="62"/>
        <v>0.22527835391751766</v>
      </c>
      <c r="T95" s="168">
        <f>'Μέση ετήσια κατανάλωση'!$F60*Πελάτες!X93</f>
        <v>980.40000000000009</v>
      </c>
      <c r="U95" s="137">
        <f>'Μέση ετήσια κατανάλωση'!$G60*(Πελάτες!V93-Πελάτες!$P93)</f>
        <v>2717</v>
      </c>
      <c r="V95" s="137">
        <f t="shared" si="69"/>
        <v>3697.4</v>
      </c>
      <c r="W95" s="68">
        <v>2412.127</v>
      </c>
      <c r="X95" s="137">
        <f t="shared" si="70"/>
        <v>6109.527</v>
      </c>
      <c r="Y95" s="166">
        <f t="shared" si="63"/>
        <v>1.067153167607672</v>
      </c>
      <c r="Z95" s="168">
        <f>'Μέση ετήσια κατανάλωση'!$F60*Πελάτες!AA93</f>
        <v>741</v>
      </c>
      <c r="AA95" s="137">
        <f>'Μέση ετήσια κατανάλωση'!$G60*(Πελάτες!Y93-Πελάτες!$P93)</f>
        <v>7619</v>
      </c>
      <c r="AB95" s="137">
        <f t="shared" si="71"/>
        <v>8360</v>
      </c>
      <c r="AC95" s="68">
        <v>2412.127</v>
      </c>
      <c r="AD95" s="137">
        <f t="shared" si="72"/>
        <v>10772.127</v>
      </c>
      <c r="AE95" s="166">
        <f t="shared" si="73"/>
        <v>0.76316873630315418</v>
      </c>
      <c r="AF95" s="168">
        <f>'Μέση ετήσια κατανάλωση'!$F60*Πελάτες!AD93</f>
        <v>851.2</v>
      </c>
      <c r="AG95" s="137">
        <f>'Μέση ετήσια κατανάλωση'!$G60*(Πελάτες!AB93-Πελάτες!$P93)</f>
        <v>11324</v>
      </c>
      <c r="AH95" s="137">
        <f t="shared" si="74"/>
        <v>12175.2</v>
      </c>
      <c r="AI95" s="68">
        <v>2412.127</v>
      </c>
      <c r="AJ95" s="137">
        <f t="shared" si="75"/>
        <v>14587.327000000001</v>
      </c>
      <c r="AK95" s="166">
        <f t="shared" si="76"/>
        <v>0.35417332157335318</v>
      </c>
      <c r="AL95" s="168">
        <f>'Μέση ετήσια κατανάλωση'!$F60*Πελάτες!AG93</f>
        <v>617.5</v>
      </c>
      <c r="AM95" s="137">
        <f>'Μέση ετήσια κατανάλωση'!$G60*(Πελάτες!AE93-Πελάτες!$P93)</f>
        <v>15580</v>
      </c>
      <c r="AN95" s="137">
        <f t="shared" si="77"/>
        <v>16197.5</v>
      </c>
      <c r="AO95" s="68">
        <v>2412.127</v>
      </c>
      <c r="AP95" s="137">
        <f t="shared" si="78"/>
        <v>18609.627</v>
      </c>
      <c r="AQ95" s="166">
        <f t="shared" si="79"/>
        <v>0.27573934552917057</v>
      </c>
      <c r="AR95" s="163">
        <f t="shared" si="64"/>
        <v>53034.135000000002</v>
      </c>
      <c r="AS95" s="164">
        <f t="shared" si="65"/>
        <v>0.58407479711577248</v>
      </c>
    </row>
    <row r="96" spans="2:45" outlineLevel="1">
      <c r="B96" s="235" t="s">
        <v>84</v>
      </c>
      <c r="C96" s="62" t="s">
        <v>111</v>
      </c>
      <c r="D96" s="83"/>
      <c r="E96" s="68"/>
      <c r="F96" s="166">
        <f t="shared" si="58"/>
        <v>0</v>
      </c>
      <c r="G96" s="68"/>
      <c r="H96" s="166">
        <f t="shared" si="66"/>
        <v>0</v>
      </c>
      <c r="I96" s="68"/>
      <c r="J96" s="166">
        <f t="shared" si="67"/>
        <v>0</v>
      </c>
      <c r="K96" s="68"/>
      <c r="L96" s="166">
        <f t="shared" si="59"/>
        <v>0</v>
      </c>
      <c r="M96" s="163">
        <f t="shared" si="60"/>
        <v>0</v>
      </c>
      <c r="N96" s="164">
        <f t="shared" si="61"/>
        <v>0</v>
      </c>
      <c r="P96" s="168">
        <f>'Μέση ετήσια κατανάλωση'!$F61*Πελάτες!U94</f>
        <v>0</v>
      </c>
      <c r="Q96" s="68"/>
      <c r="R96" s="137">
        <f t="shared" si="68"/>
        <v>0</v>
      </c>
      <c r="S96" s="181">
        <f t="shared" si="62"/>
        <v>0</v>
      </c>
      <c r="T96" s="168">
        <f>'Μέση ετήσια κατανάλωση'!$F61*Πελάτες!X94</f>
        <v>0</v>
      </c>
      <c r="U96" s="137">
        <f>'Μέση ετήσια κατανάλωση'!$G61*(Πελάτες!V94-Πελάτες!$P94)</f>
        <v>0</v>
      </c>
      <c r="V96" s="137">
        <f t="shared" si="69"/>
        <v>0</v>
      </c>
      <c r="W96" s="68"/>
      <c r="X96" s="137">
        <f t="shared" si="70"/>
        <v>0</v>
      </c>
      <c r="Y96" s="166">
        <f t="shared" si="63"/>
        <v>0</v>
      </c>
      <c r="Z96" s="168">
        <f>'Μέση ετήσια κατανάλωση'!$F61*Πελάτες!AA94</f>
        <v>0</v>
      </c>
      <c r="AA96" s="137">
        <f>'Μέση ετήσια κατανάλωση'!$G61*(Πελάτες!Y94-Πελάτες!$P94)</f>
        <v>0</v>
      </c>
      <c r="AB96" s="137">
        <f t="shared" si="71"/>
        <v>0</v>
      </c>
      <c r="AC96" s="68"/>
      <c r="AD96" s="137">
        <f t="shared" si="72"/>
        <v>0</v>
      </c>
      <c r="AE96" s="166">
        <f t="shared" si="73"/>
        <v>0</v>
      </c>
      <c r="AF96" s="168">
        <f>'Μέση ετήσια κατανάλωση'!$F61*Πελάτες!AD94</f>
        <v>0</v>
      </c>
      <c r="AG96" s="137">
        <f>'Μέση ετήσια κατανάλωση'!$G61*(Πελάτες!AB94-Πελάτες!$P94)</f>
        <v>0</v>
      </c>
      <c r="AH96" s="137">
        <f t="shared" si="74"/>
        <v>0</v>
      </c>
      <c r="AI96" s="68"/>
      <c r="AJ96" s="137">
        <f t="shared" si="75"/>
        <v>0</v>
      </c>
      <c r="AK96" s="166">
        <f t="shared" si="76"/>
        <v>0</v>
      </c>
      <c r="AL96" s="168">
        <f>'Μέση ετήσια κατανάλωση'!$F61*Πελάτες!AG94</f>
        <v>0</v>
      </c>
      <c r="AM96" s="137">
        <f>'Μέση ετήσια κατανάλωση'!$G61*(Πελάτες!AE94-Πελάτες!$P94)</f>
        <v>0</v>
      </c>
      <c r="AN96" s="137">
        <f t="shared" si="77"/>
        <v>0</v>
      </c>
      <c r="AO96" s="68"/>
      <c r="AP96" s="137">
        <f t="shared" si="78"/>
        <v>0</v>
      </c>
      <c r="AQ96" s="166">
        <f t="shared" si="79"/>
        <v>0</v>
      </c>
      <c r="AR96" s="163">
        <f t="shared" si="64"/>
        <v>0</v>
      </c>
      <c r="AS96" s="164">
        <f t="shared" si="65"/>
        <v>0</v>
      </c>
    </row>
    <row r="97" spans="2:45" outlineLevel="1">
      <c r="B97" s="236" t="s">
        <v>93</v>
      </c>
      <c r="C97" s="62" t="s">
        <v>111</v>
      </c>
      <c r="D97" s="83">
        <v>103.248</v>
      </c>
      <c r="E97" s="68">
        <v>884.44299999999998</v>
      </c>
      <c r="F97" s="166">
        <f t="shared" si="58"/>
        <v>7.5661998295366484</v>
      </c>
      <c r="G97" s="68">
        <v>3682.2249999999999</v>
      </c>
      <c r="H97" s="166">
        <f t="shared" si="66"/>
        <v>3.1633265230207037</v>
      </c>
      <c r="I97" s="68">
        <v>6143.0166000000036</v>
      </c>
      <c r="J97" s="166">
        <f t="shared" si="67"/>
        <v>0.66828930877390813</v>
      </c>
      <c r="K97" s="68">
        <v>5434</v>
      </c>
      <c r="L97" s="166">
        <f t="shared" si="59"/>
        <v>-0.11541831093212464</v>
      </c>
      <c r="M97" s="163">
        <f t="shared" si="60"/>
        <v>16246.932600000004</v>
      </c>
      <c r="N97" s="164">
        <f t="shared" si="61"/>
        <v>1.6934535888622939</v>
      </c>
      <c r="P97" s="168">
        <f>'Μέση ετήσια κατανάλωση'!$F62*Πελάτες!U95</f>
        <v>1451.6000000000001</v>
      </c>
      <c r="Q97" s="68">
        <v>5434</v>
      </c>
      <c r="R97" s="137">
        <f t="shared" si="68"/>
        <v>6885.6</v>
      </c>
      <c r="S97" s="181">
        <f t="shared" si="62"/>
        <v>0.26713286713286721</v>
      </c>
      <c r="T97" s="168">
        <f>'Μέση ετήσια κατανάλωση'!$F62*Πελάτες!X95</f>
        <v>4480.2000000000007</v>
      </c>
      <c r="U97" s="137">
        <f>'Μέση ετήσια κατανάλωση'!$G62*(Πελάτες!V95-Πελάτες!$P95)</f>
        <v>7258</v>
      </c>
      <c r="V97" s="137">
        <f t="shared" si="69"/>
        <v>11738.2</v>
      </c>
      <c r="W97" s="68">
        <v>5434</v>
      </c>
      <c r="X97" s="137">
        <f t="shared" si="70"/>
        <v>17172.2</v>
      </c>
      <c r="Y97" s="166">
        <f t="shared" si="63"/>
        <v>1.4939293598233996</v>
      </c>
      <c r="Z97" s="168">
        <f>'Μέση ετήσια κατανάλωση'!$F62*Πελάτες!AA95</f>
        <v>3952.0000000000005</v>
      </c>
      <c r="AA97" s="137">
        <f>'Μέση ετήσια κατανάλωση'!$G62*(Πελάτες!Y95-Πελάτες!$P95)</f>
        <v>29659</v>
      </c>
      <c r="AB97" s="137">
        <f t="shared" si="71"/>
        <v>33611</v>
      </c>
      <c r="AC97" s="68">
        <v>5434</v>
      </c>
      <c r="AD97" s="137">
        <f t="shared" si="72"/>
        <v>39045</v>
      </c>
      <c r="AE97" s="166">
        <f t="shared" si="73"/>
        <v>1.2737331267979641</v>
      </c>
      <c r="AF97" s="168">
        <f>'Μέση ετήσια κατανάλωση'!$F62*Πελάτες!AD95</f>
        <v>3516.9</v>
      </c>
      <c r="AG97" s="137">
        <f>'Μέση ετήσια κατανάλωση'!$G62*(Πελάτες!AB95-Πελάτες!$P95)</f>
        <v>49419</v>
      </c>
      <c r="AH97" s="137">
        <f t="shared" si="74"/>
        <v>52935.9</v>
      </c>
      <c r="AI97" s="68">
        <v>5434</v>
      </c>
      <c r="AJ97" s="137">
        <f t="shared" si="75"/>
        <v>58369.9</v>
      </c>
      <c r="AK97" s="166">
        <f t="shared" si="76"/>
        <v>0.49493917274939175</v>
      </c>
      <c r="AL97" s="168">
        <f>'Μέση ετήσια κατανάλωση'!$F62*Πελάτες!AG95</f>
        <v>2002.6000000000001</v>
      </c>
      <c r="AM97" s="137">
        <f>'Μέση ετήσια κατανάλωση'!$G62*(Πελάτες!AE95-Πελάτες!$P95)</f>
        <v>67003.5</v>
      </c>
      <c r="AN97" s="137">
        <f t="shared" si="77"/>
        <v>69006.100000000006</v>
      </c>
      <c r="AO97" s="68">
        <v>5434</v>
      </c>
      <c r="AP97" s="137">
        <f t="shared" si="78"/>
        <v>74440.100000000006</v>
      </c>
      <c r="AQ97" s="166">
        <f t="shared" si="79"/>
        <v>0.27531655870577137</v>
      </c>
      <c r="AR97" s="163">
        <f t="shared" si="64"/>
        <v>195912.80000000002</v>
      </c>
      <c r="AS97" s="164">
        <f t="shared" si="65"/>
        <v>0.81328592071964412</v>
      </c>
    </row>
    <row r="98" spans="2:45" outlineLevel="1">
      <c r="B98" s="235" t="s">
        <v>94</v>
      </c>
      <c r="C98" s="62" t="s">
        <v>111</v>
      </c>
      <c r="D98" s="83"/>
      <c r="E98" s="68"/>
      <c r="F98" s="166">
        <f t="shared" si="58"/>
        <v>0</v>
      </c>
      <c r="G98" s="68"/>
      <c r="H98" s="166">
        <f t="shared" si="66"/>
        <v>0</v>
      </c>
      <c r="I98" s="68"/>
      <c r="J98" s="166">
        <f t="shared" si="67"/>
        <v>0</v>
      </c>
      <c r="K98" s="68"/>
      <c r="L98" s="166">
        <f t="shared" si="59"/>
        <v>0</v>
      </c>
      <c r="M98" s="163">
        <f t="shared" si="60"/>
        <v>0</v>
      </c>
      <c r="N98" s="164">
        <f t="shared" si="61"/>
        <v>0</v>
      </c>
      <c r="P98" s="168">
        <f>'Μέση ετήσια κατανάλωση'!$F63*Πελάτες!U96</f>
        <v>0</v>
      </c>
      <c r="Q98" s="68"/>
      <c r="R98" s="137">
        <f t="shared" si="68"/>
        <v>0</v>
      </c>
      <c r="S98" s="181">
        <f t="shared" si="62"/>
        <v>0</v>
      </c>
      <c r="T98" s="168">
        <f>'Μέση ετήσια κατανάλωση'!$F63*Πελάτες!X96</f>
        <v>0</v>
      </c>
      <c r="U98" s="137">
        <f>'Μέση ετήσια κατανάλωση'!$G63*(Πελάτες!V96-Πελάτες!$P96)</f>
        <v>0</v>
      </c>
      <c r="V98" s="137">
        <f t="shared" si="69"/>
        <v>0</v>
      </c>
      <c r="W98" s="68"/>
      <c r="X98" s="137">
        <f t="shared" si="70"/>
        <v>0</v>
      </c>
      <c r="Y98" s="166">
        <f t="shared" si="63"/>
        <v>0</v>
      </c>
      <c r="Z98" s="168">
        <f>'Μέση ετήσια κατανάλωση'!$F63*Πελάτες!AA96</f>
        <v>0</v>
      </c>
      <c r="AA98" s="137">
        <f>'Μέση ετήσια κατανάλωση'!$G63*(Πελάτες!Y96-Πελάτες!$P96)</f>
        <v>0</v>
      </c>
      <c r="AB98" s="137">
        <f t="shared" si="71"/>
        <v>0</v>
      </c>
      <c r="AC98" s="68"/>
      <c r="AD98" s="137">
        <f t="shared" si="72"/>
        <v>0</v>
      </c>
      <c r="AE98" s="166">
        <f t="shared" si="73"/>
        <v>0</v>
      </c>
      <c r="AF98" s="168">
        <f>'Μέση ετήσια κατανάλωση'!$F63*Πελάτες!AD96</f>
        <v>0</v>
      </c>
      <c r="AG98" s="137">
        <f>'Μέση ετήσια κατανάλωση'!$G63*(Πελάτες!AB96-Πελάτες!$P96)</f>
        <v>0</v>
      </c>
      <c r="AH98" s="137">
        <f t="shared" si="74"/>
        <v>0</v>
      </c>
      <c r="AI98" s="68"/>
      <c r="AJ98" s="137">
        <f t="shared" si="75"/>
        <v>0</v>
      </c>
      <c r="AK98" s="166">
        <f t="shared" si="76"/>
        <v>0</v>
      </c>
      <c r="AL98" s="168">
        <f>'Μέση ετήσια κατανάλωση'!$F63*Πελάτες!AG96</f>
        <v>0</v>
      </c>
      <c r="AM98" s="137">
        <f>'Μέση ετήσια κατανάλωση'!$G63*(Πελάτες!AE96-Πελάτες!$P96)</f>
        <v>0</v>
      </c>
      <c r="AN98" s="137">
        <f t="shared" si="77"/>
        <v>0</v>
      </c>
      <c r="AO98" s="68"/>
      <c r="AP98" s="137">
        <f t="shared" si="78"/>
        <v>0</v>
      </c>
      <c r="AQ98" s="166">
        <f t="shared" si="79"/>
        <v>0</v>
      </c>
      <c r="AR98" s="163">
        <f t="shared" si="64"/>
        <v>0</v>
      </c>
      <c r="AS98" s="164">
        <f t="shared" si="65"/>
        <v>0</v>
      </c>
    </row>
    <row r="99" spans="2:45" outlineLevel="1">
      <c r="B99" s="236" t="s">
        <v>95</v>
      </c>
      <c r="C99" s="62" t="s">
        <v>111</v>
      </c>
      <c r="D99" s="83"/>
      <c r="E99" s="68"/>
      <c r="F99" s="166">
        <f t="shared" si="58"/>
        <v>0</v>
      </c>
      <c r="G99" s="68"/>
      <c r="H99" s="166">
        <f t="shared" si="66"/>
        <v>0</v>
      </c>
      <c r="I99" s="68"/>
      <c r="J99" s="166">
        <f t="shared" si="67"/>
        <v>0</v>
      </c>
      <c r="K99" s="68"/>
      <c r="L99" s="166">
        <f t="shared" si="59"/>
        <v>0</v>
      </c>
      <c r="M99" s="163">
        <f t="shared" si="60"/>
        <v>0</v>
      </c>
      <c r="N99" s="164">
        <f t="shared" si="61"/>
        <v>0</v>
      </c>
      <c r="P99" s="168">
        <f>'Μέση ετήσια κατανάλωση'!$F64*Πελάτες!U97</f>
        <v>0</v>
      </c>
      <c r="Q99" s="68"/>
      <c r="R99" s="137">
        <f t="shared" si="68"/>
        <v>0</v>
      </c>
      <c r="S99" s="181">
        <f t="shared" si="62"/>
        <v>0</v>
      </c>
      <c r="T99" s="168">
        <f>'Μέση ετήσια κατανάλωση'!$F64*Πελάτες!X97</f>
        <v>0</v>
      </c>
      <c r="U99" s="137">
        <f>'Μέση ετήσια κατανάλωση'!$G64*(Πελάτες!V97-Πελάτες!$P97)</f>
        <v>0</v>
      </c>
      <c r="V99" s="137">
        <f t="shared" si="69"/>
        <v>0</v>
      </c>
      <c r="W99" s="68"/>
      <c r="X99" s="137">
        <f t="shared" si="70"/>
        <v>0</v>
      </c>
      <c r="Y99" s="166">
        <f t="shared" si="63"/>
        <v>0</v>
      </c>
      <c r="Z99" s="168">
        <f>'Μέση ετήσια κατανάλωση'!$F64*Πελάτες!AA97</f>
        <v>0</v>
      </c>
      <c r="AA99" s="137">
        <f>'Μέση ετήσια κατανάλωση'!$G64*(Πελάτες!Y97-Πελάτες!$P97)</f>
        <v>0</v>
      </c>
      <c r="AB99" s="137">
        <f t="shared" si="71"/>
        <v>0</v>
      </c>
      <c r="AC99" s="68"/>
      <c r="AD99" s="137">
        <f t="shared" si="72"/>
        <v>0</v>
      </c>
      <c r="AE99" s="166">
        <f t="shared" si="73"/>
        <v>0</v>
      </c>
      <c r="AF99" s="168">
        <f>'Μέση ετήσια κατανάλωση'!$F64*Πελάτες!AD97</f>
        <v>0</v>
      </c>
      <c r="AG99" s="137">
        <f>'Μέση ετήσια κατανάλωση'!$G64*(Πελάτες!AB97-Πελάτες!$P97)</f>
        <v>0</v>
      </c>
      <c r="AH99" s="137">
        <f t="shared" si="74"/>
        <v>0</v>
      </c>
      <c r="AI99" s="68"/>
      <c r="AJ99" s="137">
        <f t="shared" si="75"/>
        <v>0</v>
      </c>
      <c r="AK99" s="166">
        <f t="shared" si="76"/>
        <v>0</v>
      </c>
      <c r="AL99" s="168">
        <f>'Μέση ετήσια κατανάλωση'!$F64*Πελάτες!AG97</f>
        <v>0</v>
      </c>
      <c r="AM99" s="137">
        <f>'Μέση ετήσια κατανάλωση'!$G64*(Πελάτες!AE97-Πελάτες!$P97)</f>
        <v>0</v>
      </c>
      <c r="AN99" s="137">
        <f t="shared" si="77"/>
        <v>0</v>
      </c>
      <c r="AO99" s="68"/>
      <c r="AP99" s="137">
        <f t="shared" si="78"/>
        <v>0</v>
      </c>
      <c r="AQ99" s="166">
        <f t="shared" si="79"/>
        <v>0</v>
      </c>
      <c r="AR99" s="163">
        <f t="shared" si="64"/>
        <v>0</v>
      </c>
      <c r="AS99" s="164">
        <f t="shared" si="65"/>
        <v>0</v>
      </c>
    </row>
    <row r="100" spans="2:45" outlineLevel="1">
      <c r="B100" s="236" t="s">
        <v>96</v>
      </c>
      <c r="C100" s="62" t="s">
        <v>111</v>
      </c>
      <c r="D100" s="83">
        <v>2362.0329999999999</v>
      </c>
      <c r="E100" s="68">
        <v>4289.62</v>
      </c>
      <c r="F100" s="166">
        <f t="shared" si="58"/>
        <v>0.81607115565277877</v>
      </c>
      <c r="G100" s="68">
        <v>6872.4960000000001</v>
      </c>
      <c r="H100" s="166">
        <f t="shared" si="66"/>
        <v>0.60212233251430203</v>
      </c>
      <c r="I100" s="68">
        <v>7552.4442000000026</v>
      </c>
      <c r="J100" s="166">
        <f t="shared" si="67"/>
        <v>9.8937591233229163E-2</v>
      </c>
      <c r="K100" s="68">
        <v>10054</v>
      </c>
      <c r="L100" s="166">
        <f t="shared" si="59"/>
        <v>0.33122466498991099</v>
      </c>
      <c r="M100" s="163">
        <f t="shared" si="60"/>
        <v>31130.593200000003</v>
      </c>
      <c r="N100" s="164">
        <f t="shared" si="61"/>
        <v>0.43635976086003625</v>
      </c>
      <c r="P100" s="168">
        <f>'Μέση ετήσια κατανάλωση'!$F65*Πελάτες!U98</f>
        <v>1278.7</v>
      </c>
      <c r="Q100" s="68">
        <v>10054</v>
      </c>
      <c r="R100" s="137">
        <f t="shared" si="68"/>
        <v>11332.7</v>
      </c>
      <c r="S100" s="181">
        <f t="shared" si="62"/>
        <v>0.127183210662423</v>
      </c>
      <c r="T100" s="168">
        <f>'Μέση ετήσια κατανάλωση'!$F65*Πελάτες!X98</f>
        <v>1231.2</v>
      </c>
      <c r="U100" s="137">
        <f>'Μέση ετήσια κατανάλωση'!$G65*(Πελάτες!V98-Πελάτες!$P98)</f>
        <v>6393.5</v>
      </c>
      <c r="V100" s="137">
        <f t="shared" si="69"/>
        <v>7624.7</v>
      </c>
      <c r="W100" s="68">
        <v>10054</v>
      </c>
      <c r="X100" s="137">
        <f t="shared" si="70"/>
        <v>17678.7</v>
      </c>
      <c r="Y100" s="166">
        <f t="shared" si="63"/>
        <v>0.55997246904974096</v>
      </c>
      <c r="Z100" s="168">
        <f>'Μέση ετήσια κατανάλωση'!$F65*Πελάτες!AA98</f>
        <v>646</v>
      </c>
      <c r="AA100" s="137">
        <f>'Μέση ετήσια κατανάλωση'!$G65*(Πελάτες!Y98-Πελάτες!$P98)</f>
        <v>12549.5</v>
      </c>
      <c r="AB100" s="137">
        <f t="shared" si="71"/>
        <v>13195.5</v>
      </c>
      <c r="AC100" s="68">
        <v>10054</v>
      </c>
      <c r="AD100" s="137">
        <f t="shared" si="72"/>
        <v>23249.5</v>
      </c>
      <c r="AE100" s="166">
        <f t="shared" si="73"/>
        <v>0.31511366786019329</v>
      </c>
      <c r="AF100" s="168">
        <f>'Μέση ετήσια κατανάλωση'!$F65*Πελάτες!AD98</f>
        <v>412.3</v>
      </c>
      <c r="AG100" s="137">
        <f>'Μέση ετήσια κατανάλωση'!$G65*(Πελάτες!AB98-Πελάτες!$P98)</f>
        <v>15779.5</v>
      </c>
      <c r="AH100" s="137">
        <f t="shared" si="74"/>
        <v>16191.8</v>
      </c>
      <c r="AI100" s="68">
        <v>10054</v>
      </c>
      <c r="AJ100" s="137">
        <f t="shared" si="75"/>
        <v>26245.8</v>
      </c>
      <c r="AK100" s="166">
        <f t="shared" si="76"/>
        <v>0.12887588980408177</v>
      </c>
      <c r="AL100" s="168">
        <f>'Μέση ετήσια κατανάλωση'!$F65*Πελάτες!AG98</f>
        <v>442.70000000000005</v>
      </c>
      <c r="AM100" s="137">
        <f>'Μέση ετήσια κατανάλωση'!$G65*(Πελάτες!AE98-Πελάτες!$P98)</f>
        <v>17841</v>
      </c>
      <c r="AN100" s="137">
        <f t="shared" si="77"/>
        <v>18283.7</v>
      </c>
      <c r="AO100" s="68">
        <v>10054</v>
      </c>
      <c r="AP100" s="137">
        <f t="shared" si="78"/>
        <v>28337.7</v>
      </c>
      <c r="AQ100" s="166">
        <f t="shared" si="79"/>
        <v>7.9704181240427094E-2</v>
      </c>
      <c r="AR100" s="163">
        <f t="shared" si="64"/>
        <v>106844.4</v>
      </c>
      <c r="AS100" s="164">
        <f t="shared" si="65"/>
        <v>0.25749944342864217</v>
      </c>
    </row>
    <row r="101" spans="2:45" ht="15" customHeight="1" outlineLevel="1">
      <c r="B101" s="49" t="s">
        <v>135</v>
      </c>
      <c r="C101" s="46" t="s">
        <v>111</v>
      </c>
      <c r="D101" s="183">
        <f>SUM(D78:D100)</f>
        <v>2465.2809999999999</v>
      </c>
      <c r="E101" s="183">
        <f>SUM(E78:E100)</f>
        <v>5174.0630000000001</v>
      </c>
      <c r="F101" s="182">
        <f>IFERROR((E101-D101)/D101,0)</f>
        <v>1.0987721075204004</v>
      </c>
      <c r="G101" s="183">
        <f>SUM(G78:G100)</f>
        <v>11167.940999999999</v>
      </c>
      <c r="H101" s="182">
        <f t="shared" ref="H101" si="80">IFERROR((G101-E101)/E101,0)</f>
        <v>1.1584470463540932</v>
      </c>
      <c r="I101" s="183">
        <f>SUM(I78:I100)</f>
        <v>15862.106400000004</v>
      </c>
      <c r="J101" s="182">
        <f t="shared" ref="J101" si="81">IFERROR((I101-G101)/G101,0)</f>
        <v>0.42032505365134054</v>
      </c>
      <c r="K101" s="183">
        <f>SUM(K78:K100)</f>
        <v>17900.127</v>
      </c>
      <c r="L101" s="182">
        <f t="shared" si="59"/>
        <v>0.12848360416999824</v>
      </c>
      <c r="M101" s="183">
        <f>SUM(M78:M100)</f>
        <v>52569.518400000001</v>
      </c>
      <c r="N101" s="176">
        <f t="shared" si="61"/>
        <v>0.6415246961489518</v>
      </c>
      <c r="P101" s="183">
        <f>SUM(P78:P100)</f>
        <v>5114.8</v>
      </c>
      <c r="Q101" s="183">
        <f>SUM(Q78:Q100)</f>
        <v>17900.127</v>
      </c>
      <c r="R101" s="183">
        <f>SUM(R78:R100)</f>
        <v>23014.927000000003</v>
      </c>
      <c r="S101" s="165">
        <f>IFERROR((R101-K101)/K101,0)</f>
        <v>0.28574098943543824</v>
      </c>
      <c r="T101" s="183">
        <f>SUM(T78:T100)</f>
        <v>15504.000000000002</v>
      </c>
      <c r="U101" s="183">
        <f>SUM(U78:U100)</f>
        <v>25574</v>
      </c>
      <c r="V101" s="183">
        <f>SUM(V78:V100)</f>
        <v>41078</v>
      </c>
      <c r="W101" s="183">
        <f>SUM(W78:W100)</f>
        <v>17900.127</v>
      </c>
      <c r="X101" s="183">
        <f>SUM(X78:X100)</f>
        <v>58978.126999999993</v>
      </c>
      <c r="Y101" s="182">
        <f>IFERROR((X101-R101)/R101,0)</f>
        <v>1.562603261787447</v>
      </c>
      <c r="Z101" s="183">
        <f>SUM(Z78:Z100)</f>
        <v>13338</v>
      </c>
      <c r="AA101" s="183">
        <f>SUM(AA78:AA100)</f>
        <v>103094</v>
      </c>
      <c r="AB101" s="183">
        <f>SUM(AB78:AB100)</f>
        <v>116432</v>
      </c>
      <c r="AC101" s="183">
        <f>SUM(AC78:AC100)</f>
        <v>17900.127</v>
      </c>
      <c r="AD101" s="183">
        <f>SUM(AD78:AD100)</f>
        <v>134332.12700000001</v>
      </c>
      <c r="AE101" s="165">
        <f>IFERROR((AD101-X101)/X101,0)</f>
        <v>1.2776601060932304</v>
      </c>
      <c r="AF101" s="183">
        <f>SUM(AF78:AF100)</f>
        <v>6150.3</v>
      </c>
      <c r="AG101" s="183">
        <f>SUM(AG78:AG100)</f>
        <v>169784</v>
      </c>
      <c r="AH101" s="183">
        <f>SUM(AH78:AH100)</f>
        <v>175934.3</v>
      </c>
      <c r="AI101" s="183">
        <f>SUM(AI78:AI100)</f>
        <v>17900.127</v>
      </c>
      <c r="AJ101" s="183">
        <f>SUM(AJ78:AJ100)</f>
        <v>193834.427</v>
      </c>
      <c r="AK101" s="165">
        <f t="shared" ref="AK101" si="82">IFERROR((AJ101-AD101)/AD101,0)</f>
        <v>0.44294913903953881</v>
      </c>
      <c r="AL101" s="183">
        <f>SUM(AL78:AL100)</f>
        <v>4444.1000000000004</v>
      </c>
      <c r="AM101" s="183">
        <f>SUM(AM78:AM100)</f>
        <v>200535.5</v>
      </c>
      <c r="AN101" s="183">
        <f>SUM(AN78:AN100)</f>
        <v>204979.6</v>
      </c>
      <c r="AO101" s="183">
        <f>SUM(AO78:AO100)</f>
        <v>17900.127</v>
      </c>
      <c r="AP101" s="183">
        <f>SUM(AP78:AP100)</f>
        <v>222879.72700000001</v>
      </c>
      <c r="AQ101" s="165">
        <f>IFERROR((AP101-AJ101)/AJ101,0)</f>
        <v>0.14984593010404709</v>
      </c>
      <c r="AR101" s="183">
        <f>SUM(AR78:AR100)</f>
        <v>633039.33500000008</v>
      </c>
      <c r="AS101" s="164">
        <f>IFERROR((AP101/R101)^(1/4)-1,0)</f>
        <v>0.76406767248265783</v>
      </c>
    </row>
    <row r="102" spans="2:45" ht="15" customHeight="1"/>
    <row r="103" spans="2:45" ht="15.6">
      <c r="B103" s="293" t="s">
        <v>106</v>
      </c>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row>
    <row r="104" spans="2:45" ht="5.45" customHeight="1" outlineLevel="1">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row>
    <row r="105" spans="2:45" outlineLevel="1">
      <c r="B105" s="304"/>
      <c r="C105" s="325" t="s">
        <v>102</v>
      </c>
      <c r="D105" s="310" t="s">
        <v>127</v>
      </c>
      <c r="E105" s="312"/>
      <c r="F105" s="312"/>
      <c r="G105" s="312"/>
      <c r="H105" s="312"/>
      <c r="I105" s="312"/>
      <c r="J105" s="312"/>
      <c r="K105" s="312"/>
      <c r="L105" s="311"/>
      <c r="M105" s="313" t="str">
        <f xml:space="preserve"> D106&amp;" - "&amp;K106</f>
        <v>2019 - 2023</v>
      </c>
      <c r="N105" s="314"/>
      <c r="P105" s="310" t="s">
        <v>128</v>
      </c>
      <c r="Q105" s="312"/>
      <c r="R105" s="312"/>
      <c r="S105" s="312"/>
      <c r="T105" s="312"/>
      <c r="U105" s="312"/>
      <c r="V105" s="312"/>
      <c r="W105" s="312"/>
      <c r="X105" s="312"/>
      <c r="Y105" s="312"/>
      <c r="Z105" s="312"/>
      <c r="AA105" s="312"/>
      <c r="AB105" s="312"/>
      <c r="AC105" s="312"/>
      <c r="AD105" s="312"/>
      <c r="AE105" s="312"/>
      <c r="AF105" s="312"/>
      <c r="AG105" s="312"/>
      <c r="AH105" s="312"/>
      <c r="AI105" s="312"/>
      <c r="AJ105" s="312"/>
      <c r="AK105" s="312"/>
      <c r="AL105" s="312"/>
      <c r="AM105" s="312"/>
      <c r="AN105" s="312"/>
      <c r="AO105" s="312"/>
      <c r="AP105" s="312"/>
      <c r="AQ105" s="312"/>
      <c r="AR105" s="312"/>
      <c r="AS105" s="311"/>
    </row>
    <row r="106" spans="2:45" outlineLevel="1">
      <c r="B106" s="305"/>
      <c r="C106" s="325"/>
      <c r="D106" s="81">
        <f>$C$3-5</f>
        <v>2019</v>
      </c>
      <c r="E106" s="310">
        <f>$C$3-4</f>
        <v>2020</v>
      </c>
      <c r="F106" s="311"/>
      <c r="G106" s="310">
        <f>$C$3-3</f>
        <v>2021</v>
      </c>
      <c r="H106" s="311"/>
      <c r="I106" s="310">
        <f>$C$3-2</f>
        <v>2022</v>
      </c>
      <c r="J106" s="311"/>
      <c r="K106" s="310">
        <f>$C$3-1</f>
        <v>2023</v>
      </c>
      <c r="L106" s="311"/>
      <c r="M106" s="315"/>
      <c r="N106" s="316"/>
      <c r="P106" s="345">
        <f>$C$3</f>
        <v>2024</v>
      </c>
      <c r="Q106" s="346"/>
      <c r="R106" s="346"/>
      <c r="S106" s="358"/>
      <c r="T106" s="345">
        <f>$C$3+1</f>
        <v>2025</v>
      </c>
      <c r="U106" s="346"/>
      <c r="V106" s="346"/>
      <c r="W106" s="346"/>
      <c r="X106" s="346"/>
      <c r="Y106" s="358"/>
      <c r="Z106" s="310">
        <f>$C$3+2</f>
        <v>2026</v>
      </c>
      <c r="AA106" s="312"/>
      <c r="AB106" s="312"/>
      <c r="AC106" s="312"/>
      <c r="AD106" s="312"/>
      <c r="AE106" s="311"/>
      <c r="AF106" s="310">
        <f>$C$3+3</f>
        <v>2027</v>
      </c>
      <c r="AG106" s="312"/>
      <c r="AH106" s="312"/>
      <c r="AI106" s="312"/>
      <c r="AJ106" s="312"/>
      <c r="AK106" s="311"/>
      <c r="AL106" s="310">
        <f>$C$3+4</f>
        <v>2028</v>
      </c>
      <c r="AM106" s="312"/>
      <c r="AN106" s="312"/>
      <c r="AO106" s="312"/>
      <c r="AP106" s="312"/>
      <c r="AQ106" s="311"/>
      <c r="AR106" s="317" t="str">
        <f>P106&amp;" - "&amp;AL106</f>
        <v>2024 - 2028</v>
      </c>
      <c r="AS106" s="318"/>
    </row>
    <row r="107" spans="2:45" ht="15" customHeight="1" outlineLevel="1">
      <c r="B107" s="305"/>
      <c r="C107" s="325"/>
      <c r="D107" s="347" t="s">
        <v>168</v>
      </c>
      <c r="E107" s="349" t="s">
        <v>168</v>
      </c>
      <c r="F107" s="351" t="s">
        <v>131</v>
      </c>
      <c r="G107" s="349" t="s">
        <v>168</v>
      </c>
      <c r="H107" s="351" t="s">
        <v>131</v>
      </c>
      <c r="I107" s="349" t="s">
        <v>168</v>
      </c>
      <c r="J107" s="353" t="s">
        <v>131</v>
      </c>
      <c r="K107" s="349" t="s">
        <v>168</v>
      </c>
      <c r="L107" s="353" t="s">
        <v>131</v>
      </c>
      <c r="M107" s="349" t="s">
        <v>123</v>
      </c>
      <c r="N107" s="355" t="s">
        <v>132</v>
      </c>
      <c r="P107" s="349" t="str">
        <f>"Διανεμόμενες ποσότητες σε πελάτες που συνδέθηκαν το "&amp;P106</f>
        <v>Διανεμόμενες ποσότητες σε πελάτες που συνδέθηκαν το 2024</v>
      </c>
      <c r="Q107" s="357" t="s">
        <v>169</v>
      </c>
      <c r="R107" s="357" t="s">
        <v>170</v>
      </c>
      <c r="S107" s="359" t="s">
        <v>131</v>
      </c>
      <c r="T107" s="345" t="s">
        <v>171</v>
      </c>
      <c r="U107" s="346"/>
      <c r="V107" s="346"/>
      <c r="W107" s="357" t="s">
        <v>169</v>
      </c>
      <c r="X107" s="357" t="s">
        <v>170</v>
      </c>
      <c r="Y107" s="358" t="s">
        <v>131</v>
      </c>
      <c r="Z107" s="345" t="s">
        <v>171</v>
      </c>
      <c r="AA107" s="346"/>
      <c r="AB107" s="346"/>
      <c r="AC107" s="357" t="s">
        <v>169</v>
      </c>
      <c r="AD107" s="357" t="s">
        <v>170</v>
      </c>
      <c r="AE107" s="358" t="s">
        <v>131</v>
      </c>
      <c r="AF107" s="345" t="s">
        <v>171</v>
      </c>
      <c r="AG107" s="346"/>
      <c r="AH107" s="346"/>
      <c r="AI107" s="357" t="s">
        <v>169</v>
      </c>
      <c r="AJ107" s="357" t="s">
        <v>170</v>
      </c>
      <c r="AK107" s="358" t="s">
        <v>131</v>
      </c>
      <c r="AL107" s="345" t="s">
        <v>171</v>
      </c>
      <c r="AM107" s="346"/>
      <c r="AN107" s="346"/>
      <c r="AO107" s="357" t="s">
        <v>169</v>
      </c>
      <c r="AP107" s="357" t="s">
        <v>170</v>
      </c>
      <c r="AQ107" s="358" t="s">
        <v>131</v>
      </c>
      <c r="AR107" s="360" t="s">
        <v>123</v>
      </c>
      <c r="AS107" s="362" t="s">
        <v>132</v>
      </c>
    </row>
    <row r="108" spans="2:45" ht="57.6" outlineLevel="1">
      <c r="B108" s="306"/>
      <c r="C108" s="325"/>
      <c r="D108" s="348"/>
      <c r="E108" s="350"/>
      <c r="F108" s="352"/>
      <c r="G108" s="350"/>
      <c r="H108" s="352"/>
      <c r="I108" s="350"/>
      <c r="J108" s="354"/>
      <c r="K108" s="350"/>
      <c r="L108" s="354"/>
      <c r="M108" s="350"/>
      <c r="N108" s="356"/>
      <c r="P108" s="350"/>
      <c r="Q108" s="357"/>
      <c r="R108" s="357"/>
      <c r="S108" s="359"/>
      <c r="T108" s="122" t="str">
        <f>"Διανεμόμενες ποσότητες σε πελάτες που συνδέθηκαν το "&amp;T106</f>
        <v>Διανεμόμενες ποσότητες σε πελάτες που συνδέθηκαν το 2025</v>
      </c>
      <c r="U108" s="104" t="str">
        <f>"Διανεμόμενες ποσότητες σε πελάτες που συνδέθηκαν το "&amp;P106</f>
        <v>Διανεμόμενες ποσότητες σε πελάτες που συνδέθηκαν το 2024</v>
      </c>
      <c r="V108" s="58" t="s">
        <v>172</v>
      </c>
      <c r="W108" s="357"/>
      <c r="X108" s="357"/>
      <c r="Y108" s="358"/>
      <c r="Z108" s="122" t="str">
        <f>"Διανεμόμενες ποσότητες σε πελάτες που συνδέθηκαν το "&amp;Z106</f>
        <v>Διανεμόμενες ποσότητες σε πελάτες που συνδέθηκαν το 2026</v>
      </c>
      <c r="AA108" s="104" t="str">
        <f>"Διανεμόμενες ποσότητες σε πελάτες που συνδέθηκαν το "&amp;$P$12&amp;" - "&amp;T106</f>
        <v>Διανεμόμενες ποσότητες σε πελάτες που συνδέθηκαν το 2024 - 2025</v>
      </c>
      <c r="AB108" s="58" t="s">
        <v>172</v>
      </c>
      <c r="AC108" s="357"/>
      <c r="AD108" s="357"/>
      <c r="AE108" s="358"/>
      <c r="AF108" s="122" t="str">
        <f>"Διανεμόμενες ποσότητες σε πελάτες που συνδέθηκαν το "&amp;AF106</f>
        <v>Διανεμόμενες ποσότητες σε πελάτες που συνδέθηκαν το 2027</v>
      </c>
      <c r="AG108" s="104" t="str">
        <f>"Διανεμόμενες ποσότητες σε πελάτες που συνδέθηκαν το "&amp;$P$12&amp;" - "&amp;Z106</f>
        <v>Διανεμόμενες ποσότητες σε πελάτες που συνδέθηκαν το 2024 - 2026</v>
      </c>
      <c r="AH108" s="58" t="s">
        <v>172</v>
      </c>
      <c r="AI108" s="357"/>
      <c r="AJ108" s="357"/>
      <c r="AK108" s="358"/>
      <c r="AL108" s="122" t="str">
        <f>"Διανεμόμενες ποσότητες σε πελάτες που συνδέθηκαν το "&amp;AL106</f>
        <v>Διανεμόμενες ποσότητες σε πελάτες που συνδέθηκαν το 2028</v>
      </c>
      <c r="AM108" s="104" t="str">
        <f>"Διανεμόμενες ποσότητες σε πελάτες που συνδέθηκαν το "&amp;$P$12&amp;" - "&amp;AF106</f>
        <v>Διανεμόμενες ποσότητες σε πελάτες που συνδέθηκαν το 2024 - 2027</v>
      </c>
      <c r="AN108" s="58" t="s">
        <v>172</v>
      </c>
      <c r="AO108" s="357"/>
      <c r="AP108" s="357"/>
      <c r="AQ108" s="358"/>
      <c r="AR108" s="361"/>
      <c r="AS108" s="363"/>
    </row>
    <row r="109" spans="2:45" outlineLevel="1">
      <c r="B109" s="235" t="s">
        <v>75</v>
      </c>
      <c r="C109" s="62" t="s">
        <v>111</v>
      </c>
      <c r="D109" s="83"/>
      <c r="E109" s="68"/>
      <c r="F109" s="166">
        <f t="shared" ref="F109:F131" si="83">IFERROR((E109-D109)/D109,0)</f>
        <v>0</v>
      </c>
      <c r="G109" s="68"/>
      <c r="H109" s="166">
        <f>IFERROR((G109-E109)/E109,0)</f>
        <v>0</v>
      </c>
      <c r="I109" s="68"/>
      <c r="J109" s="166">
        <f>IFERROR((I109-G109)/G109,0)</f>
        <v>0</v>
      </c>
      <c r="K109" s="68"/>
      <c r="L109" s="166">
        <f t="shared" ref="L109:L132" si="84">IFERROR((K109-I109)/I109,0)</f>
        <v>0</v>
      </c>
      <c r="M109" s="163">
        <f t="shared" ref="M109:M131" si="85">D109+E109+G109+I109+K109</f>
        <v>0</v>
      </c>
      <c r="N109" s="164">
        <f t="shared" ref="N109:N132" si="86">IFERROR((K109/D109)^(1/4)-1,0)</f>
        <v>0</v>
      </c>
      <c r="P109" s="168">
        <f>'Μέση ετήσια κατανάλωση'!$F72*Πελάτες!U107</f>
        <v>0</v>
      </c>
      <c r="Q109" s="68"/>
      <c r="R109" s="137">
        <f>P109+Q109</f>
        <v>0</v>
      </c>
      <c r="S109" s="181">
        <f t="shared" ref="S109:S131" si="87">IFERROR((R109-K109)/K109,0)</f>
        <v>0</v>
      </c>
      <c r="T109" s="168">
        <f>'Μέση ετήσια κατανάλωση'!$F72*Πελάτες!X107</f>
        <v>0</v>
      </c>
      <c r="U109" s="137">
        <f>'Μέση ετήσια κατανάλωση'!$G72*(Πελάτες!V107-Πελάτες!$P107)</f>
        <v>0</v>
      </c>
      <c r="V109" s="137">
        <f>T109+U109</f>
        <v>0</v>
      </c>
      <c r="W109" s="68"/>
      <c r="X109" s="137">
        <f>V109+W109</f>
        <v>0</v>
      </c>
      <c r="Y109" s="166">
        <f t="shared" ref="Y109:Y131" si="88">IFERROR((X109-R109)/R109,0)</f>
        <v>0</v>
      </c>
      <c r="Z109" s="168">
        <f>'Μέση ετήσια κατανάλωση'!$F72*Πελάτες!AA107</f>
        <v>0</v>
      </c>
      <c r="AA109" s="137">
        <f>'Μέση ετήσια κατανάλωση'!$G72*(Πελάτες!Y107-Πελάτες!$P107)</f>
        <v>0</v>
      </c>
      <c r="AB109" s="137">
        <f>Z109+AA109</f>
        <v>0</v>
      </c>
      <c r="AC109" s="68"/>
      <c r="AD109" s="137">
        <f>AB109+AC109</f>
        <v>0</v>
      </c>
      <c r="AE109" s="166">
        <f>IFERROR((AD109-X109)/X109,0)</f>
        <v>0</v>
      </c>
      <c r="AF109" s="168">
        <f>'Μέση ετήσια κατανάλωση'!$F72*Πελάτες!AD107</f>
        <v>0</v>
      </c>
      <c r="AG109" s="137">
        <f>'Μέση ετήσια κατανάλωση'!$G72*(Πελάτες!AB107-Πελάτες!$P107)</f>
        <v>0</v>
      </c>
      <c r="AH109" s="137">
        <f>AF109+AG109</f>
        <v>0</v>
      </c>
      <c r="AI109" s="68"/>
      <c r="AJ109" s="137">
        <f>AH109+AI109</f>
        <v>0</v>
      </c>
      <c r="AK109" s="166">
        <f>IFERROR((AJ109-AD109)/AD109,0)</f>
        <v>0</v>
      </c>
      <c r="AL109" s="168">
        <f>'Μέση ετήσια κατανάλωση'!$F72*Πελάτες!AG107</f>
        <v>0</v>
      </c>
      <c r="AM109" s="137">
        <f>'Μέση ετήσια κατανάλωση'!$G72*(Πελάτες!AE107-Πελάτες!$P107)</f>
        <v>0</v>
      </c>
      <c r="AN109" s="137">
        <f>AL109+AM109</f>
        <v>0</v>
      </c>
      <c r="AO109" s="68"/>
      <c r="AP109" s="137">
        <f>AN109+AO109</f>
        <v>0</v>
      </c>
      <c r="AQ109" s="166">
        <f>IFERROR((AP109-AJ109)/AJ109,0)</f>
        <v>0</v>
      </c>
      <c r="AR109" s="163">
        <f t="shared" ref="AR109:AR131" si="89">R109+X109+AD109+AJ109+AP109</f>
        <v>0</v>
      </c>
      <c r="AS109" s="164">
        <f t="shared" ref="AS109:AS131" si="90">IFERROR((AP109/R109)^(1/4)-1,0)</f>
        <v>0</v>
      </c>
    </row>
    <row r="110" spans="2:45" outlineLevel="1">
      <c r="B110" s="236" t="s">
        <v>76</v>
      </c>
      <c r="C110" s="62" t="s">
        <v>111</v>
      </c>
      <c r="D110" s="83"/>
      <c r="E110" s="68"/>
      <c r="F110" s="166">
        <f t="shared" si="83"/>
        <v>0</v>
      </c>
      <c r="G110" s="68"/>
      <c r="H110" s="166">
        <f t="shared" ref="H110:H131" si="91">IFERROR((G110-E110)/E110,0)</f>
        <v>0</v>
      </c>
      <c r="I110" s="68"/>
      <c r="J110" s="166">
        <f t="shared" ref="J110:J131" si="92">IFERROR((I110-G110)/G110,0)</f>
        <v>0</v>
      </c>
      <c r="K110" s="68"/>
      <c r="L110" s="166">
        <f t="shared" si="84"/>
        <v>0</v>
      </c>
      <c r="M110" s="163">
        <f t="shared" si="85"/>
        <v>0</v>
      </c>
      <c r="N110" s="164">
        <f t="shared" si="86"/>
        <v>0</v>
      </c>
      <c r="P110" s="168">
        <f>'Μέση ετήσια κατανάλωση'!$F73*Πελάτες!U108</f>
        <v>162</v>
      </c>
      <c r="Q110" s="68"/>
      <c r="R110" s="137">
        <f t="shared" ref="R110:R131" si="93">P110+Q110</f>
        <v>162</v>
      </c>
      <c r="S110" s="181">
        <f t="shared" si="87"/>
        <v>0</v>
      </c>
      <c r="T110" s="168">
        <f>'Μέση ετήσια κατανάλωση'!$F73*Πελάτες!X108</f>
        <v>216</v>
      </c>
      <c r="U110" s="137">
        <f>'Μέση ετήσια κατανάλωση'!$G73*(Πελάτες!V108-Πελάτες!$P108)</f>
        <v>810</v>
      </c>
      <c r="V110" s="137">
        <f t="shared" ref="V110:V131" si="94">T110+U110</f>
        <v>1026</v>
      </c>
      <c r="W110" s="68"/>
      <c r="X110" s="137">
        <f t="shared" ref="X110:X131" si="95">V110+W110</f>
        <v>1026</v>
      </c>
      <c r="Y110" s="166">
        <f t="shared" si="88"/>
        <v>5.333333333333333</v>
      </c>
      <c r="Z110" s="168">
        <f>'Μέση ετήσια κατανάλωση'!$F73*Πελάτες!AA108</f>
        <v>126</v>
      </c>
      <c r="AA110" s="137">
        <f>'Μέση ετήσια κατανάλωση'!$G73*(Πελάτες!Y108-Πελάτες!$P108)</f>
        <v>1890</v>
      </c>
      <c r="AB110" s="137">
        <f t="shared" ref="AB110:AB131" si="96">Z110+AA110</f>
        <v>2016</v>
      </c>
      <c r="AC110" s="68"/>
      <c r="AD110" s="137">
        <f t="shared" ref="AD110:AD131" si="97">AB110+AC110</f>
        <v>2016</v>
      </c>
      <c r="AE110" s="166">
        <f t="shared" ref="AE110:AE131" si="98">IFERROR((AD110-X110)/X110,0)</f>
        <v>0.96491228070175439</v>
      </c>
      <c r="AF110" s="168">
        <f>'Μέση ετήσια κατανάλωση'!$F73*Πελάτες!AD108</f>
        <v>126</v>
      </c>
      <c r="AG110" s="137">
        <f>'Μέση ετήσια κατανάλωση'!$G73*(Πελάτες!AB108-Πελάτες!$P108)</f>
        <v>2520</v>
      </c>
      <c r="AH110" s="137">
        <f t="shared" ref="AH110:AH131" si="99">AF110+AG110</f>
        <v>2646</v>
      </c>
      <c r="AI110" s="68"/>
      <c r="AJ110" s="137">
        <f t="shared" ref="AJ110:AJ131" si="100">AH110+AI110</f>
        <v>2646</v>
      </c>
      <c r="AK110" s="166">
        <f t="shared" ref="AK110:AK131" si="101">IFERROR((AJ110-AD110)/AD110,0)</f>
        <v>0.3125</v>
      </c>
      <c r="AL110" s="168">
        <f>'Μέση ετήσια κατανάλωση'!$F73*Πελάτες!AG108</f>
        <v>126</v>
      </c>
      <c r="AM110" s="137">
        <f>'Μέση ετήσια κατανάλωση'!$G73*(Πελάτες!AE108-Πελάτες!$P108)</f>
        <v>3150</v>
      </c>
      <c r="AN110" s="137">
        <f t="shared" ref="AN110:AN131" si="102">AL110+AM110</f>
        <v>3276</v>
      </c>
      <c r="AO110" s="68"/>
      <c r="AP110" s="137">
        <f t="shared" ref="AP110:AP131" si="103">AN110+AO110</f>
        <v>3276</v>
      </c>
      <c r="AQ110" s="166">
        <f t="shared" ref="AQ110:AQ131" si="104">IFERROR((AP110-AJ110)/AJ110,0)</f>
        <v>0.23809523809523808</v>
      </c>
      <c r="AR110" s="163">
        <f t="shared" si="89"/>
        <v>9126</v>
      </c>
      <c r="AS110" s="164">
        <f t="shared" si="90"/>
        <v>1.1205924929314794</v>
      </c>
    </row>
    <row r="111" spans="2:45" outlineLevel="1">
      <c r="B111" s="236" t="s">
        <v>77</v>
      </c>
      <c r="C111" s="62" t="s">
        <v>111</v>
      </c>
      <c r="D111" s="83"/>
      <c r="E111" s="68"/>
      <c r="F111" s="166">
        <f t="shared" si="83"/>
        <v>0</v>
      </c>
      <c r="G111" s="68"/>
      <c r="H111" s="166">
        <f t="shared" si="91"/>
        <v>0</v>
      </c>
      <c r="I111" s="68"/>
      <c r="J111" s="166">
        <f t="shared" si="92"/>
        <v>0</v>
      </c>
      <c r="K111" s="68"/>
      <c r="L111" s="166">
        <f t="shared" si="84"/>
        <v>0</v>
      </c>
      <c r="M111" s="163">
        <f t="shared" si="85"/>
        <v>0</v>
      </c>
      <c r="N111" s="164">
        <f t="shared" si="86"/>
        <v>0</v>
      </c>
      <c r="P111" s="168">
        <f>'Μέση ετήσια κατανάλωση'!$F74*Πελάτες!U109</f>
        <v>0</v>
      </c>
      <c r="Q111" s="68"/>
      <c r="R111" s="137">
        <f t="shared" si="93"/>
        <v>0</v>
      </c>
      <c r="S111" s="181">
        <f t="shared" si="87"/>
        <v>0</v>
      </c>
      <c r="T111" s="168">
        <f>'Μέση ετήσια κατανάλωση'!$F74*Πελάτες!X109</f>
        <v>0</v>
      </c>
      <c r="U111" s="137">
        <f>'Μέση ετήσια κατανάλωση'!$G74*(Πελάτες!V109-Πελάτες!$P109)</f>
        <v>0</v>
      </c>
      <c r="V111" s="137">
        <f t="shared" si="94"/>
        <v>0</v>
      </c>
      <c r="W111" s="68"/>
      <c r="X111" s="137">
        <f t="shared" si="95"/>
        <v>0</v>
      </c>
      <c r="Y111" s="166">
        <f t="shared" si="88"/>
        <v>0</v>
      </c>
      <c r="Z111" s="168">
        <f>'Μέση ετήσια κατανάλωση'!$F74*Πελάτες!AA109</f>
        <v>0</v>
      </c>
      <c r="AA111" s="137">
        <f>'Μέση ετήσια κατανάλωση'!$G74*(Πελάτες!Y109-Πελάτες!$P109)</f>
        <v>0</v>
      </c>
      <c r="AB111" s="137">
        <f t="shared" si="96"/>
        <v>0</v>
      </c>
      <c r="AC111" s="68"/>
      <c r="AD111" s="137">
        <f t="shared" si="97"/>
        <v>0</v>
      </c>
      <c r="AE111" s="166">
        <f t="shared" si="98"/>
        <v>0</v>
      </c>
      <c r="AF111" s="168">
        <f>'Μέση ετήσια κατανάλωση'!$F74*Πελάτες!AD109</f>
        <v>0</v>
      </c>
      <c r="AG111" s="137">
        <f>'Μέση ετήσια κατανάλωση'!$G74*(Πελάτες!AB109-Πελάτες!$P109)</f>
        <v>0</v>
      </c>
      <c r="AH111" s="137">
        <f t="shared" si="99"/>
        <v>0</v>
      </c>
      <c r="AI111" s="68"/>
      <c r="AJ111" s="137">
        <f t="shared" si="100"/>
        <v>0</v>
      </c>
      <c r="AK111" s="166">
        <f t="shared" si="101"/>
        <v>0</v>
      </c>
      <c r="AL111" s="168">
        <f>'Μέση ετήσια κατανάλωση'!$F74*Πελάτες!AG109</f>
        <v>0</v>
      </c>
      <c r="AM111" s="137">
        <f>'Μέση ετήσια κατανάλωση'!$G74*(Πελάτες!AE109-Πελάτες!$P109)</f>
        <v>0</v>
      </c>
      <c r="AN111" s="137">
        <f t="shared" si="102"/>
        <v>0</v>
      </c>
      <c r="AO111" s="68"/>
      <c r="AP111" s="137">
        <f t="shared" si="103"/>
        <v>0</v>
      </c>
      <c r="AQ111" s="166">
        <f t="shared" si="104"/>
        <v>0</v>
      </c>
      <c r="AR111" s="163">
        <f t="shared" si="89"/>
        <v>0</v>
      </c>
      <c r="AS111" s="164">
        <f t="shared" si="90"/>
        <v>0</v>
      </c>
    </row>
    <row r="112" spans="2:45" outlineLevel="1">
      <c r="B112" s="235" t="s">
        <v>78</v>
      </c>
      <c r="C112" s="62" t="s">
        <v>111</v>
      </c>
      <c r="D112" s="83"/>
      <c r="E112" s="68"/>
      <c r="F112" s="166">
        <f t="shared" si="83"/>
        <v>0</v>
      </c>
      <c r="G112" s="68"/>
      <c r="H112" s="166">
        <f t="shared" si="91"/>
        <v>0</v>
      </c>
      <c r="I112" s="68"/>
      <c r="J112" s="166">
        <f t="shared" si="92"/>
        <v>0</v>
      </c>
      <c r="K112" s="68"/>
      <c r="L112" s="166">
        <f t="shared" si="84"/>
        <v>0</v>
      </c>
      <c r="M112" s="163">
        <f t="shared" si="85"/>
        <v>0</v>
      </c>
      <c r="N112" s="164">
        <f t="shared" si="86"/>
        <v>0</v>
      </c>
      <c r="P112" s="168">
        <f>'Μέση ετήσια κατανάλωση'!$F75*Πελάτες!U110</f>
        <v>0</v>
      </c>
      <c r="Q112" s="68"/>
      <c r="R112" s="137">
        <f t="shared" si="93"/>
        <v>0</v>
      </c>
      <c r="S112" s="181">
        <f t="shared" si="87"/>
        <v>0</v>
      </c>
      <c r="T112" s="168">
        <f>'Μέση ετήσια κατανάλωση'!$F75*Πελάτες!X110</f>
        <v>0</v>
      </c>
      <c r="U112" s="137">
        <f>'Μέση ετήσια κατανάλωση'!$G75*(Πελάτες!V110-Πελάτες!$P110)</f>
        <v>0</v>
      </c>
      <c r="V112" s="137">
        <f t="shared" si="94"/>
        <v>0</v>
      </c>
      <c r="W112" s="68"/>
      <c r="X112" s="137">
        <f t="shared" si="95"/>
        <v>0</v>
      </c>
      <c r="Y112" s="166">
        <f t="shared" si="88"/>
        <v>0</v>
      </c>
      <c r="Z112" s="168">
        <f>'Μέση ετήσια κατανάλωση'!$F75*Πελάτες!AA110</f>
        <v>0</v>
      </c>
      <c r="AA112" s="137">
        <f>'Μέση ετήσια κατανάλωση'!$G75*(Πελάτες!Y110-Πελάτες!$P110)</f>
        <v>0</v>
      </c>
      <c r="AB112" s="137">
        <f t="shared" si="96"/>
        <v>0</v>
      </c>
      <c r="AC112" s="68"/>
      <c r="AD112" s="137">
        <f t="shared" si="97"/>
        <v>0</v>
      </c>
      <c r="AE112" s="166">
        <f t="shared" si="98"/>
        <v>0</v>
      </c>
      <c r="AF112" s="168">
        <f>'Μέση ετήσια κατανάλωση'!$F75*Πελάτες!AD110</f>
        <v>0</v>
      </c>
      <c r="AG112" s="137">
        <f>'Μέση ετήσια κατανάλωση'!$G75*(Πελάτες!AB110-Πελάτες!$P110)</f>
        <v>0</v>
      </c>
      <c r="AH112" s="137">
        <f t="shared" si="99"/>
        <v>0</v>
      </c>
      <c r="AI112" s="68"/>
      <c r="AJ112" s="137">
        <f t="shared" si="100"/>
        <v>0</v>
      </c>
      <c r="AK112" s="166">
        <f t="shared" si="101"/>
        <v>0</v>
      </c>
      <c r="AL112" s="168">
        <f>'Μέση ετήσια κατανάλωση'!$F75*Πελάτες!AG110</f>
        <v>0</v>
      </c>
      <c r="AM112" s="137">
        <f>'Μέση ετήσια κατανάλωση'!$G75*(Πελάτες!AE110-Πελάτες!$P110)</f>
        <v>0</v>
      </c>
      <c r="AN112" s="137">
        <f t="shared" si="102"/>
        <v>0</v>
      </c>
      <c r="AO112" s="68"/>
      <c r="AP112" s="137">
        <f t="shared" si="103"/>
        <v>0</v>
      </c>
      <c r="AQ112" s="166">
        <f t="shared" si="104"/>
        <v>0</v>
      </c>
      <c r="AR112" s="163">
        <f t="shared" si="89"/>
        <v>0</v>
      </c>
      <c r="AS112" s="164">
        <f t="shared" si="90"/>
        <v>0</v>
      </c>
    </row>
    <row r="113" spans="2:45" outlineLevel="1">
      <c r="B113" s="236" t="s">
        <v>79</v>
      </c>
      <c r="C113" s="62" t="s">
        <v>111</v>
      </c>
      <c r="D113" s="83"/>
      <c r="E113" s="68"/>
      <c r="F113" s="166">
        <f t="shared" si="83"/>
        <v>0</v>
      </c>
      <c r="G113" s="68"/>
      <c r="H113" s="166">
        <f t="shared" si="91"/>
        <v>0</v>
      </c>
      <c r="I113" s="68"/>
      <c r="J113" s="166">
        <f t="shared" si="92"/>
        <v>0</v>
      </c>
      <c r="K113" s="68"/>
      <c r="L113" s="166">
        <f t="shared" si="84"/>
        <v>0</v>
      </c>
      <c r="M113" s="163">
        <f t="shared" si="85"/>
        <v>0</v>
      </c>
      <c r="N113" s="164">
        <f t="shared" si="86"/>
        <v>0</v>
      </c>
      <c r="P113" s="168">
        <f>'Μέση ετήσια κατανάλωση'!$F76*Πελάτες!U111</f>
        <v>72</v>
      </c>
      <c r="Q113" s="68"/>
      <c r="R113" s="137">
        <f t="shared" si="93"/>
        <v>72</v>
      </c>
      <c r="S113" s="181">
        <f t="shared" si="87"/>
        <v>0</v>
      </c>
      <c r="T113" s="168">
        <f>'Μέση ετήσια κατανάλωση'!$F76*Πελάτες!X111</f>
        <v>72</v>
      </c>
      <c r="U113" s="137">
        <f>'Μέση ετήσια κατανάλωση'!$G76*(Πελάτες!V111-Πελάτες!$P111)</f>
        <v>360</v>
      </c>
      <c r="V113" s="137">
        <f t="shared" si="94"/>
        <v>432</v>
      </c>
      <c r="W113" s="68"/>
      <c r="X113" s="137">
        <f t="shared" si="95"/>
        <v>432</v>
      </c>
      <c r="Y113" s="166">
        <f t="shared" si="88"/>
        <v>5</v>
      </c>
      <c r="Z113" s="168">
        <f>'Μέση ετήσια κατανάλωση'!$F76*Πελάτες!AA111</f>
        <v>36</v>
      </c>
      <c r="AA113" s="137">
        <f>'Μέση ετήσια κατανάλωση'!$G76*(Πελάτες!Y111-Πελάτες!$P111)</f>
        <v>720</v>
      </c>
      <c r="AB113" s="137">
        <f t="shared" si="96"/>
        <v>756</v>
      </c>
      <c r="AC113" s="68"/>
      <c r="AD113" s="137">
        <f t="shared" si="97"/>
        <v>756</v>
      </c>
      <c r="AE113" s="166">
        <f t="shared" si="98"/>
        <v>0.75</v>
      </c>
      <c r="AF113" s="168">
        <f>'Μέση ετήσια κατανάλωση'!$F76*Πελάτες!AD111</f>
        <v>18</v>
      </c>
      <c r="AG113" s="137">
        <f>'Μέση ετήσια κατανάλωση'!$G76*(Πελάτες!AB111-Πελάτες!$P111)</f>
        <v>900</v>
      </c>
      <c r="AH113" s="137">
        <f t="shared" si="99"/>
        <v>918</v>
      </c>
      <c r="AI113" s="68"/>
      <c r="AJ113" s="137">
        <f t="shared" si="100"/>
        <v>918</v>
      </c>
      <c r="AK113" s="166">
        <f t="shared" si="101"/>
        <v>0.21428571428571427</v>
      </c>
      <c r="AL113" s="168">
        <f>'Μέση ετήσια κατανάλωση'!$F76*Πελάτες!AG111</f>
        <v>18</v>
      </c>
      <c r="AM113" s="137">
        <f>'Μέση ετήσια κατανάλωση'!$G76*(Πελάτες!AE111-Πελάτες!$P111)</f>
        <v>990</v>
      </c>
      <c r="AN113" s="137">
        <f t="shared" si="102"/>
        <v>1008</v>
      </c>
      <c r="AO113" s="68"/>
      <c r="AP113" s="137">
        <f t="shared" si="103"/>
        <v>1008</v>
      </c>
      <c r="AQ113" s="166">
        <f t="shared" si="104"/>
        <v>9.8039215686274508E-2</v>
      </c>
      <c r="AR113" s="163">
        <f t="shared" si="89"/>
        <v>3186</v>
      </c>
      <c r="AS113" s="164">
        <f t="shared" si="90"/>
        <v>0.93433642026766917</v>
      </c>
    </row>
    <row r="114" spans="2:45" outlineLevel="1">
      <c r="B114" s="236" t="s">
        <v>80</v>
      </c>
      <c r="C114" s="62" t="s">
        <v>111</v>
      </c>
      <c r="D114" s="83"/>
      <c r="E114" s="68"/>
      <c r="F114" s="166">
        <f t="shared" si="83"/>
        <v>0</v>
      </c>
      <c r="G114" s="68"/>
      <c r="H114" s="166">
        <f t="shared" si="91"/>
        <v>0</v>
      </c>
      <c r="I114" s="68"/>
      <c r="J114" s="166">
        <f t="shared" si="92"/>
        <v>0</v>
      </c>
      <c r="K114" s="68"/>
      <c r="L114" s="166">
        <f t="shared" si="84"/>
        <v>0</v>
      </c>
      <c r="M114" s="163">
        <f t="shared" si="85"/>
        <v>0</v>
      </c>
      <c r="N114" s="164">
        <f t="shared" si="86"/>
        <v>0</v>
      </c>
      <c r="P114" s="168">
        <f>'Μέση ετήσια κατανάλωση'!$F77*Πελάτες!U112</f>
        <v>0</v>
      </c>
      <c r="Q114" s="68"/>
      <c r="R114" s="137">
        <f t="shared" si="93"/>
        <v>0</v>
      </c>
      <c r="S114" s="181">
        <f t="shared" si="87"/>
        <v>0</v>
      </c>
      <c r="T114" s="168">
        <f>'Μέση ετήσια κατανάλωση'!$F77*Πελάτες!X112</f>
        <v>0</v>
      </c>
      <c r="U114" s="137">
        <f>'Μέση ετήσια κατανάλωση'!$G77*(Πελάτες!V112-Πελάτες!$P112)</f>
        <v>0</v>
      </c>
      <c r="V114" s="137">
        <f t="shared" si="94"/>
        <v>0</v>
      </c>
      <c r="W114" s="68"/>
      <c r="X114" s="137">
        <f t="shared" si="95"/>
        <v>0</v>
      </c>
      <c r="Y114" s="166">
        <f t="shared" si="88"/>
        <v>0</v>
      </c>
      <c r="Z114" s="168">
        <f>'Μέση ετήσια κατανάλωση'!$F77*Πελάτες!AA112</f>
        <v>0</v>
      </c>
      <c r="AA114" s="137">
        <f>'Μέση ετήσια κατανάλωση'!$G77*(Πελάτες!Y112-Πελάτες!$P112)</f>
        <v>0</v>
      </c>
      <c r="AB114" s="137">
        <f t="shared" si="96"/>
        <v>0</v>
      </c>
      <c r="AC114" s="68"/>
      <c r="AD114" s="137">
        <f t="shared" si="97"/>
        <v>0</v>
      </c>
      <c r="AE114" s="166">
        <f t="shared" si="98"/>
        <v>0</v>
      </c>
      <c r="AF114" s="168">
        <f>'Μέση ετήσια κατανάλωση'!$F77*Πελάτες!AD112</f>
        <v>0</v>
      </c>
      <c r="AG114" s="137">
        <f>'Μέση ετήσια κατανάλωση'!$G77*(Πελάτες!AB112-Πελάτες!$P112)</f>
        <v>0</v>
      </c>
      <c r="AH114" s="137">
        <f t="shared" si="99"/>
        <v>0</v>
      </c>
      <c r="AI114" s="68"/>
      <c r="AJ114" s="137">
        <f t="shared" si="100"/>
        <v>0</v>
      </c>
      <c r="AK114" s="166">
        <f t="shared" si="101"/>
        <v>0</v>
      </c>
      <c r="AL114" s="168">
        <f>'Μέση ετήσια κατανάλωση'!$F77*Πελάτες!AG112</f>
        <v>0</v>
      </c>
      <c r="AM114" s="137">
        <f>'Μέση ετήσια κατανάλωση'!$G77*(Πελάτες!AE112-Πελάτες!$P112)</f>
        <v>0</v>
      </c>
      <c r="AN114" s="137">
        <f t="shared" si="102"/>
        <v>0</v>
      </c>
      <c r="AO114" s="68"/>
      <c r="AP114" s="137">
        <f t="shared" si="103"/>
        <v>0</v>
      </c>
      <c r="AQ114" s="166">
        <f t="shared" si="104"/>
        <v>0</v>
      </c>
      <c r="AR114" s="163">
        <f t="shared" si="89"/>
        <v>0</v>
      </c>
      <c r="AS114" s="164">
        <f t="shared" si="90"/>
        <v>0</v>
      </c>
    </row>
    <row r="115" spans="2:45" outlineLevel="1">
      <c r="B115" s="235" t="s">
        <v>81</v>
      </c>
      <c r="C115" s="62" t="s">
        <v>111</v>
      </c>
      <c r="D115" s="83"/>
      <c r="E115" s="68"/>
      <c r="F115" s="166">
        <f t="shared" si="83"/>
        <v>0</v>
      </c>
      <c r="G115" s="68"/>
      <c r="H115" s="166">
        <f t="shared" si="91"/>
        <v>0</v>
      </c>
      <c r="I115" s="68"/>
      <c r="J115" s="166">
        <f t="shared" si="92"/>
        <v>0</v>
      </c>
      <c r="K115" s="68"/>
      <c r="L115" s="166">
        <f t="shared" si="84"/>
        <v>0</v>
      </c>
      <c r="M115" s="163">
        <f t="shared" si="85"/>
        <v>0</v>
      </c>
      <c r="N115" s="164">
        <f t="shared" si="86"/>
        <v>0</v>
      </c>
      <c r="P115" s="168">
        <f>'Μέση ετήσια κατανάλωση'!$F78*Πελάτες!U113</f>
        <v>0</v>
      </c>
      <c r="Q115" s="68"/>
      <c r="R115" s="137">
        <f t="shared" si="93"/>
        <v>0</v>
      </c>
      <c r="S115" s="181">
        <f t="shared" si="87"/>
        <v>0</v>
      </c>
      <c r="T115" s="168">
        <f>'Μέση ετήσια κατανάλωση'!$F78*Πελάτες!X113</f>
        <v>0</v>
      </c>
      <c r="U115" s="137">
        <f>'Μέση ετήσια κατανάλωση'!$G78*(Πελάτες!V113-Πελάτες!$P113)</f>
        <v>0</v>
      </c>
      <c r="V115" s="137">
        <f t="shared" si="94"/>
        <v>0</v>
      </c>
      <c r="W115" s="68"/>
      <c r="X115" s="137">
        <f t="shared" si="95"/>
        <v>0</v>
      </c>
      <c r="Y115" s="166">
        <f t="shared" si="88"/>
        <v>0</v>
      </c>
      <c r="Z115" s="168">
        <f>'Μέση ετήσια κατανάλωση'!$F78*Πελάτες!AA113</f>
        <v>0</v>
      </c>
      <c r="AA115" s="137">
        <f>'Μέση ετήσια κατανάλωση'!$G78*(Πελάτες!Y113-Πελάτες!$P113)</f>
        <v>0</v>
      </c>
      <c r="AB115" s="137">
        <f t="shared" si="96"/>
        <v>0</v>
      </c>
      <c r="AC115" s="68"/>
      <c r="AD115" s="137">
        <f t="shared" si="97"/>
        <v>0</v>
      </c>
      <c r="AE115" s="166">
        <f t="shared" si="98"/>
        <v>0</v>
      </c>
      <c r="AF115" s="168">
        <f>'Μέση ετήσια κατανάλωση'!$F78*Πελάτες!AD113</f>
        <v>0</v>
      </c>
      <c r="AG115" s="137">
        <f>'Μέση ετήσια κατανάλωση'!$G78*(Πελάτες!AB113-Πελάτες!$P113)</f>
        <v>0</v>
      </c>
      <c r="AH115" s="137">
        <f t="shared" si="99"/>
        <v>0</v>
      </c>
      <c r="AI115" s="68"/>
      <c r="AJ115" s="137">
        <f t="shared" si="100"/>
        <v>0</v>
      </c>
      <c r="AK115" s="166">
        <f t="shared" si="101"/>
        <v>0</v>
      </c>
      <c r="AL115" s="168">
        <f>'Μέση ετήσια κατανάλωση'!$F78*Πελάτες!AG113</f>
        <v>0</v>
      </c>
      <c r="AM115" s="137">
        <f>'Μέση ετήσια κατανάλωση'!$G78*(Πελάτες!AE113-Πελάτες!$P113)</f>
        <v>0</v>
      </c>
      <c r="AN115" s="137">
        <f t="shared" si="102"/>
        <v>0</v>
      </c>
      <c r="AO115" s="68"/>
      <c r="AP115" s="137">
        <f t="shared" si="103"/>
        <v>0</v>
      </c>
      <c r="AQ115" s="166">
        <f t="shared" si="104"/>
        <v>0</v>
      </c>
      <c r="AR115" s="163">
        <f t="shared" si="89"/>
        <v>0</v>
      </c>
      <c r="AS115" s="164">
        <f t="shared" si="90"/>
        <v>0</v>
      </c>
    </row>
    <row r="116" spans="2:45" outlineLevel="1">
      <c r="B116" s="236" t="s">
        <v>82</v>
      </c>
      <c r="C116" s="62" t="s">
        <v>111</v>
      </c>
      <c r="D116" s="83"/>
      <c r="E116" s="68"/>
      <c r="F116" s="166">
        <f t="shared" si="83"/>
        <v>0</v>
      </c>
      <c r="G116" s="68"/>
      <c r="H116" s="166">
        <f t="shared" si="91"/>
        <v>0</v>
      </c>
      <c r="I116" s="68"/>
      <c r="J116" s="166">
        <f t="shared" si="92"/>
        <v>0</v>
      </c>
      <c r="K116" s="68"/>
      <c r="L116" s="166">
        <f t="shared" si="84"/>
        <v>0</v>
      </c>
      <c r="M116" s="163">
        <f t="shared" si="85"/>
        <v>0</v>
      </c>
      <c r="N116" s="164">
        <f t="shared" si="86"/>
        <v>0</v>
      </c>
      <c r="P116" s="168">
        <f>'Μέση ετήσια κατανάλωση'!$F79*Πελάτες!U114</f>
        <v>90</v>
      </c>
      <c r="Q116" s="68"/>
      <c r="R116" s="137">
        <f t="shared" si="93"/>
        <v>90</v>
      </c>
      <c r="S116" s="181">
        <f t="shared" si="87"/>
        <v>0</v>
      </c>
      <c r="T116" s="168">
        <f>'Μέση ετήσια κατανάλωση'!$F79*Πελάτες!X114</f>
        <v>252</v>
      </c>
      <c r="U116" s="137">
        <f>'Μέση ετήσια κατανάλωση'!$G79*(Πελάτες!V114-Πελάτες!$P114)</f>
        <v>450</v>
      </c>
      <c r="V116" s="137">
        <f t="shared" si="94"/>
        <v>702</v>
      </c>
      <c r="W116" s="68"/>
      <c r="X116" s="137">
        <f t="shared" si="95"/>
        <v>702</v>
      </c>
      <c r="Y116" s="166">
        <f t="shared" si="88"/>
        <v>6.8</v>
      </c>
      <c r="Z116" s="168">
        <f>'Μέση ετήσια κατανάλωση'!$F79*Πελάτες!AA114</f>
        <v>72</v>
      </c>
      <c r="AA116" s="137">
        <f>'Μέση ετήσια κατανάλωση'!$G79*(Πελάτες!Y114-Πελάτες!$P114)</f>
        <v>1710</v>
      </c>
      <c r="AB116" s="137">
        <f t="shared" si="96"/>
        <v>1782</v>
      </c>
      <c r="AC116" s="68"/>
      <c r="AD116" s="137">
        <f t="shared" si="97"/>
        <v>1782</v>
      </c>
      <c r="AE116" s="166">
        <f t="shared" si="98"/>
        <v>1.5384615384615385</v>
      </c>
      <c r="AF116" s="168">
        <f>'Μέση ετήσια κατανάλωση'!$F79*Πελάτες!AD114</f>
        <v>72</v>
      </c>
      <c r="AG116" s="137">
        <f>'Μέση ετήσια κατανάλωση'!$G79*(Πελάτες!AB114-Πελάτες!$P114)</f>
        <v>2070</v>
      </c>
      <c r="AH116" s="137">
        <f t="shared" si="99"/>
        <v>2142</v>
      </c>
      <c r="AI116" s="68"/>
      <c r="AJ116" s="137">
        <f t="shared" si="100"/>
        <v>2142</v>
      </c>
      <c r="AK116" s="166">
        <f t="shared" si="101"/>
        <v>0.20202020202020202</v>
      </c>
      <c r="AL116" s="168">
        <f>'Μέση ετήσια κατανάλωση'!$F79*Πελάτες!AG114</f>
        <v>72</v>
      </c>
      <c r="AM116" s="137">
        <f>'Μέση ετήσια κατανάλωση'!$G79*(Πελάτες!AE114-Πελάτες!$P114)</f>
        <v>2430</v>
      </c>
      <c r="AN116" s="137">
        <f t="shared" si="102"/>
        <v>2502</v>
      </c>
      <c r="AO116" s="68"/>
      <c r="AP116" s="137">
        <f t="shared" si="103"/>
        <v>2502</v>
      </c>
      <c r="AQ116" s="166">
        <f t="shared" si="104"/>
        <v>0.16806722689075632</v>
      </c>
      <c r="AR116" s="163">
        <f t="shared" si="89"/>
        <v>7218</v>
      </c>
      <c r="AS116" s="164">
        <f t="shared" si="90"/>
        <v>1.2962078587500798</v>
      </c>
    </row>
    <row r="117" spans="2:45" outlineLevel="1">
      <c r="B117" s="236" t="s">
        <v>83</v>
      </c>
      <c r="C117" s="62" t="s">
        <v>111</v>
      </c>
      <c r="D117" s="83"/>
      <c r="E117" s="68"/>
      <c r="F117" s="166">
        <f t="shared" si="83"/>
        <v>0</v>
      </c>
      <c r="G117" s="68"/>
      <c r="H117" s="166">
        <f t="shared" si="91"/>
        <v>0</v>
      </c>
      <c r="I117" s="68"/>
      <c r="J117" s="166">
        <f t="shared" si="92"/>
        <v>0</v>
      </c>
      <c r="K117" s="68"/>
      <c r="L117" s="166">
        <f t="shared" si="84"/>
        <v>0</v>
      </c>
      <c r="M117" s="163">
        <f t="shared" si="85"/>
        <v>0</v>
      </c>
      <c r="N117" s="164">
        <f t="shared" si="86"/>
        <v>0</v>
      </c>
      <c r="P117" s="168">
        <f>'Μέση ετήσια κατανάλωση'!$F80*Πελάτες!U115</f>
        <v>0</v>
      </c>
      <c r="Q117" s="68"/>
      <c r="R117" s="137">
        <f t="shared" si="93"/>
        <v>0</v>
      </c>
      <c r="S117" s="181">
        <f t="shared" si="87"/>
        <v>0</v>
      </c>
      <c r="T117" s="168">
        <f>'Μέση ετήσια κατανάλωση'!$F80*Πελάτες!X115</f>
        <v>0</v>
      </c>
      <c r="U117" s="137">
        <f>'Μέση ετήσια κατανάλωση'!$G80*(Πελάτες!V115-Πελάτες!$P115)</f>
        <v>0</v>
      </c>
      <c r="V117" s="137">
        <f t="shared" si="94"/>
        <v>0</v>
      </c>
      <c r="W117" s="68"/>
      <c r="X117" s="137">
        <f t="shared" si="95"/>
        <v>0</v>
      </c>
      <c r="Y117" s="166">
        <f t="shared" si="88"/>
        <v>0</v>
      </c>
      <c r="Z117" s="168">
        <f>'Μέση ετήσια κατανάλωση'!$F80*Πελάτες!AA115</f>
        <v>0</v>
      </c>
      <c r="AA117" s="137">
        <f>'Μέση ετήσια κατανάλωση'!$G80*(Πελάτες!Y115-Πελάτες!$P115)</f>
        <v>0</v>
      </c>
      <c r="AB117" s="137">
        <f t="shared" si="96"/>
        <v>0</v>
      </c>
      <c r="AC117" s="68"/>
      <c r="AD117" s="137">
        <f t="shared" si="97"/>
        <v>0</v>
      </c>
      <c r="AE117" s="166">
        <f t="shared" si="98"/>
        <v>0</v>
      </c>
      <c r="AF117" s="168">
        <f>'Μέση ετήσια κατανάλωση'!$F80*Πελάτες!AD115</f>
        <v>0</v>
      </c>
      <c r="AG117" s="137">
        <f>'Μέση ετήσια κατανάλωση'!$G80*(Πελάτες!AB115-Πελάτες!$P115)</f>
        <v>0</v>
      </c>
      <c r="AH117" s="137">
        <f t="shared" si="99"/>
        <v>0</v>
      </c>
      <c r="AI117" s="68"/>
      <c r="AJ117" s="137">
        <f t="shared" si="100"/>
        <v>0</v>
      </c>
      <c r="AK117" s="166">
        <f t="shared" si="101"/>
        <v>0</v>
      </c>
      <c r="AL117" s="168">
        <f>'Μέση ετήσια κατανάλωση'!$F80*Πελάτες!AG115</f>
        <v>0</v>
      </c>
      <c r="AM117" s="137">
        <f>'Μέση ετήσια κατανάλωση'!$G80*(Πελάτες!AE115-Πελάτες!$P115)</f>
        <v>0</v>
      </c>
      <c r="AN117" s="137">
        <f t="shared" si="102"/>
        <v>0</v>
      </c>
      <c r="AO117" s="68"/>
      <c r="AP117" s="137">
        <f t="shared" si="103"/>
        <v>0</v>
      </c>
      <c r="AQ117" s="166">
        <f t="shared" si="104"/>
        <v>0</v>
      </c>
      <c r="AR117" s="163">
        <f t="shared" si="89"/>
        <v>0</v>
      </c>
      <c r="AS117" s="164">
        <f t="shared" si="90"/>
        <v>0</v>
      </c>
    </row>
    <row r="118" spans="2:45" outlineLevel="1">
      <c r="B118" s="235" t="s">
        <v>84</v>
      </c>
      <c r="C118" s="62" t="s">
        <v>111</v>
      </c>
      <c r="D118" s="83"/>
      <c r="E118" s="68"/>
      <c r="F118" s="166">
        <f t="shared" si="83"/>
        <v>0</v>
      </c>
      <c r="G118" s="68"/>
      <c r="H118" s="166">
        <f t="shared" si="91"/>
        <v>0</v>
      </c>
      <c r="I118" s="68"/>
      <c r="J118" s="166">
        <f t="shared" si="92"/>
        <v>0</v>
      </c>
      <c r="K118" s="68"/>
      <c r="L118" s="166">
        <f t="shared" si="84"/>
        <v>0</v>
      </c>
      <c r="M118" s="163">
        <f t="shared" si="85"/>
        <v>0</v>
      </c>
      <c r="N118" s="164">
        <f t="shared" si="86"/>
        <v>0</v>
      </c>
      <c r="P118" s="168">
        <f>'Μέση ετήσια κατανάλωση'!$F81*Πελάτες!U116</f>
        <v>0</v>
      </c>
      <c r="Q118" s="68"/>
      <c r="R118" s="137">
        <f t="shared" si="93"/>
        <v>0</v>
      </c>
      <c r="S118" s="181">
        <f t="shared" si="87"/>
        <v>0</v>
      </c>
      <c r="T118" s="168">
        <f>'Μέση ετήσια κατανάλωση'!$F81*Πελάτες!X116</f>
        <v>0</v>
      </c>
      <c r="U118" s="137">
        <f>'Μέση ετήσια κατανάλωση'!$G81*(Πελάτες!V116-Πελάτες!$P116)</f>
        <v>0</v>
      </c>
      <c r="V118" s="137">
        <f t="shared" si="94"/>
        <v>0</v>
      </c>
      <c r="W118" s="68"/>
      <c r="X118" s="137">
        <f t="shared" si="95"/>
        <v>0</v>
      </c>
      <c r="Y118" s="166">
        <f t="shared" si="88"/>
        <v>0</v>
      </c>
      <c r="Z118" s="168">
        <f>'Μέση ετήσια κατανάλωση'!$F81*Πελάτες!AA116</f>
        <v>0</v>
      </c>
      <c r="AA118" s="137">
        <f>'Μέση ετήσια κατανάλωση'!$G81*(Πελάτες!Y116-Πελάτες!$P116)</f>
        <v>0</v>
      </c>
      <c r="AB118" s="137">
        <f t="shared" si="96"/>
        <v>0</v>
      </c>
      <c r="AC118" s="68"/>
      <c r="AD118" s="137">
        <f t="shared" si="97"/>
        <v>0</v>
      </c>
      <c r="AE118" s="166">
        <f t="shared" si="98"/>
        <v>0</v>
      </c>
      <c r="AF118" s="168">
        <f>'Μέση ετήσια κατανάλωση'!$F81*Πελάτες!AD116</f>
        <v>0</v>
      </c>
      <c r="AG118" s="137">
        <f>'Μέση ετήσια κατανάλωση'!$G81*(Πελάτες!AB116-Πελάτες!$P116)</f>
        <v>0</v>
      </c>
      <c r="AH118" s="137">
        <f t="shared" si="99"/>
        <v>0</v>
      </c>
      <c r="AI118" s="68"/>
      <c r="AJ118" s="137">
        <f t="shared" si="100"/>
        <v>0</v>
      </c>
      <c r="AK118" s="166">
        <f t="shared" si="101"/>
        <v>0</v>
      </c>
      <c r="AL118" s="168">
        <f>'Μέση ετήσια κατανάλωση'!$F81*Πελάτες!AG116</f>
        <v>0</v>
      </c>
      <c r="AM118" s="137">
        <f>'Μέση ετήσια κατανάλωση'!$G81*(Πελάτες!AE116-Πελάτες!$P116)</f>
        <v>0</v>
      </c>
      <c r="AN118" s="137">
        <f t="shared" si="102"/>
        <v>0</v>
      </c>
      <c r="AO118" s="68"/>
      <c r="AP118" s="137">
        <f t="shared" si="103"/>
        <v>0</v>
      </c>
      <c r="AQ118" s="166">
        <f t="shared" si="104"/>
        <v>0</v>
      </c>
      <c r="AR118" s="163">
        <f t="shared" si="89"/>
        <v>0</v>
      </c>
      <c r="AS118" s="164">
        <f t="shared" si="90"/>
        <v>0</v>
      </c>
    </row>
    <row r="119" spans="2:45" outlineLevel="1">
      <c r="B119" s="237" t="s">
        <v>85</v>
      </c>
      <c r="C119" s="62" t="s">
        <v>111</v>
      </c>
      <c r="D119" s="83"/>
      <c r="E119" s="68"/>
      <c r="F119" s="166">
        <f t="shared" si="83"/>
        <v>0</v>
      </c>
      <c r="G119" s="68"/>
      <c r="H119" s="166">
        <f t="shared" si="91"/>
        <v>0</v>
      </c>
      <c r="I119" s="68"/>
      <c r="J119" s="166">
        <f t="shared" si="92"/>
        <v>0</v>
      </c>
      <c r="K119" s="68"/>
      <c r="L119" s="166">
        <f t="shared" si="84"/>
        <v>0</v>
      </c>
      <c r="M119" s="163">
        <f t="shared" si="85"/>
        <v>0</v>
      </c>
      <c r="N119" s="164">
        <f t="shared" si="86"/>
        <v>0</v>
      </c>
      <c r="P119" s="168">
        <f>'Μέση ετήσια κατανάλωση'!$F82*Πελάτες!U117</f>
        <v>0</v>
      </c>
      <c r="Q119" s="68"/>
      <c r="R119" s="137">
        <f t="shared" si="93"/>
        <v>0</v>
      </c>
      <c r="S119" s="181">
        <f t="shared" si="87"/>
        <v>0</v>
      </c>
      <c r="T119" s="168">
        <f>'Μέση ετήσια κατανάλωση'!$F82*Πελάτες!X117</f>
        <v>0</v>
      </c>
      <c r="U119" s="137">
        <f>'Μέση ετήσια κατανάλωση'!$G82*(Πελάτες!V117-Πελάτες!$P117)</f>
        <v>0</v>
      </c>
      <c r="V119" s="137">
        <f t="shared" si="94"/>
        <v>0</v>
      </c>
      <c r="W119" s="68"/>
      <c r="X119" s="137">
        <f t="shared" si="95"/>
        <v>0</v>
      </c>
      <c r="Y119" s="166">
        <f t="shared" si="88"/>
        <v>0</v>
      </c>
      <c r="Z119" s="168">
        <f>'Μέση ετήσια κατανάλωση'!$F82*Πελάτες!AA117</f>
        <v>0</v>
      </c>
      <c r="AA119" s="137">
        <f>'Μέση ετήσια κατανάλωση'!$G82*(Πελάτες!Y117-Πελάτες!$P117)</f>
        <v>0</v>
      </c>
      <c r="AB119" s="137">
        <f t="shared" si="96"/>
        <v>0</v>
      </c>
      <c r="AC119" s="68"/>
      <c r="AD119" s="137">
        <f t="shared" si="97"/>
        <v>0</v>
      </c>
      <c r="AE119" s="166">
        <f t="shared" si="98"/>
        <v>0</v>
      </c>
      <c r="AF119" s="168">
        <f>'Μέση ετήσια κατανάλωση'!$F82*Πελάτες!AD117</f>
        <v>0</v>
      </c>
      <c r="AG119" s="137">
        <f>'Μέση ετήσια κατανάλωση'!$G82*(Πελάτες!AB117-Πελάτες!$P117)</f>
        <v>0</v>
      </c>
      <c r="AH119" s="137">
        <f t="shared" si="99"/>
        <v>0</v>
      </c>
      <c r="AI119" s="68"/>
      <c r="AJ119" s="137">
        <f t="shared" si="100"/>
        <v>0</v>
      </c>
      <c r="AK119" s="166">
        <f t="shared" si="101"/>
        <v>0</v>
      </c>
      <c r="AL119" s="168">
        <f>'Μέση ετήσια κατανάλωση'!$F82*Πελάτες!AG117</f>
        <v>0</v>
      </c>
      <c r="AM119" s="137">
        <f>'Μέση ετήσια κατανάλωση'!$G82*(Πελάτες!AE117-Πελάτες!$P117)</f>
        <v>0</v>
      </c>
      <c r="AN119" s="137">
        <f t="shared" si="102"/>
        <v>0</v>
      </c>
      <c r="AO119" s="68"/>
      <c r="AP119" s="137">
        <f t="shared" si="103"/>
        <v>0</v>
      </c>
      <c r="AQ119" s="166">
        <f t="shared" si="104"/>
        <v>0</v>
      </c>
      <c r="AR119" s="163">
        <f t="shared" si="89"/>
        <v>0</v>
      </c>
      <c r="AS119" s="164">
        <f t="shared" si="90"/>
        <v>0</v>
      </c>
    </row>
    <row r="120" spans="2:45" outlineLevel="1">
      <c r="B120" s="235" t="s">
        <v>86</v>
      </c>
      <c r="C120" s="62" t="s">
        <v>111</v>
      </c>
      <c r="D120" s="83"/>
      <c r="E120" s="68"/>
      <c r="F120" s="166">
        <f t="shared" si="83"/>
        <v>0</v>
      </c>
      <c r="G120" s="68"/>
      <c r="H120" s="166">
        <f t="shared" si="91"/>
        <v>0</v>
      </c>
      <c r="I120" s="68"/>
      <c r="J120" s="166">
        <f t="shared" si="92"/>
        <v>0</v>
      </c>
      <c r="K120" s="68"/>
      <c r="L120" s="166">
        <f t="shared" si="84"/>
        <v>0</v>
      </c>
      <c r="M120" s="163">
        <f t="shared" si="85"/>
        <v>0</v>
      </c>
      <c r="N120" s="164">
        <f t="shared" si="86"/>
        <v>0</v>
      </c>
      <c r="P120" s="168">
        <f>'Μέση ετήσια κατανάλωση'!$F83*Πελάτες!U118</f>
        <v>0</v>
      </c>
      <c r="Q120" s="68"/>
      <c r="R120" s="137">
        <f t="shared" si="93"/>
        <v>0</v>
      </c>
      <c r="S120" s="181">
        <f t="shared" si="87"/>
        <v>0</v>
      </c>
      <c r="T120" s="168">
        <f>'Μέση ετήσια κατανάλωση'!$F83*Πελάτες!X118</f>
        <v>0</v>
      </c>
      <c r="U120" s="137">
        <f>'Μέση ετήσια κατανάλωση'!$G83*(Πελάτες!V118-Πελάτες!$P118)</f>
        <v>0</v>
      </c>
      <c r="V120" s="137">
        <f t="shared" si="94"/>
        <v>0</v>
      </c>
      <c r="W120" s="68"/>
      <c r="X120" s="137">
        <f t="shared" si="95"/>
        <v>0</v>
      </c>
      <c r="Y120" s="166">
        <f t="shared" si="88"/>
        <v>0</v>
      </c>
      <c r="Z120" s="168">
        <f>'Μέση ετήσια κατανάλωση'!$F83*Πελάτες!AA118</f>
        <v>0</v>
      </c>
      <c r="AA120" s="137">
        <f>'Μέση ετήσια κατανάλωση'!$G83*(Πελάτες!Y118-Πελάτες!$P118)</f>
        <v>0</v>
      </c>
      <c r="AB120" s="137">
        <f t="shared" si="96"/>
        <v>0</v>
      </c>
      <c r="AC120" s="68"/>
      <c r="AD120" s="137">
        <f t="shared" si="97"/>
        <v>0</v>
      </c>
      <c r="AE120" s="166">
        <f t="shared" si="98"/>
        <v>0</v>
      </c>
      <c r="AF120" s="168">
        <f>'Μέση ετήσια κατανάλωση'!$F83*Πελάτες!AD118</f>
        <v>0</v>
      </c>
      <c r="AG120" s="137">
        <f>'Μέση ετήσια κατανάλωση'!$G83*(Πελάτες!AB118-Πελάτες!$P118)</f>
        <v>0</v>
      </c>
      <c r="AH120" s="137">
        <f t="shared" si="99"/>
        <v>0</v>
      </c>
      <c r="AI120" s="68"/>
      <c r="AJ120" s="137">
        <f t="shared" si="100"/>
        <v>0</v>
      </c>
      <c r="AK120" s="166">
        <f t="shared" si="101"/>
        <v>0</v>
      </c>
      <c r="AL120" s="168">
        <f>'Μέση ετήσια κατανάλωση'!$F83*Πελάτες!AG118</f>
        <v>0</v>
      </c>
      <c r="AM120" s="137">
        <f>'Μέση ετήσια κατανάλωση'!$G83*(Πελάτες!AE118-Πελάτες!$P118)</f>
        <v>0</v>
      </c>
      <c r="AN120" s="137">
        <f t="shared" si="102"/>
        <v>0</v>
      </c>
      <c r="AO120" s="68"/>
      <c r="AP120" s="137">
        <f t="shared" si="103"/>
        <v>0</v>
      </c>
      <c r="AQ120" s="166">
        <f t="shared" si="104"/>
        <v>0</v>
      </c>
      <c r="AR120" s="163">
        <f t="shared" si="89"/>
        <v>0</v>
      </c>
      <c r="AS120" s="164">
        <f t="shared" si="90"/>
        <v>0</v>
      </c>
    </row>
    <row r="121" spans="2:45" outlineLevel="1">
      <c r="B121" s="236" t="s">
        <v>87</v>
      </c>
      <c r="C121" s="62" t="s">
        <v>111</v>
      </c>
      <c r="D121" s="83"/>
      <c r="E121" s="68"/>
      <c r="F121" s="166">
        <f t="shared" si="83"/>
        <v>0</v>
      </c>
      <c r="G121" s="68"/>
      <c r="H121" s="166">
        <f t="shared" si="91"/>
        <v>0</v>
      </c>
      <c r="I121" s="68"/>
      <c r="J121" s="166">
        <f t="shared" si="92"/>
        <v>0</v>
      </c>
      <c r="K121" s="68"/>
      <c r="L121" s="166">
        <f t="shared" si="84"/>
        <v>0</v>
      </c>
      <c r="M121" s="163">
        <f t="shared" si="85"/>
        <v>0</v>
      </c>
      <c r="N121" s="164">
        <f t="shared" si="86"/>
        <v>0</v>
      </c>
      <c r="P121" s="168">
        <f>'Μέση ετήσια κατανάλωση'!$F84*Πελάτες!U119</f>
        <v>0</v>
      </c>
      <c r="Q121" s="68"/>
      <c r="R121" s="137">
        <f t="shared" si="93"/>
        <v>0</v>
      </c>
      <c r="S121" s="181">
        <f t="shared" si="87"/>
        <v>0</v>
      </c>
      <c r="T121" s="168">
        <f>'Μέση ετήσια κατανάλωση'!$F84*Πελάτες!X119</f>
        <v>0</v>
      </c>
      <c r="U121" s="137">
        <f>'Μέση ετήσια κατανάλωση'!$G84*(Πελάτες!V119-Πελάτες!$P119)</f>
        <v>0</v>
      </c>
      <c r="V121" s="137">
        <f t="shared" si="94"/>
        <v>0</v>
      </c>
      <c r="W121" s="68"/>
      <c r="X121" s="137">
        <f t="shared" si="95"/>
        <v>0</v>
      </c>
      <c r="Y121" s="166">
        <f t="shared" si="88"/>
        <v>0</v>
      </c>
      <c r="Z121" s="168">
        <f>'Μέση ετήσια κατανάλωση'!$F84*Πελάτες!AA119</f>
        <v>0</v>
      </c>
      <c r="AA121" s="137">
        <f>'Μέση ετήσια κατανάλωση'!$G84*(Πελάτες!Y119-Πελάτες!$P119)</f>
        <v>0</v>
      </c>
      <c r="AB121" s="137">
        <f t="shared" si="96"/>
        <v>0</v>
      </c>
      <c r="AC121" s="68"/>
      <c r="AD121" s="137">
        <f t="shared" si="97"/>
        <v>0</v>
      </c>
      <c r="AE121" s="166">
        <f t="shared" si="98"/>
        <v>0</v>
      </c>
      <c r="AF121" s="168">
        <f>'Μέση ετήσια κατανάλωση'!$F84*Πελάτες!AD119</f>
        <v>0</v>
      </c>
      <c r="AG121" s="137">
        <f>'Μέση ετήσια κατανάλωση'!$G84*(Πελάτες!AB119-Πελάτες!$P119)</f>
        <v>0</v>
      </c>
      <c r="AH121" s="137">
        <f t="shared" si="99"/>
        <v>0</v>
      </c>
      <c r="AI121" s="68"/>
      <c r="AJ121" s="137">
        <f t="shared" si="100"/>
        <v>0</v>
      </c>
      <c r="AK121" s="166">
        <f t="shared" si="101"/>
        <v>0</v>
      </c>
      <c r="AL121" s="168">
        <f>'Μέση ετήσια κατανάλωση'!$F84*Πελάτες!AG119</f>
        <v>0</v>
      </c>
      <c r="AM121" s="137">
        <f>'Μέση ετήσια κατανάλωση'!$G84*(Πελάτες!AE119-Πελάτες!$P119)</f>
        <v>0</v>
      </c>
      <c r="AN121" s="137">
        <f t="shared" si="102"/>
        <v>0</v>
      </c>
      <c r="AO121" s="68"/>
      <c r="AP121" s="137">
        <f t="shared" si="103"/>
        <v>0</v>
      </c>
      <c r="AQ121" s="166">
        <f t="shared" si="104"/>
        <v>0</v>
      </c>
      <c r="AR121" s="163">
        <f t="shared" si="89"/>
        <v>0</v>
      </c>
      <c r="AS121" s="164">
        <f t="shared" si="90"/>
        <v>0</v>
      </c>
    </row>
    <row r="122" spans="2:45" outlineLevel="1">
      <c r="B122" s="235" t="s">
        <v>88</v>
      </c>
      <c r="C122" s="62" t="s">
        <v>111</v>
      </c>
      <c r="D122" s="83"/>
      <c r="E122" s="68"/>
      <c r="F122" s="166">
        <f t="shared" si="83"/>
        <v>0</v>
      </c>
      <c r="G122" s="68"/>
      <c r="H122" s="166">
        <f t="shared" si="91"/>
        <v>0</v>
      </c>
      <c r="I122" s="68"/>
      <c r="J122" s="166">
        <f t="shared" si="92"/>
        <v>0</v>
      </c>
      <c r="K122" s="68"/>
      <c r="L122" s="166">
        <f t="shared" si="84"/>
        <v>0</v>
      </c>
      <c r="M122" s="163">
        <f t="shared" si="85"/>
        <v>0</v>
      </c>
      <c r="N122" s="164">
        <f t="shared" si="86"/>
        <v>0</v>
      </c>
      <c r="P122" s="168">
        <f>'Μέση ετήσια κατανάλωση'!$F85*Πελάτες!U120</f>
        <v>0</v>
      </c>
      <c r="Q122" s="68"/>
      <c r="R122" s="137">
        <f t="shared" si="93"/>
        <v>0</v>
      </c>
      <c r="S122" s="181">
        <f t="shared" si="87"/>
        <v>0</v>
      </c>
      <c r="T122" s="168">
        <f>'Μέση ετήσια κατανάλωση'!$F85*Πελάτες!X120</f>
        <v>0</v>
      </c>
      <c r="U122" s="137">
        <f>'Μέση ετήσια κατανάλωση'!$G85*(Πελάτες!V120-Πελάτες!$P120)</f>
        <v>0</v>
      </c>
      <c r="V122" s="137">
        <f t="shared" si="94"/>
        <v>0</v>
      </c>
      <c r="W122" s="68"/>
      <c r="X122" s="137">
        <f t="shared" si="95"/>
        <v>0</v>
      </c>
      <c r="Y122" s="166">
        <f t="shared" si="88"/>
        <v>0</v>
      </c>
      <c r="Z122" s="168">
        <f>'Μέση ετήσια κατανάλωση'!$F85*Πελάτες!AA120</f>
        <v>0</v>
      </c>
      <c r="AA122" s="137">
        <f>'Μέση ετήσια κατανάλωση'!$G85*(Πελάτες!Y120-Πελάτες!$P120)</f>
        <v>0</v>
      </c>
      <c r="AB122" s="137">
        <f t="shared" si="96"/>
        <v>0</v>
      </c>
      <c r="AC122" s="68"/>
      <c r="AD122" s="137">
        <f t="shared" si="97"/>
        <v>0</v>
      </c>
      <c r="AE122" s="166">
        <f t="shared" si="98"/>
        <v>0</v>
      </c>
      <c r="AF122" s="168">
        <f>'Μέση ετήσια κατανάλωση'!$F85*Πελάτες!AD120</f>
        <v>0</v>
      </c>
      <c r="AG122" s="137">
        <f>'Μέση ετήσια κατανάλωση'!$G85*(Πελάτες!AB120-Πελάτες!$P120)</f>
        <v>0</v>
      </c>
      <c r="AH122" s="137">
        <f t="shared" si="99"/>
        <v>0</v>
      </c>
      <c r="AI122" s="68"/>
      <c r="AJ122" s="137">
        <f t="shared" si="100"/>
        <v>0</v>
      </c>
      <c r="AK122" s="166">
        <f t="shared" si="101"/>
        <v>0</v>
      </c>
      <c r="AL122" s="168">
        <f>'Μέση ετήσια κατανάλωση'!$F85*Πελάτες!AG120</f>
        <v>0</v>
      </c>
      <c r="AM122" s="137">
        <f>'Μέση ετήσια κατανάλωση'!$G85*(Πελάτες!AE120-Πελάτες!$P120)</f>
        <v>0</v>
      </c>
      <c r="AN122" s="137">
        <f t="shared" si="102"/>
        <v>0</v>
      </c>
      <c r="AO122" s="68"/>
      <c r="AP122" s="137">
        <f t="shared" si="103"/>
        <v>0</v>
      </c>
      <c r="AQ122" s="166">
        <f t="shared" si="104"/>
        <v>0</v>
      </c>
      <c r="AR122" s="163">
        <f t="shared" si="89"/>
        <v>0</v>
      </c>
      <c r="AS122" s="164">
        <f t="shared" si="90"/>
        <v>0</v>
      </c>
    </row>
    <row r="123" spans="2:45" outlineLevel="1">
      <c r="B123" s="236" t="s">
        <v>89</v>
      </c>
      <c r="C123" s="62" t="s">
        <v>111</v>
      </c>
      <c r="D123" s="83"/>
      <c r="E123" s="68"/>
      <c r="F123" s="166">
        <f t="shared" si="83"/>
        <v>0</v>
      </c>
      <c r="G123" s="68"/>
      <c r="H123" s="166">
        <f t="shared" si="91"/>
        <v>0</v>
      </c>
      <c r="I123" s="68"/>
      <c r="J123" s="166">
        <f t="shared" si="92"/>
        <v>0</v>
      </c>
      <c r="K123" s="68"/>
      <c r="L123" s="166">
        <f t="shared" si="84"/>
        <v>0</v>
      </c>
      <c r="M123" s="163">
        <f t="shared" si="85"/>
        <v>0</v>
      </c>
      <c r="N123" s="164">
        <f t="shared" si="86"/>
        <v>0</v>
      </c>
      <c r="P123" s="168">
        <f>'Μέση ετήσια κατανάλωση'!$F86*Πελάτες!U121</f>
        <v>0</v>
      </c>
      <c r="Q123" s="68"/>
      <c r="R123" s="137">
        <f t="shared" si="93"/>
        <v>0</v>
      </c>
      <c r="S123" s="181">
        <f t="shared" si="87"/>
        <v>0</v>
      </c>
      <c r="T123" s="168">
        <f>'Μέση ετήσια κατανάλωση'!$F86*Πελάτες!X121</f>
        <v>0</v>
      </c>
      <c r="U123" s="137">
        <f>'Μέση ετήσια κατανάλωση'!$G86*(Πελάτες!V121-Πελάτες!$P121)</f>
        <v>0</v>
      </c>
      <c r="V123" s="137">
        <f t="shared" si="94"/>
        <v>0</v>
      </c>
      <c r="W123" s="68"/>
      <c r="X123" s="137">
        <f t="shared" si="95"/>
        <v>0</v>
      </c>
      <c r="Y123" s="166">
        <f t="shared" si="88"/>
        <v>0</v>
      </c>
      <c r="Z123" s="168">
        <f>'Μέση ετήσια κατανάλωση'!$F86*Πελάτες!AA121</f>
        <v>0</v>
      </c>
      <c r="AA123" s="137">
        <f>'Μέση ετήσια κατανάλωση'!$G86*(Πελάτες!Y121-Πελάτες!$P121)</f>
        <v>0</v>
      </c>
      <c r="AB123" s="137">
        <f t="shared" si="96"/>
        <v>0</v>
      </c>
      <c r="AC123" s="68"/>
      <c r="AD123" s="137">
        <f t="shared" si="97"/>
        <v>0</v>
      </c>
      <c r="AE123" s="166">
        <f t="shared" si="98"/>
        <v>0</v>
      </c>
      <c r="AF123" s="168">
        <f>'Μέση ετήσια κατανάλωση'!$F86*Πελάτες!AD121</f>
        <v>0</v>
      </c>
      <c r="AG123" s="137">
        <f>'Μέση ετήσια κατανάλωση'!$G86*(Πελάτες!AB121-Πελάτες!$P121)</f>
        <v>0</v>
      </c>
      <c r="AH123" s="137">
        <f t="shared" si="99"/>
        <v>0</v>
      </c>
      <c r="AI123" s="68"/>
      <c r="AJ123" s="137">
        <f t="shared" si="100"/>
        <v>0</v>
      </c>
      <c r="AK123" s="166">
        <f t="shared" si="101"/>
        <v>0</v>
      </c>
      <c r="AL123" s="168">
        <f>'Μέση ετήσια κατανάλωση'!$F86*Πελάτες!AG121</f>
        <v>0</v>
      </c>
      <c r="AM123" s="137">
        <f>'Μέση ετήσια κατανάλωση'!$G86*(Πελάτες!AE121-Πελάτες!$P121)</f>
        <v>0</v>
      </c>
      <c r="AN123" s="137">
        <f t="shared" si="102"/>
        <v>0</v>
      </c>
      <c r="AO123" s="68"/>
      <c r="AP123" s="137">
        <f t="shared" si="103"/>
        <v>0</v>
      </c>
      <c r="AQ123" s="166">
        <f t="shared" si="104"/>
        <v>0</v>
      </c>
      <c r="AR123" s="163">
        <f t="shared" si="89"/>
        <v>0</v>
      </c>
      <c r="AS123" s="164">
        <f t="shared" si="90"/>
        <v>0</v>
      </c>
    </row>
    <row r="124" spans="2:45" outlineLevel="1">
      <c r="B124" s="235" t="s">
        <v>90</v>
      </c>
      <c r="C124" s="62" t="s">
        <v>111</v>
      </c>
      <c r="D124" s="83"/>
      <c r="E124" s="68"/>
      <c r="F124" s="166">
        <f t="shared" si="83"/>
        <v>0</v>
      </c>
      <c r="G124" s="68"/>
      <c r="H124" s="166">
        <f t="shared" si="91"/>
        <v>0</v>
      </c>
      <c r="I124" s="68"/>
      <c r="J124" s="166">
        <f t="shared" si="92"/>
        <v>0</v>
      </c>
      <c r="K124" s="68"/>
      <c r="L124" s="166">
        <f t="shared" si="84"/>
        <v>0</v>
      </c>
      <c r="M124" s="163">
        <f t="shared" si="85"/>
        <v>0</v>
      </c>
      <c r="N124" s="164">
        <f t="shared" si="86"/>
        <v>0</v>
      </c>
      <c r="P124" s="168">
        <f>'Μέση ετήσια κατανάλωση'!$F87*Πελάτες!U122</f>
        <v>0</v>
      </c>
      <c r="Q124" s="68"/>
      <c r="R124" s="137">
        <f t="shared" si="93"/>
        <v>0</v>
      </c>
      <c r="S124" s="181">
        <f t="shared" si="87"/>
        <v>0</v>
      </c>
      <c r="T124" s="168">
        <f>'Μέση ετήσια κατανάλωση'!$F87*Πελάτες!X122</f>
        <v>0</v>
      </c>
      <c r="U124" s="137">
        <f>'Μέση ετήσια κατανάλωση'!$G87*(Πελάτες!V122-Πελάτες!$P122)</f>
        <v>0</v>
      </c>
      <c r="V124" s="137">
        <f t="shared" si="94"/>
        <v>0</v>
      </c>
      <c r="W124" s="68"/>
      <c r="X124" s="137">
        <f t="shared" si="95"/>
        <v>0</v>
      </c>
      <c r="Y124" s="166">
        <f t="shared" si="88"/>
        <v>0</v>
      </c>
      <c r="Z124" s="168">
        <f>'Μέση ετήσια κατανάλωση'!$F87*Πελάτες!AA122</f>
        <v>0</v>
      </c>
      <c r="AA124" s="137">
        <f>'Μέση ετήσια κατανάλωση'!$G87*(Πελάτες!Y122-Πελάτες!$P122)</f>
        <v>0</v>
      </c>
      <c r="AB124" s="137">
        <f t="shared" si="96"/>
        <v>0</v>
      </c>
      <c r="AC124" s="68"/>
      <c r="AD124" s="137">
        <f t="shared" si="97"/>
        <v>0</v>
      </c>
      <c r="AE124" s="166">
        <f t="shared" si="98"/>
        <v>0</v>
      </c>
      <c r="AF124" s="168">
        <f>'Μέση ετήσια κατανάλωση'!$F87*Πελάτες!AD122</f>
        <v>0</v>
      </c>
      <c r="AG124" s="137">
        <f>'Μέση ετήσια κατανάλωση'!$G87*(Πελάτες!AB122-Πελάτες!$P122)</f>
        <v>0</v>
      </c>
      <c r="AH124" s="137">
        <f t="shared" si="99"/>
        <v>0</v>
      </c>
      <c r="AI124" s="68"/>
      <c r="AJ124" s="137">
        <f t="shared" si="100"/>
        <v>0</v>
      </c>
      <c r="AK124" s="166">
        <f t="shared" si="101"/>
        <v>0</v>
      </c>
      <c r="AL124" s="168">
        <f>'Μέση ετήσια κατανάλωση'!$F87*Πελάτες!AG122</f>
        <v>0</v>
      </c>
      <c r="AM124" s="137">
        <f>'Μέση ετήσια κατανάλωση'!$G87*(Πελάτες!AE122-Πελάτες!$P122)</f>
        <v>0</v>
      </c>
      <c r="AN124" s="137">
        <f t="shared" si="102"/>
        <v>0</v>
      </c>
      <c r="AO124" s="68"/>
      <c r="AP124" s="137">
        <f t="shared" si="103"/>
        <v>0</v>
      </c>
      <c r="AQ124" s="166">
        <f t="shared" si="104"/>
        <v>0</v>
      </c>
      <c r="AR124" s="163">
        <f t="shared" si="89"/>
        <v>0</v>
      </c>
      <c r="AS124" s="164">
        <f t="shared" si="90"/>
        <v>0</v>
      </c>
    </row>
    <row r="125" spans="2:45" outlineLevel="1">
      <c r="B125" s="236" t="s">
        <v>91</v>
      </c>
      <c r="C125" s="62" t="s">
        <v>111</v>
      </c>
      <c r="D125" s="83"/>
      <c r="E125" s="68"/>
      <c r="F125" s="166">
        <f t="shared" si="83"/>
        <v>0</v>
      </c>
      <c r="G125" s="68"/>
      <c r="H125" s="166">
        <f t="shared" si="91"/>
        <v>0</v>
      </c>
      <c r="I125" s="68">
        <v>24.718666666666667</v>
      </c>
      <c r="J125" s="166">
        <f t="shared" si="92"/>
        <v>0</v>
      </c>
      <c r="K125" s="68"/>
      <c r="L125" s="166">
        <f t="shared" si="84"/>
        <v>-1</v>
      </c>
      <c r="M125" s="163">
        <f t="shared" si="85"/>
        <v>24.718666666666667</v>
      </c>
      <c r="N125" s="164">
        <f t="shared" si="86"/>
        <v>0</v>
      </c>
      <c r="P125" s="168">
        <f>'Μέση ετήσια κατανάλωση'!$F88*Πελάτες!U123</f>
        <v>0</v>
      </c>
      <c r="Q125" s="68"/>
      <c r="R125" s="137">
        <f t="shared" si="93"/>
        <v>0</v>
      </c>
      <c r="S125" s="181">
        <f t="shared" si="87"/>
        <v>0</v>
      </c>
      <c r="T125" s="168">
        <f>'Μέση ετήσια κατανάλωση'!$F88*Πελάτες!X123</f>
        <v>0</v>
      </c>
      <c r="U125" s="137">
        <f>'Μέση ετήσια κατανάλωση'!$G88*(Πελάτες!V123-Πελάτες!$P123)</f>
        <v>0</v>
      </c>
      <c r="V125" s="137">
        <f t="shared" si="94"/>
        <v>0</v>
      </c>
      <c r="W125" s="68"/>
      <c r="X125" s="137">
        <f t="shared" si="95"/>
        <v>0</v>
      </c>
      <c r="Y125" s="166">
        <f t="shared" si="88"/>
        <v>0</v>
      </c>
      <c r="Z125" s="168">
        <f>'Μέση ετήσια κατανάλωση'!$F88*Πελάτες!AA123</f>
        <v>0</v>
      </c>
      <c r="AA125" s="137">
        <f>'Μέση ετήσια κατανάλωση'!$G88*(Πελάτες!Y123-Πελάτες!$P123)</f>
        <v>0</v>
      </c>
      <c r="AB125" s="137">
        <f t="shared" si="96"/>
        <v>0</v>
      </c>
      <c r="AC125" s="68"/>
      <c r="AD125" s="137">
        <f t="shared" si="97"/>
        <v>0</v>
      </c>
      <c r="AE125" s="166">
        <f t="shared" si="98"/>
        <v>0</v>
      </c>
      <c r="AF125" s="168">
        <f>'Μέση ετήσια κατανάλωση'!$F88*Πελάτες!AD123</f>
        <v>0</v>
      </c>
      <c r="AG125" s="137">
        <f>'Μέση ετήσια κατανάλωση'!$G88*(Πελάτες!AB123-Πελάτες!$P123)</f>
        <v>0</v>
      </c>
      <c r="AH125" s="137">
        <f t="shared" si="99"/>
        <v>0</v>
      </c>
      <c r="AI125" s="68"/>
      <c r="AJ125" s="137">
        <f t="shared" si="100"/>
        <v>0</v>
      </c>
      <c r="AK125" s="166">
        <f t="shared" si="101"/>
        <v>0</v>
      </c>
      <c r="AL125" s="168">
        <f>'Μέση ετήσια κατανάλωση'!$F88*Πελάτες!AG123</f>
        <v>0</v>
      </c>
      <c r="AM125" s="137">
        <f>'Μέση ετήσια κατανάλωση'!$G88*(Πελάτες!AE123-Πελάτες!$P123)</f>
        <v>0</v>
      </c>
      <c r="AN125" s="137">
        <f t="shared" si="102"/>
        <v>0</v>
      </c>
      <c r="AO125" s="68"/>
      <c r="AP125" s="137">
        <f t="shared" si="103"/>
        <v>0</v>
      </c>
      <c r="AQ125" s="166">
        <f t="shared" si="104"/>
        <v>0</v>
      </c>
      <c r="AR125" s="163">
        <f t="shared" si="89"/>
        <v>0</v>
      </c>
      <c r="AS125" s="164">
        <f t="shared" si="90"/>
        <v>0</v>
      </c>
    </row>
    <row r="126" spans="2:45" outlineLevel="1">
      <c r="B126" s="236" t="s">
        <v>92</v>
      </c>
      <c r="C126" s="62" t="s">
        <v>111</v>
      </c>
      <c r="D126" s="83"/>
      <c r="E126" s="68"/>
      <c r="F126" s="166">
        <f t="shared" si="83"/>
        <v>0</v>
      </c>
      <c r="G126" s="68">
        <v>9.9849999999999994</v>
      </c>
      <c r="H126" s="166">
        <f t="shared" si="91"/>
        <v>0</v>
      </c>
      <c r="I126" s="68">
        <v>3.158666666666667</v>
      </c>
      <c r="J126" s="166">
        <f t="shared" si="92"/>
        <v>-0.68365882156568181</v>
      </c>
      <c r="K126" s="68">
        <v>215</v>
      </c>
      <c r="L126" s="166">
        <f t="shared" si="84"/>
        <v>67.066694807935832</v>
      </c>
      <c r="M126" s="163">
        <f t="shared" si="85"/>
        <v>228.14366666666666</v>
      </c>
      <c r="N126" s="164">
        <f t="shared" si="86"/>
        <v>0</v>
      </c>
      <c r="P126" s="168">
        <f>'Μέση ετήσια κατανάλωση'!$F89*Πελάτες!U124</f>
        <v>108</v>
      </c>
      <c r="Q126" s="68">
        <v>215</v>
      </c>
      <c r="R126" s="137">
        <f t="shared" si="93"/>
        <v>323</v>
      </c>
      <c r="S126" s="181">
        <f t="shared" si="87"/>
        <v>0.50232558139534889</v>
      </c>
      <c r="T126" s="168">
        <f>'Μέση ετήσια κατανάλωση'!$F89*Πελάτες!X124</f>
        <v>216</v>
      </c>
      <c r="U126" s="137">
        <f>'Μέση ετήσια κατανάλωση'!$G89*(Πελάτες!V124-Πελάτες!$P124)</f>
        <v>540</v>
      </c>
      <c r="V126" s="137">
        <f t="shared" si="94"/>
        <v>756</v>
      </c>
      <c r="W126" s="68">
        <v>215</v>
      </c>
      <c r="X126" s="137">
        <f t="shared" si="95"/>
        <v>971</v>
      </c>
      <c r="Y126" s="166">
        <f t="shared" si="88"/>
        <v>2.0061919504643964</v>
      </c>
      <c r="Z126" s="168">
        <f>'Μέση ετήσια κατανάλωση'!$F89*Πελάτες!AA124</f>
        <v>126</v>
      </c>
      <c r="AA126" s="137">
        <f>'Μέση ετήσια κατανάλωση'!$G89*(Πελάτες!Y124-Πελάτες!$P124)</f>
        <v>1620</v>
      </c>
      <c r="AB126" s="137">
        <f t="shared" si="96"/>
        <v>1746</v>
      </c>
      <c r="AC126" s="68">
        <v>215</v>
      </c>
      <c r="AD126" s="137">
        <f t="shared" si="97"/>
        <v>1961</v>
      </c>
      <c r="AE126" s="166">
        <f t="shared" si="98"/>
        <v>1.01956745623069</v>
      </c>
      <c r="AF126" s="168">
        <f>'Μέση ετήσια κατανάλωση'!$F89*Πελάτες!AD124</f>
        <v>162</v>
      </c>
      <c r="AG126" s="137">
        <f>'Μέση ετήσια κατανάλωση'!$G89*(Πελάτες!AB124-Πελάτες!$P124)</f>
        <v>2250</v>
      </c>
      <c r="AH126" s="137">
        <f t="shared" si="99"/>
        <v>2412</v>
      </c>
      <c r="AI126" s="68">
        <v>215</v>
      </c>
      <c r="AJ126" s="137">
        <f t="shared" si="100"/>
        <v>2627</v>
      </c>
      <c r="AK126" s="166">
        <f t="shared" si="101"/>
        <v>0.33962264150943394</v>
      </c>
      <c r="AL126" s="168">
        <f>'Μέση ετήσια κατανάλωση'!$F89*Πελάτες!AG124</f>
        <v>108</v>
      </c>
      <c r="AM126" s="137">
        <f>'Μέση ετήσια κατανάλωση'!$G89*(Πελάτες!AE124-Πελάτες!$P124)</f>
        <v>3060</v>
      </c>
      <c r="AN126" s="137">
        <f t="shared" si="102"/>
        <v>3168</v>
      </c>
      <c r="AO126" s="68">
        <v>215</v>
      </c>
      <c r="AP126" s="137">
        <f t="shared" si="103"/>
        <v>3383</v>
      </c>
      <c r="AQ126" s="166">
        <f t="shared" si="104"/>
        <v>0.28778073848496383</v>
      </c>
      <c r="AR126" s="163">
        <f t="shared" si="89"/>
        <v>9265</v>
      </c>
      <c r="AS126" s="164">
        <f t="shared" si="90"/>
        <v>0.79897392624054087</v>
      </c>
    </row>
    <row r="127" spans="2:45" outlineLevel="1">
      <c r="B127" s="235" t="s">
        <v>84</v>
      </c>
      <c r="C127" s="62" t="s">
        <v>111</v>
      </c>
      <c r="D127" s="83"/>
      <c r="E127" s="68"/>
      <c r="F127" s="166">
        <f t="shared" si="83"/>
        <v>0</v>
      </c>
      <c r="G127" s="68"/>
      <c r="H127" s="166">
        <f t="shared" si="91"/>
        <v>0</v>
      </c>
      <c r="I127" s="68"/>
      <c r="J127" s="166">
        <f t="shared" si="92"/>
        <v>0</v>
      </c>
      <c r="K127" s="68"/>
      <c r="L127" s="166">
        <f t="shared" si="84"/>
        <v>0</v>
      </c>
      <c r="M127" s="163">
        <f t="shared" si="85"/>
        <v>0</v>
      </c>
      <c r="N127" s="164">
        <f t="shared" si="86"/>
        <v>0</v>
      </c>
      <c r="P127" s="168">
        <f>'Μέση ετήσια κατανάλωση'!$F90*Πελάτες!U125</f>
        <v>0</v>
      </c>
      <c r="Q127" s="68"/>
      <c r="R127" s="137">
        <f t="shared" si="93"/>
        <v>0</v>
      </c>
      <c r="S127" s="181">
        <f t="shared" si="87"/>
        <v>0</v>
      </c>
      <c r="T127" s="168">
        <f>'Μέση ετήσια κατανάλωση'!$F90*Πελάτες!X125</f>
        <v>0</v>
      </c>
      <c r="U127" s="137">
        <f>'Μέση ετήσια κατανάλωση'!$G90*(Πελάτες!V125-Πελάτες!$P125)</f>
        <v>0</v>
      </c>
      <c r="V127" s="137">
        <f t="shared" si="94"/>
        <v>0</v>
      </c>
      <c r="W127" s="68"/>
      <c r="X127" s="137">
        <f t="shared" si="95"/>
        <v>0</v>
      </c>
      <c r="Y127" s="166">
        <f t="shared" si="88"/>
        <v>0</v>
      </c>
      <c r="Z127" s="168">
        <f>'Μέση ετήσια κατανάλωση'!$F90*Πελάτες!AA125</f>
        <v>0</v>
      </c>
      <c r="AA127" s="137">
        <f>'Μέση ετήσια κατανάλωση'!$G90*(Πελάτες!Y125-Πελάτες!$P125)</f>
        <v>0</v>
      </c>
      <c r="AB127" s="137">
        <f t="shared" si="96"/>
        <v>0</v>
      </c>
      <c r="AC127" s="68"/>
      <c r="AD127" s="137">
        <f t="shared" si="97"/>
        <v>0</v>
      </c>
      <c r="AE127" s="166">
        <f t="shared" si="98"/>
        <v>0</v>
      </c>
      <c r="AF127" s="168">
        <f>'Μέση ετήσια κατανάλωση'!$F90*Πελάτες!AD125</f>
        <v>0</v>
      </c>
      <c r="AG127" s="137">
        <f>'Μέση ετήσια κατανάλωση'!$G90*(Πελάτες!AB125-Πελάτες!$P125)</f>
        <v>0</v>
      </c>
      <c r="AH127" s="137">
        <f t="shared" si="99"/>
        <v>0</v>
      </c>
      <c r="AI127" s="68"/>
      <c r="AJ127" s="137">
        <f t="shared" si="100"/>
        <v>0</v>
      </c>
      <c r="AK127" s="166">
        <f t="shared" si="101"/>
        <v>0</v>
      </c>
      <c r="AL127" s="168">
        <f>'Μέση ετήσια κατανάλωση'!$F90*Πελάτες!AG125</f>
        <v>0</v>
      </c>
      <c r="AM127" s="137">
        <f>'Μέση ετήσια κατανάλωση'!$G90*(Πελάτες!AE125-Πελάτες!$P125)</f>
        <v>0</v>
      </c>
      <c r="AN127" s="137">
        <f t="shared" si="102"/>
        <v>0</v>
      </c>
      <c r="AO127" s="68"/>
      <c r="AP127" s="137">
        <f t="shared" si="103"/>
        <v>0</v>
      </c>
      <c r="AQ127" s="166">
        <f t="shared" si="104"/>
        <v>0</v>
      </c>
      <c r="AR127" s="163">
        <f t="shared" si="89"/>
        <v>0</v>
      </c>
      <c r="AS127" s="164">
        <f t="shared" si="90"/>
        <v>0</v>
      </c>
    </row>
    <row r="128" spans="2:45" outlineLevel="1">
      <c r="B128" s="236" t="s">
        <v>93</v>
      </c>
      <c r="C128" s="62" t="s">
        <v>111</v>
      </c>
      <c r="D128" s="83"/>
      <c r="E128" s="68">
        <v>26.786999999999999</v>
      </c>
      <c r="F128" s="166">
        <f t="shared" si="83"/>
        <v>0</v>
      </c>
      <c r="G128" s="68">
        <v>99.787000000000006</v>
      </c>
      <c r="H128" s="166">
        <f t="shared" si="91"/>
        <v>2.7252025236122002</v>
      </c>
      <c r="I128" s="68">
        <v>95.811999999999983</v>
      </c>
      <c r="J128" s="166">
        <f t="shared" si="92"/>
        <v>-3.9834848226723146E-2</v>
      </c>
      <c r="K128" s="68">
        <v>291</v>
      </c>
      <c r="L128" s="166">
        <f t="shared" si="84"/>
        <v>2.0371978457813222</v>
      </c>
      <c r="M128" s="163">
        <f t="shared" si="85"/>
        <v>513.38599999999997</v>
      </c>
      <c r="N128" s="164">
        <f t="shared" si="86"/>
        <v>0</v>
      </c>
      <c r="P128" s="168">
        <f>'Μέση ετήσια κατανάλωση'!$F91*Πελάτες!U126</f>
        <v>234</v>
      </c>
      <c r="Q128" s="68">
        <v>291</v>
      </c>
      <c r="R128" s="137">
        <f t="shared" si="93"/>
        <v>525</v>
      </c>
      <c r="S128" s="181">
        <f t="shared" si="87"/>
        <v>0.80412371134020622</v>
      </c>
      <c r="T128" s="168">
        <f>'Μέση ετήσια κατανάλωση'!$F91*Πελάτες!X126</f>
        <v>702</v>
      </c>
      <c r="U128" s="137">
        <f>'Μέση ετήσια κατανάλωση'!$G91*(Πελάτες!V126-Πελάτες!$P126)</f>
        <v>1170</v>
      </c>
      <c r="V128" s="137">
        <f t="shared" si="94"/>
        <v>1872</v>
      </c>
      <c r="W128" s="68">
        <v>291</v>
      </c>
      <c r="X128" s="137">
        <f t="shared" si="95"/>
        <v>2163</v>
      </c>
      <c r="Y128" s="166">
        <f t="shared" si="88"/>
        <v>3.12</v>
      </c>
      <c r="Z128" s="168">
        <f>'Μέση ετήσια κατανάλωση'!$F91*Πελάτες!AA126</f>
        <v>666</v>
      </c>
      <c r="AA128" s="137">
        <f>'Μέση ετήσια κατανάλωση'!$G91*(Πελάτες!Y126-Πελάτες!$P126)</f>
        <v>4680</v>
      </c>
      <c r="AB128" s="137">
        <f t="shared" si="96"/>
        <v>5346</v>
      </c>
      <c r="AC128" s="68">
        <v>291</v>
      </c>
      <c r="AD128" s="137">
        <f t="shared" si="97"/>
        <v>5637</v>
      </c>
      <c r="AE128" s="166">
        <f t="shared" si="98"/>
        <v>1.6061026352288488</v>
      </c>
      <c r="AF128" s="168">
        <f>'Μέση ετήσια κατανάλωση'!$F91*Πελάτες!AD126</f>
        <v>612</v>
      </c>
      <c r="AG128" s="137">
        <f>'Μέση ετήσια κατανάλωση'!$G91*(Πελάτες!AB126-Πελάτες!$P126)</f>
        <v>8010</v>
      </c>
      <c r="AH128" s="137">
        <f t="shared" si="99"/>
        <v>8622</v>
      </c>
      <c r="AI128" s="68">
        <v>291</v>
      </c>
      <c r="AJ128" s="137">
        <f t="shared" si="100"/>
        <v>8913</v>
      </c>
      <c r="AK128" s="166">
        <f t="shared" si="101"/>
        <v>0.58116019159127197</v>
      </c>
      <c r="AL128" s="168">
        <f>'Μέση ετήσια κατανάλωση'!$F91*Πελάτες!AG126</f>
        <v>342</v>
      </c>
      <c r="AM128" s="137">
        <f>'Μέση ετήσια κατανάλωση'!$G91*(Πελάτες!AE126-Πελάτες!$P126)</f>
        <v>11070</v>
      </c>
      <c r="AN128" s="137">
        <f t="shared" si="102"/>
        <v>11412</v>
      </c>
      <c r="AO128" s="68">
        <v>291</v>
      </c>
      <c r="AP128" s="137">
        <f t="shared" si="103"/>
        <v>11703</v>
      </c>
      <c r="AQ128" s="166">
        <f t="shared" si="104"/>
        <v>0.3130259171995961</v>
      </c>
      <c r="AR128" s="163">
        <f t="shared" si="89"/>
        <v>28941</v>
      </c>
      <c r="AS128" s="164">
        <f t="shared" si="90"/>
        <v>1.1728736602843859</v>
      </c>
    </row>
    <row r="129" spans="2:45" outlineLevel="1">
      <c r="B129" s="235" t="s">
        <v>94</v>
      </c>
      <c r="C129" s="62" t="s">
        <v>111</v>
      </c>
      <c r="D129" s="83"/>
      <c r="E129" s="68"/>
      <c r="F129" s="166">
        <f t="shared" si="83"/>
        <v>0</v>
      </c>
      <c r="G129" s="68"/>
      <c r="H129" s="166">
        <f t="shared" si="91"/>
        <v>0</v>
      </c>
      <c r="I129" s="68"/>
      <c r="J129" s="166">
        <f t="shared" si="92"/>
        <v>0</v>
      </c>
      <c r="K129" s="68"/>
      <c r="L129" s="166">
        <f t="shared" si="84"/>
        <v>0</v>
      </c>
      <c r="M129" s="163">
        <f t="shared" si="85"/>
        <v>0</v>
      </c>
      <c r="N129" s="164">
        <f t="shared" si="86"/>
        <v>0</v>
      </c>
      <c r="P129" s="168">
        <f>'Μέση ετήσια κατανάλωση'!$F92*Πελάτες!U127</f>
        <v>0</v>
      </c>
      <c r="Q129" s="68"/>
      <c r="R129" s="137">
        <f t="shared" si="93"/>
        <v>0</v>
      </c>
      <c r="S129" s="181">
        <f t="shared" si="87"/>
        <v>0</v>
      </c>
      <c r="T129" s="168">
        <f>'Μέση ετήσια κατανάλωση'!$F92*Πελάτες!X127</f>
        <v>0</v>
      </c>
      <c r="U129" s="137">
        <f>'Μέση ετήσια κατανάλωση'!$G92*(Πελάτες!V127-Πελάτες!$P127)</f>
        <v>0</v>
      </c>
      <c r="V129" s="137">
        <f t="shared" si="94"/>
        <v>0</v>
      </c>
      <c r="W129" s="68"/>
      <c r="X129" s="137">
        <f t="shared" si="95"/>
        <v>0</v>
      </c>
      <c r="Y129" s="166">
        <f t="shared" si="88"/>
        <v>0</v>
      </c>
      <c r="Z129" s="168">
        <f>'Μέση ετήσια κατανάλωση'!$F92*Πελάτες!AA127</f>
        <v>0</v>
      </c>
      <c r="AA129" s="137">
        <f>'Μέση ετήσια κατανάλωση'!$G92*(Πελάτες!Y127-Πελάτες!$P127)</f>
        <v>0</v>
      </c>
      <c r="AB129" s="137">
        <f t="shared" si="96"/>
        <v>0</v>
      </c>
      <c r="AC129" s="68"/>
      <c r="AD129" s="137">
        <f t="shared" si="97"/>
        <v>0</v>
      </c>
      <c r="AE129" s="166">
        <f t="shared" si="98"/>
        <v>0</v>
      </c>
      <c r="AF129" s="168">
        <f>'Μέση ετήσια κατανάλωση'!$F92*Πελάτες!AD127</f>
        <v>0</v>
      </c>
      <c r="AG129" s="137">
        <f>'Μέση ετήσια κατανάλωση'!$G92*(Πελάτες!AB127-Πελάτες!$P127)</f>
        <v>0</v>
      </c>
      <c r="AH129" s="137">
        <f t="shared" si="99"/>
        <v>0</v>
      </c>
      <c r="AI129" s="68"/>
      <c r="AJ129" s="137">
        <f t="shared" si="100"/>
        <v>0</v>
      </c>
      <c r="AK129" s="166">
        <f t="shared" si="101"/>
        <v>0</v>
      </c>
      <c r="AL129" s="168">
        <f>'Μέση ετήσια κατανάλωση'!$F92*Πελάτες!AG127</f>
        <v>0</v>
      </c>
      <c r="AM129" s="137">
        <f>'Μέση ετήσια κατανάλωση'!$G92*(Πελάτες!AE127-Πελάτες!$P127)</f>
        <v>0</v>
      </c>
      <c r="AN129" s="137">
        <f t="shared" si="102"/>
        <v>0</v>
      </c>
      <c r="AO129" s="68"/>
      <c r="AP129" s="137">
        <f t="shared" si="103"/>
        <v>0</v>
      </c>
      <c r="AQ129" s="166">
        <f t="shared" si="104"/>
        <v>0</v>
      </c>
      <c r="AR129" s="163">
        <f t="shared" si="89"/>
        <v>0</v>
      </c>
      <c r="AS129" s="164">
        <f t="shared" si="90"/>
        <v>0</v>
      </c>
    </row>
    <row r="130" spans="2:45" outlineLevel="1">
      <c r="B130" s="236" t="s">
        <v>95</v>
      </c>
      <c r="C130" s="62" t="s">
        <v>111</v>
      </c>
      <c r="D130" s="83"/>
      <c r="E130" s="68"/>
      <c r="F130" s="166">
        <f t="shared" si="83"/>
        <v>0</v>
      </c>
      <c r="G130" s="68"/>
      <c r="H130" s="166">
        <f t="shared" si="91"/>
        <v>0</v>
      </c>
      <c r="I130" s="68"/>
      <c r="J130" s="166">
        <f t="shared" si="92"/>
        <v>0</v>
      </c>
      <c r="K130" s="68"/>
      <c r="L130" s="166">
        <f t="shared" si="84"/>
        <v>0</v>
      </c>
      <c r="M130" s="163">
        <f t="shared" si="85"/>
        <v>0</v>
      </c>
      <c r="N130" s="164">
        <f t="shared" si="86"/>
        <v>0</v>
      </c>
      <c r="P130" s="168">
        <f>'Μέση ετήσια κατανάλωση'!$F93*Πελάτες!U128</f>
        <v>0</v>
      </c>
      <c r="Q130" s="68"/>
      <c r="R130" s="137">
        <f t="shared" si="93"/>
        <v>0</v>
      </c>
      <c r="S130" s="181">
        <f t="shared" si="87"/>
        <v>0</v>
      </c>
      <c r="T130" s="168">
        <f>'Μέση ετήσια κατανάλωση'!$F93*Πελάτες!X128</f>
        <v>0</v>
      </c>
      <c r="U130" s="137">
        <f>'Μέση ετήσια κατανάλωση'!$G93*(Πελάτες!V128-Πελάτες!$P128)</f>
        <v>0</v>
      </c>
      <c r="V130" s="137">
        <f t="shared" si="94"/>
        <v>0</v>
      </c>
      <c r="W130" s="68"/>
      <c r="X130" s="137">
        <f t="shared" si="95"/>
        <v>0</v>
      </c>
      <c r="Y130" s="166">
        <f t="shared" si="88"/>
        <v>0</v>
      </c>
      <c r="Z130" s="168">
        <f>'Μέση ετήσια κατανάλωση'!$F93*Πελάτες!AA128</f>
        <v>0</v>
      </c>
      <c r="AA130" s="137">
        <f>'Μέση ετήσια κατανάλωση'!$G93*(Πελάτες!Y128-Πελάτες!$P128)</f>
        <v>0</v>
      </c>
      <c r="AB130" s="137">
        <f t="shared" si="96"/>
        <v>0</v>
      </c>
      <c r="AC130" s="68"/>
      <c r="AD130" s="137">
        <f t="shared" si="97"/>
        <v>0</v>
      </c>
      <c r="AE130" s="166">
        <f t="shared" si="98"/>
        <v>0</v>
      </c>
      <c r="AF130" s="168">
        <f>'Μέση ετήσια κατανάλωση'!$F93*Πελάτες!AD128</f>
        <v>0</v>
      </c>
      <c r="AG130" s="137">
        <f>'Μέση ετήσια κατανάλωση'!$G93*(Πελάτες!AB128-Πελάτες!$P128)</f>
        <v>0</v>
      </c>
      <c r="AH130" s="137">
        <f t="shared" si="99"/>
        <v>0</v>
      </c>
      <c r="AI130" s="68"/>
      <c r="AJ130" s="137">
        <f t="shared" si="100"/>
        <v>0</v>
      </c>
      <c r="AK130" s="166">
        <f t="shared" si="101"/>
        <v>0</v>
      </c>
      <c r="AL130" s="168">
        <f>'Μέση ετήσια κατανάλωση'!$F93*Πελάτες!AG128</f>
        <v>0</v>
      </c>
      <c r="AM130" s="137">
        <f>'Μέση ετήσια κατανάλωση'!$G93*(Πελάτες!AE128-Πελάτες!$P128)</f>
        <v>0</v>
      </c>
      <c r="AN130" s="137">
        <f t="shared" si="102"/>
        <v>0</v>
      </c>
      <c r="AO130" s="68"/>
      <c r="AP130" s="137">
        <f t="shared" si="103"/>
        <v>0</v>
      </c>
      <c r="AQ130" s="166">
        <f t="shared" si="104"/>
        <v>0</v>
      </c>
      <c r="AR130" s="163">
        <f t="shared" si="89"/>
        <v>0</v>
      </c>
      <c r="AS130" s="164">
        <f t="shared" si="90"/>
        <v>0</v>
      </c>
    </row>
    <row r="131" spans="2:45" outlineLevel="1">
      <c r="B131" s="236" t="s">
        <v>96</v>
      </c>
      <c r="C131" s="62" t="s">
        <v>111</v>
      </c>
      <c r="D131" s="83">
        <v>885.24</v>
      </c>
      <c r="E131" s="68">
        <v>919.596</v>
      </c>
      <c r="F131" s="166">
        <f t="shared" si="83"/>
        <v>3.8809814287650797E-2</v>
      </c>
      <c r="G131" s="68">
        <v>1527.529</v>
      </c>
      <c r="H131" s="166">
        <f t="shared" si="91"/>
        <v>0.66108704257086803</v>
      </c>
      <c r="I131" s="68">
        <v>1386.6586666666665</v>
      </c>
      <c r="J131" s="166">
        <f t="shared" si="92"/>
        <v>-9.2221053304607323E-2</v>
      </c>
      <c r="K131" s="68">
        <v>1499</v>
      </c>
      <c r="L131" s="166">
        <f t="shared" si="84"/>
        <v>8.1015852014531001E-2</v>
      </c>
      <c r="M131" s="163">
        <f t="shared" si="85"/>
        <v>6218.023666666666</v>
      </c>
      <c r="N131" s="164">
        <f t="shared" si="86"/>
        <v>0.14073600882038551</v>
      </c>
      <c r="P131" s="168">
        <f>'Μέση ετήσια κατανάλωση'!$F94*Πελάτες!U129</f>
        <v>198</v>
      </c>
      <c r="Q131" s="68">
        <v>1499</v>
      </c>
      <c r="R131" s="137">
        <f t="shared" si="93"/>
        <v>1697</v>
      </c>
      <c r="S131" s="181">
        <f t="shared" si="87"/>
        <v>0.13208805870580387</v>
      </c>
      <c r="T131" s="168">
        <f>'Μέση ετήσια κατανάλωση'!$F94*Πελάτες!X129</f>
        <v>198</v>
      </c>
      <c r="U131" s="137">
        <f>'Μέση ετήσια κατανάλωση'!$G94*(Πελάτες!V129-Πελάτες!$P129)</f>
        <v>990</v>
      </c>
      <c r="V131" s="137">
        <f t="shared" si="94"/>
        <v>1188</v>
      </c>
      <c r="W131" s="68">
        <v>1499</v>
      </c>
      <c r="X131" s="137">
        <f t="shared" si="95"/>
        <v>2687</v>
      </c>
      <c r="Y131" s="166">
        <f t="shared" si="88"/>
        <v>0.58338243959929292</v>
      </c>
      <c r="Z131" s="168">
        <f>'Μέση ετήσια κατανάλωση'!$F94*Πελάτες!AA129</f>
        <v>108</v>
      </c>
      <c r="AA131" s="137">
        <f>'Μέση ετήσια κατανάλωση'!$G94*(Πελάτες!Y129-Πελάτες!$P129)</f>
        <v>1980</v>
      </c>
      <c r="AB131" s="137">
        <f t="shared" si="96"/>
        <v>2088</v>
      </c>
      <c r="AC131" s="68">
        <v>1499</v>
      </c>
      <c r="AD131" s="137">
        <f t="shared" si="97"/>
        <v>3587</v>
      </c>
      <c r="AE131" s="166">
        <f t="shared" si="98"/>
        <v>0.33494603647190174</v>
      </c>
      <c r="AF131" s="168">
        <f>'Μέση ετήσια κατανάλωση'!$F94*Πελάτες!AD129</f>
        <v>72</v>
      </c>
      <c r="AG131" s="137">
        <f>'Μέση ετήσια κατανάλωση'!$G94*(Πελάτες!AB129-Πελάτες!$P129)</f>
        <v>2520</v>
      </c>
      <c r="AH131" s="137">
        <f t="shared" si="99"/>
        <v>2592</v>
      </c>
      <c r="AI131" s="68">
        <v>1499</v>
      </c>
      <c r="AJ131" s="137">
        <f t="shared" si="100"/>
        <v>4091</v>
      </c>
      <c r="AK131" s="166">
        <f t="shared" si="101"/>
        <v>0.14050738778923891</v>
      </c>
      <c r="AL131" s="168">
        <f>'Μέση ετήσια κατανάλωση'!$F94*Πελάτες!AG129</f>
        <v>72</v>
      </c>
      <c r="AM131" s="137">
        <f>'Μέση ετήσια κατανάλωση'!$G94*(Πελάτες!AE129-Πελάτες!$P129)</f>
        <v>2880</v>
      </c>
      <c r="AN131" s="137">
        <f t="shared" si="102"/>
        <v>2952</v>
      </c>
      <c r="AO131" s="68">
        <v>1499</v>
      </c>
      <c r="AP131" s="137">
        <f t="shared" si="103"/>
        <v>4451</v>
      </c>
      <c r="AQ131" s="166">
        <f t="shared" si="104"/>
        <v>8.7998044487900273E-2</v>
      </c>
      <c r="AR131" s="163">
        <f t="shared" si="89"/>
        <v>16513</v>
      </c>
      <c r="AS131" s="164">
        <f t="shared" si="90"/>
        <v>0.27260591649513066</v>
      </c>
    </row>
    <row r="132" spans="2:45" ht="15" customHeight="1" outlineLevel="1">
      <c r="B132" s="49" t="s">
        <v>135</v>
      </c>
      <c r="C132" s="46" t="s">
        <v>111</v>
      </c>
      <c r="D132" s="183">
        <f>SUM(D109:D131)</f>
        <v>885.24</v>
      </c>
      <c r="E132" s="183">
        <f>SUM(E109:E131)</f>
        <v>946.38300000000004</v>
      </c>
      <c r="F132" s="182">
        <f>IFERROR((E132-D132)/D132,0)</f>
        <v>6.9069404907143861E-2</v>
      </c>
      <c r="G132" s="183">
        <f>SUM(G109:G131)</f>
        <v>1637.3009999999999</v>
      </c>
      <c r="H132" s="182">
        <f t="shared" ref="H132" si="105">IFERROR((G132-E132)/E132,0)</f>
        <v>0.73006171919825258</v>
      </c>
      <c r="I132" s="183">
        <f>SUM(I109:I131)</f>
        <v>1510.3479999999997</v>
      </c>
      <c r="J132" s="182">
        <f t="shared" ref="J132" si="106">IFERROR((I132-G132)/G132,0)</f>
        <v>-7.7537972553611223E-2</v>
      </c>
      <c r="K132" s="183">
        <f>SUM(K109:K131)</f>
        <v>2005</v>
      </c>
      <c r="L132" s="182">
        <f t="shared" si="84"/>
        <v>0.32750862715082907</v>
      </c>
      <c r="M132" s="183">
        <f>SUM(M109:M131)</f>
        <v>6984.271999999999</v>
      </c>
      <c r="N132" s="176">
        <f t="shared" si="86"/>
        <v>0.22677053630576727</v>
      </c>
      <c r="P132" s="183">
        <f>SUM(P109:P131)</f>
        <v>864</v>
      </c>
      <c r="Q132" s="183">
        <f>SUM(Q109:Q131)</f>
        <v>2005</v>
      </c>
      <c r="R132" s="183">
        <f>SUM(R109:R131)</f>
        <v>2869</v>
      </c>
      <c r="S132" s="165">
        <f>IFERROR((R132-K132)/K132,0)</f>
        <v>0.43092269326683291</v>
      </c>
      <c r="T132" s="183">
        <f>SUM(T109:T131)</f>
        <v>1656</v>
      </c>
      <c r="U132" s="183">
        <f>SUM(U109:U131)</f>
        <v>4320</v>
      </c>
      <c r="V132" s="183">
        <f>SUM(V109:V131)</f>
        <v>5976</v>
      </c>
      <c r="W132" s="183">
        <f>SUM(W109:W131)</f>
        <v>2005</v>
      </c>
      <c r="X132" s="183">
        <f>SUM(X109:X131)</f>
        <v>7981</v>
      </c>
      <c r="Y132" s="182">
        <f>IFERROR((X132-R132)/R132,0)</f>
        <v>1.7818055071453469</v>
      </c>
      <c r="Z132" s="183">
        <f>SUM(Z109:Z131)</f>
        <v>1134</v>
      </c>
      <c r="AA132" s="183">
        <f>SUM(AA109:AA131)</f>
        <v>12600</v>
      </c>
      <c r="AB132" s="183">
        <f>SUM(AB109:AB131)</f>
        <v>13734</v>
      </c>
      <c r="AC132" s="183">
        <f>SUM(AC109:AC131)</f>
        <v>2005</v>
      </c>
      <c r="AD132" s="183">
        <f>SUM(AD109:AD131)</f>
        <v>15739</v>
      </c>
      <c r="AE132" s="165">
        <f>IFERROR((AD132-X132)/X132,0)</f>
        <v>0.97205863926826208</v>
      </c>
      <c r="AF132" s="183">
        <f>SUM(AF109:AF131)</f>
        <v>1062</v>
      </c>
      <c r="AG132" s="183">
        <f>SUM(AG109:AG131)</f>
        <v>18270</v>
      </c>
      <c r="AH132" s="183">
        <f>SUM(AH109:AH131)</f>
        <v>19332</v>
      </c>
      <c r="AI132" s="183">
        <f>SUM(AI109:AI131)</f>
        <v>2005</v>
      </c>
      <c r="AJ132" s="183">
        <f>SUM(AJ109:AJ131)</f>
        <v>21337</v>
      </c>
      <c r="AK132" s="165">
        <f t="shared" ref="AK132" si="107">IFERROR((AJ132-AD132)/AD132,0)</f>
        <v>0.35567698074845921</v>
      </c>
      <c r="AL132" s="183">
        <f>SUM(AL109:AL131)</f>
        <v>738</v>
      </c>
      <c r="AM132" s="183">
        <f>SUM(AM109:AM131)</f>
        <v>23580</v>
      </c>
      <c r="AN132" s="183">
        <f>SUM(AN109:AN131)</f>
        <v>24318</v>
      </c>
      <c r="AO132" s="183">
        <f>SUM(AO109:AO131)</f>
        <v>2005</v>
      </c>
      <c r="AP132" s="183">
        <f>SUM(AP109:AP131)</f>
        <v>26323</v>
      </c>
      <c r="AQ132" s="165">
        <f>IFERROR((AP132-AJ132)/AJ132,0)</f>
        <v>0.23367858649294654</v>
      </c>
      <c r="AR132" s="183">
        <f>SUM(AR109:AR131)</f>
        <v>74249</v>
      </c>
      <c r="AS132" s="164">
        <f>IFERROR((AP132/R132)^(1/4)-1,0)</f>
        <v>0.74040855289824736</v>
      </c>
    </row>
    <row r="134" spans="2:45" ht="15.6">
      <c r="B134" s="293" t="s">
        <v>107</v>
      </c>
      <c r="C134" s="293"/>
      <c r="D134" s="293"/>
      <c r="E134" s="293"/>
      <c r="F134" s="293"/>
      <c r="G134" s="293"/>
      <c r="H134" s="293"/>
      <c r="I134" s="293"/>
      <c r="J134" s="293"/>
      <c r="K134" s="293"/>
      <c r="L134" s="293"/>
      <c r="M134" s="293"/>
      <c r="N134" s="293"/>
      <c r="O134" s="293"/>
      <c r="P134" s="293"/>
      <c r="Q134" s="293"/>
      <c r="R134" s="293"/>
      <c r="S134" s="293"/>
      <c r="T134" s="293"/>
      <c r="U134" s="293"/>
      <c r="V134" s="293"/>
      <c r="W134" s="293"/>
      <c r="X134" s="293"/>
      <c r="Y134" s="293"/>
      <c r="Z134" s="293"/>
      <c r="AA134" s="293"/>
      <c r="AB134" s="293"/>
      <c r="AC134" s="293"/>
      <c r="AD134" s="293"/>
      <c r="AE134" s="293"/>
      <c r="AF134" s="293"/>
      <c r="AG134" s="293"/>
      <c r="AH134" s="293"/>
      <c r="AI134" s="293"/>
      <c r="AJ134" s="293"/>
      <c r="AK134" s="293"/>
      <c r="AL134" s="293"/>
      <c r="AM134" s="293"/>
      <c r="AN134" s="293"/>
      <c r="AO134" s="293"/>
      <c r="AP134" s="293"/>
      <c r="AQ134" s="293"/>
      <c r="AR134" s="293"/>
      <c r="AS134" s="293"/>
    </row>
    <row r="135" spans="2:45" ht="5.45" customHeight="1" outlineLevel="1">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row>
    <row r="136" spans="2:45" outlineLevel="1">
      <c r="B136" s="304"/>
      <c r="C136" s="325" t="s">
        <v>102</v>
      </c>
      <c r="D136" s="310" t="s">
        <v>127</v>
      </c>
      <c r="E136" s="312"/>
      <c r="F136" s="312"/>
      <c r="G136" s="312"/>
      <c r="H136" s="312"/>
      <c r="I136" s="312"/>
      <c r="J136" s="312"/>
      <c r="K136" s="312"/>
      <c r="L136" s="311"/>
      <c r="M136" s="313" t="str">
        <f xml:space="preserve"> D137&amp;" - "&amp;K137</f>
        <v>2019 - 2023</v>
      </c>
      <c r="N136" s="314"/>
      <c r="P136" s="310" t="s">
        <v>128</v>
      </c>
      <c r="Q136" s="312"/>
      <c r="R136" s="312"/>
      <c r="S136" s="312"/>
      <c r="T136" s="312"/>
      <c r="U136" s="312"/>
      <c r="V136" s="312"/>
      <c r="W136" s="312"/>
      <c r="X136" s="312"/>
      <c r="Y136" s="312"/>
      <c r="Z136" s="312"/>
      <c r="AA136" s="312"/>
      <c r="AB136" s="312"/>
      <c r="AC136" s="312"/>
      <c r="AD136" s="312"/>
      <c r="AE136" s="312"/>
      <c r="AF136" s="312"/>
      <c r="AG136" s="312"/>
      <c r="AH136" s="312"/>
      <c r="AI136" s="312"/>
      <c r="AJ136" s="312"/>
      <c r="AK136" s="312"/>
      <c r="AL136" s="312"/>
      <c r="AM136" s="312"/>
      <c r="AN136" s="312"/>
      <c r="AO136" s="312"/>
      <c r="AP136" s="312"/>
      <c r="AQ136" s="312"/>
      <c r="AR136" s="312"/>
      <c r="AS136" s="311"/>
    </row>
    <row r="137" spans="2:45" outlineLevel="1">
      <c r="B137" s="305"/>
      <c r="C137" s="325"/>
      <c r="D137" s="81">
        <f>$C$3-5</f>
        <v>2019</v>
      </c>
      <c r="E137" s="310">
        <f>$C$3-4</f>
        <v>2020</v>
      </c>
      <c r="F137" s="311"/>
      <c r="G137" s="310">
        <f>$C$3-3</f>
        <v>2021</v>
      </c>
      <c r="H137" s="311"/>
      <c r="I137" s="310">
        <f>$C$3-2</f>
        <v>2022</v>
      </c>
      <c r="J137" s="311"/>
      <c r="K137" s="310">
        <f>$C$3-1</f>
        <v>2023</v>
      </c>
      <c r="L137" s="311"/>
      <c r="M137" s="315"/>
      <c r="N137" s="316"/>
      <c r="P137" s="345">
        <f>$C$3</f>
        <v>2024</v>
      </c>
      <c r="Q137" s="346"/>
      <c r="R137" s="346"/>
      <c r="S137" s="358"/>
      <c r="T137" s="345">
        <f>$C$3+1</f>
        <v>2025</v>
      </c>
      <c r="U137" s="346"/>
      <c r="V137" s="346"/>
      <c r="W137" s="346"/>
      <c r="X137" s="346"/>
      <c r="Y137" s="358"/>
      <c r="Z137" s="310">
        <f>$C$3+2</f>
        <v>2026</v>
      </c>
      <c r="AA137" s="312"/>
      <c r="AB137" s="312"/>
      <c r="AC137" s="312"/>
      <c r="AD137" s="312"/>
      <c r="AE137" s="311"/>
      <c r="AF137" s="310">
        <f>$C$3+3</f>
        <v>2027</v>
      </c>
      <c r="AG137" s="312"/>
      <c r="AH137" s="312"/>
      <c r="AI137" s="312"/>
      <c r="AJ137" s="312"/>
      <c r="AK137" s="311"/>
      <c r="AL137" s="310">
        <f>$C$3+4</f>
        <v>2028</v>
      </c>
      <c r="AM137" s="312"/>
      <c r="AN137" s="312"/>
      <c r="AO137" s="312"/>
      <c r="AP137" s="312"/>
      <c r="AQ137" s="311"/>
      <c r="AR137" s="317" t="str">
        <f>P137&amp;" - "&amp;AL137</f>
        <v>2024 - 2028</v>
      </c>
      <c r="AS137" s="318"/>
    </row>
    <row r="138" spans="2:45" ht="15" customHeight="1" outlineLevel="1">
      <c r="B138" s="305"/>
      <c r="C138" s="325"/>
      <c r="D138" s="347" t="s">
        <v>168</v>
      </c>
      <c r="E138" s="349" t="s">
        <v>168</v>
      </c>
      <c r="F138" s="351" t="s">
        <v>131</v>
      </c>
      <c r="G138" s="349" t="s">
        <v>168</v>
      </c>
      <c r="H138" s="351" t="s">
        <v>131</v>
      </c>
      <c r="I138" s="349" t="s">
        <v>168</v>
      </c>
      <c r="J138" s="353" t="s">
        <v>131</v>
      </c>
      <c r="K138" s="349" t="s">
        <v>168</v>
      </c>
      <c r="L138" s="353" t="s">
        <v>131</v>
      </c>
      <c r="M138" s="349" t="s">
        <v>123</v>
      </c>
      <c r="N138" s="355" t="s">
        <v>132</v>
      </c>
      <c r="P138" s="349" t="str">
        <f>"Διανεμόμενες ποσότητες σε πελάτες που συνδέθηκαν το "&amp;P137</f>
        <v>Διανεμόμενες ποσότητες σε πελάτες που συνδέθηκαν το 2024</v>
      </c>
      <c r="Q138" s="357" t="s">
        <v>169</v>
      </c>
      <c r="R138" s="357" t="s">
        <v>170</v>
      </c>
      <c r="S138" s="359" t="s">
        <v>131</v>
      </c>
      <c r="T138" s="345" t="s">
        <v>171</v>
      </c>
      <c r="U138" s="346"/>
      <c r="V138" s="346"/>
      <c r="W138" s="357" t="s">
        <v>169</v>
      </c>
      <c r="X138" s="357" t="s">
        <v>170</v>
      </c>
      <c r="Y138" s="358" t="s">
        <v>131</v>
      </c>
      <c r="Z138" s="345" t="s">
        <v>171</v>
      </c>
      <c r="AA138" s="346"/>
      <c r="AB138" s="346"/>
      <c r="AC138" s="357" t="s">
        <v>169</v>
      </c>
      <c r="AD138" s="357" t="s">
        <v>170</v>
      </c>
      <c r="AE138" s="358" t="s">
        <v>131</v>
      </c>
      <c r="AF138" s="345" t="s">
        <v>171</v>
      </c>
      <c r="AG138" s="346"/>
      <c r="AH138" s="346"/>
      <c r="AI138" s="357" t="s">
        <v>169</v>
      </c>
      <c r="AJ138" s="357" t="s">
        <v>170</v>
      </c>
      <c r="AK138" s="358" t="s">
        <v>131</v>
      </c>
      <c r="AL138" s="345" t="s">
        <v>171</v>
      </c>
      <c r="AM138" s="346"/>
      <c r="AN138" s="346"/>
      <c r="AO138" s="357" t="s">
        <v>169</v>
      </c>
      <c r="AP138" s="357" t="s">
        <v>170</v>
      </c>
      <c r="AQ138" s="358" t="s">
        <v>131</v>
      </c>
      <c r="AR138" s="360" t="s">
        <v>123</v>
      </c>
      <c r="AS138" s="362" t="s">
        <v>132</v>
      </c>
    </row>
    <row r="139" spans="2:45" ht="57.6" outlineLevel="1">
      <c r="B139" s="306"/>
      <c r="C139" s="325"/>
      <c r="D139" s="348"/>
      <c r="E139" s="350"/>
      <c r="F139" s="352"/>
      <c r="G139" s="350"/>
      <c r="H139" s="352"/>
      <c r="I139" s="350"/>
      <c r="J139" s="354"/>
      <c r="K139" s="350"/>
      <c r="L139" s="354"/>
      <c r="M139" s="350"/>
      <c r="N139" s="356"/>
      <c r="P139" s="350"/>
      <c r="Q139" s="357"/>
      <c r="R139" s="357"/>
      <c r="S139" s="359"/>
      <c r="T139" s="122" t="str">
        <f>"Διανεμόμενες ποσότητες σε πελάτες που συνδέθηκαν το "&amp;T137</f>
        <v>Διανεμόμενες ποσότητες σε πελάτες που συνδέθηκαν το 2025</v>
      </c>
      <c r="U139" s="104" t="str">
        <f>"Διανεμόμενες ποσότητες σε πελάτες που συνδέθηκαν το "&amp;P137</f>
        <v>Διανεμόμενες ποσότητες σε πελάτες που συνδέθηκαν το 2024</v>
      </c>
      <c r="V139" s="58" t="s">
        <v>172</v>
      </c>
      <c r="W139" s="357"/>
      <c r="X139" s="357"/>
      <c r="Y139" s="358"/>
      <c r="Z139" s="122" t="str">
        <f>"Διανεμόμενες ποσότητες σε πελάτες που συνδέθηκαν το "&amp;Z137</f>
        <v>Διανεμόμενες ποσότητες σε πελάτες που συνδέθηκαν το 2026</v>
      </c>
      <c r="AA139" s="104" t="str">
        <f>"Διανεμόμενες ποσότητες σε πελάτες που συνδέθηκαν το "&amp;$P$12&amp;" - "&amp;T137</f>
        <v>Διανεμόμενες ποσότητες σε πελάτες που συνδέθηκαν το 2024 - 2025</v>
      </c>
      <c r="AB139" s="58" t="s">
        <v>172</v>
      </c>
      <c r="AC139" s="357"/>
      <c r="AD139" s="357"/>
      <c r="AE139" s="358"/>
      <c r="AF139" s="122" t="str">
        <f>"Διανεμόμενες ποσότητες σε πελάτες που συνδέθηκαν το "&amp;AF137</f>
        <v>Διανεμόμενες ποσότητες σε πελάτες που συνδέθηκαν το 2027</v>
      </c>
      <c r="AG139" s="104" t="str">
        <f>"Διανεμόμενες ποσότητες σε πελάτες που συνδέθηκαν το "&amp;$P$12&amp;" - "&amp;Z137</f>
        <v>Διανεμόμενες ποσότητες σε πελάτες που συνδέθηκαν το 2024 - 2026</v>
      </c>
      <c r="AH139" s="58" t="s">
        <v>172</v>
      </c>
      <c r="AI139" s="357"/>
      <c r="AJ139" s="357"/>
      <c r="AK139" s="358"/>
      <c r="AL139" s="122" t="str">
        <f>"Διανεμόμενες ποσότητες σε πελάτες που συνδέθηκαν το "&amp;AL137</f>
        <v>Διανεμόμενες ποσότητες σε πελάτες που συνδέθηκαν το 2028</v>
      </c>
      <c r="AM139" s="104" t="str">
        <f>"Διανεμόμενες ποσότητες σε πελάτες που συνδέθηκαν το "&amp;$P$12&amp;" - "&amp;AF137</f>
        <v>Διανεμόμενες ποσότητες σε πελάτες που συνδέθηκαν το 2024 - 2027</v>
      </c>
      <c r="AN139" s="58" t="s">
        <v>172</v>
      </c>
      <c r="AO139" s="357"/>
      <c r="AP139" s="357"/>
      <c r="AQ139" s="358"/>
      <c r="AR139" s="361"/>
      <c r="AS139" s="363"/>
    </row>
    <row r="140" spans="2:45" outlineLevel="1">
      <c r="B140" s="235" t="s">
        <v>75</v>
      </c>
      <c r="C140" s="62" t="s">
        <v>111</v>
      </c>
      <c r="D140" s="83"/>
      <c r="E140" s="68"/>
      <c r="F140" s="166">
        <f t="shared" ref="F140:F155" si="108">IFERROR((E140-D140)/D140,0)</f>
        <v>0</v>
      </c>
      <c r="G140" s="68"/>
      <c r="H140" s="166">
        <f>IFERROR((G140-E140)/E140,0)</f>
        <v>0</v>
      </c>
      <c r="I140" s="68"/>
      <c r="J140" s="166">
        <f>IFERROR((I140-G140)/G140,0)</f>
        <v>0</v>
      </c>
      <c r="K140" s="68"/>
      <c r="L140" s="166">
        <f t="shared" ref="L140:L163" si="109">IFERROR((K140-I140)/I140,0)</f>
        <v>0</v>
      </c>
      <c r="M140" s="163">
        <f t="shared" ref="M140:M162" si="110">D140+E140+G140+I140+K140</f>
        <v>0</v>
      </c>
      <c r="N140" s="164">
        <f t="shared" ref="N140:N163" si="111">IFERROR((K140/D140)^(1/4)-1,0)</f>
        <v>0</v>
      </c>
      <c r="P140" s="168">
        <f>'Μέση ετήσια κατανάλωση'!$F101*Πελάτες!U137</f>
        <v>0</v>
      </c>
      <c r="Q140" s="68"/>
      <c r="R140" s="137">
        <f>P140+Q140</f>
        <v>0</v>
      </c>
      <c r="S140" s="181">
        <f t="shared" ref="S140:S162" si="112">IFERROR((R140-K140)/K140,0)</f>
        <v>0</v>
      </c>
      <c r="T140" s="168">
        <f>'Μέση ετήσια κατανάλωση'!$F101*Πελάτες!X137</f>
        <v>0</v>
      </c>
      <c r="U140" s="137">
        <f>'Μέση ετήσια κατανάλωση'!$G101*(Πελάτες!V137-Πελάτες!$P137)</f>
        <v>0</v>
      </c>
      <c r="V140" s="137">
        <f>T140+U140</f>
        <v>0</v>
      </c>
      <c r="W140" s="68"/>
      <c r="X140" s="137">
        <f>V140+W140</f>
        <v>0</v>
      </c>
      <c r="Y140" s="166">
        <f t="shared" ref="Y140:Y162" si="113">IFERROR((X140-R140)/R140,0)</f>
        <v>0</v>
      </c>
      <c r="Z140" s="168">
        <f>'Μέση ετήσια κατανάλωση'!$F101*Πελάτες!AA137</f>
        <v>0</v>
      </c>
      <c r="AA140" s="137">
        <f>'Μέση ετήσια κατανάλωση'!$G101*(Πελάτες!Y137-Πελάτες!$P137)</f>
        <v>0</v>
      </c>
      <c r="AB140" s="137">
        <f>Z140+AA140</f>
        <v>0</v>
      </c>
      <c r="AC140" s="68"/>
      <c r="AD140" s="137">
        <f>AB140+AC140</f>
        <v>0</v>
      </c>
      <c r="AE140" s="166">
        <f>IFERROR((AD140-X140)/X140,0)</f>
        <v>0</v>
      </c>
      <c r="AF140" s="168">
        <f>'Μέση ετήσια κατανάλωση'!$F101*Πελάτες!AD137</f>
        <v>0</v>
      </c>
      <c r="AG140" s="137">
        <f>'Μέση ετήσια κατανάλωση'!$G101*(Πελάτες!AB137-Πελάτες!$P137)</f>
        <v>0</v>
      </c>
      <c r="AH140" s="137">
        <f>AF140+AG140</f>
        <v>0</v>
      </c>
      <c r="AI140" s="68"/>
      <c r="AJ140" s="137">
        <f>AH140+AI140</f>
        <v>0</v>
      </c>
      <c r="AK140" s="166">
        <f>IFERROR((AJ140-AD140)/AD140,0)</f>
        <v>0</v>
      </c>
      <c r="AL140" s="168">
        <f>'Μέση ετήσια κατανάλωση'!$F101*Πελάτες!AG137</f>
        <v>0</v>
      </c>
      <c r="AM140" s="137">
        <f>'Μέση ετήσια κατανάλωση'!$G101*(Πελάτες!AE137-Πελάτες!$P137)</f>
        <v>0</v>
      </c>
      <c r="AN140" s="137">
        <f>AL140+AM140</f>
        <v>0</v>
      </c>
      <c r="AO140" s="68"/>
      <c r="AP140" s="137">
        <f>AN140+AO140</f>
        <v>0</v>
      </c>
      <c r="AQ140" s="166">
        <f>IFERROR((AP140-AJ140)/AJ140,0)</f>
        <v>0</v>
      </c>
      <c r="AR140" s="163">
        <f t="shared" ref="AR140:AR162" si="114">R140+X140+AD140+AJ140+AP140</f>
        <v>0</v>
      </c>
      <c r="AS140" s="164">
        <f t="shared" ref="AS140:AS162" si="115">IFERROR((AP140/R140)^(1/4)-1,0)</f>
        <v>0</v>
      </c>
    </row>
    <row r="141" spans="2:45" outlineLevel="1">
      <c r="B141" s="236" t="s">
        <v>76</v>
      </c>
      <c r="C141" s="62" t="s">
        <v>111</v>
      </c>
      <c r="D141" s="83"/>
      <c r="E141" s="68"/>
      <c r="F141" s="166">
        <f t="shared" si="108"/>
        <v>0</v>
      </c>
      <c r="G141" s="68"/>
      <c r="H141" s="166">
        <f t="shared" ref="H141:H162" si="116">IFERROR((G141-E141)/E141,0)</f>
        <v>0</v>
      </c>
      <c r="I141" s="68"/>
      <c r="J141" s="166">
        <f t="shared" ref="J141:J162" si="117">IFERROR((I141-G141)/G141,0)</f>
        <v>0</v>
      </c>
      <c r="K141" s="68"/>
      <c r="L141" s="166">
        <f t="shared" si="109"/>
        <v>0</v>
      </c>
      <c r="M141" s="163">
        <f t="shared" si="110"/>
        <v>0</v>
      </c>
      <c r="N141" s="164">
        <f t="shared" si="111"/>
        <v>0</v>
      </c>
      <c r="P141" s="168">
        <f>'Μέση ετήσια κατανάλωση'!$F102*Πελάτες!U138</f>
        <v>1600</v>
      </c>
      <c r="Q141" s="68"/>
      <c r="R141" s="137">
        <f t="shared" ref="R141:R162" si="118">P141+Q141</f>
        <v>1600</v>
      </c>
      <c r="S141" s="181">
        <f t="shared" si="112"/>
        <v>0</v>
      </c>
      <c r="T141" s="168">
        <f>'Μέση ετήσια κατανάλωση'!$F102*Πελάτες!X138</f>
        <v>2400</v>
      </c>
      <c r="U141" s="137">
        <f>'Μέση ετήσια κατανάλωση'!$G102*(Πελάτες!V138-Πελάτες!$P138)</f>
        <v>8000</v>
      </c>
      <c r="V141" s="137">
        <f t="shared" ref="V141:V162" si="119">T141+U141</f>
        <v>10400</v>
      </c>
      <c r="W141" s="68"/>
      <c r="X141" s="137">
        <f t="shared" ref="X141:X162" si="120">V141+W141</f>
        <v>10400</v>
      </c>
      <c r="Y141" s="166">
        <f t="shared" si="113"/>
        <v>5.5</v>
      </c>
      <c r="Z141" s="168">
        <f>'Μέση ετήσια κατανάλωση'!$F102*Πελάτες!AA138</f>
        <v>1200</v>
      </c>
      <c r="AA141" s="137">
        <f>'Μέση ετήσια κατανάλωση'!$G102*(Πελάτες!Y138-Πελάτες!$P138)</f>
        <v>20000</v>
      </c>
      <c r="AB141" s="137">
        <f t="shared" ref="AB141:AB162" si="121">Z141+AA141</f>
        <v>21200</v>
      </c>
      <c r="AC141" s="68"/>
      <c r="AD141" s="137">
        <f t="shared" ref="AD141:AD162" si="122">AB141+AC141</f>
        <v>21200</v>
      </c>
      <c r="AE141" s="166">
        <f t="shared" ref="AE141:AE162" si="123">IFERROR((AD141-X141)/X141,0)</f>
        <v>1.0384615384615385</v>
      </c>
      <c r="AF141" s="168">
        <f>'Μέση ετήσια κατανάλωση'!$F102*Πελάτες!AD138</f>
        <v>1600</v>
      </c>
      <c r="AG141" s="137">
        <f>'Μέση ετήσια κατανάλωση'!$G102*(Πελάτες!AB138-Πελάτες!$P138)</f>
        <v>26000</v>
      </c>
      <c r="AH141" s="137">
        <f t="shared" ref="AH141:AH162" si="124">AF141+AG141</f>
        <v>27600</v>
      </c>
      <c r="AI141" s="68"/>
      <c r="AJ141" s="137">
        <f t="shared" ref="AJ141:AJ162" si="125">AH141+AI141</f>
        <v>27600</v>
      </c>
      <c r="AK141" s="166">
        <f t="shared" ref="AK141:AK162" si="126">IFERROR((AJ141-AD141)/AD141,0)</f>
        <v>0.30188679245283018</v>
      </c>
      <c r="AL141" s="168">
        <f>'Μέση ετήσια κατανάλωση'!$F102*Πελάτες!AG138</f>
        <v>1600</v>
      </c>
      <c r="AM141" s="137">
        <f>'Μέση ετήσια κατανάλωση'!$G102*(Πελάτες!AE138-Πελάτες!$P138)</f>
        <v>34000</v>
      </c>
      <c r="AN141" s="137">
        <f t="shared" ref="AN141:AN162" si="127">AL141+AM141</f>
        <v>35600</v>
      </c>
      <c r="AO141" s="68"/>
      <c r="AP141" s="137">
        <f t="shared" ref="AP141:AP162" si="128">AN141+AO141</f>
        <v>35600</v>
      </c>
      <c r="AQ141" s="166">
        <f t="shared" ref="AQ141:AQ162" si="129">IFERROR((AP141-AJ141)/AJ141,0)</f>
        <v>0.28985507246376813</v>
      </c>
      <c r="AR141" s="163">
        <f t="shared" si="114"/>
        <v>96400</v>
      </c>
      <c r="AS141" s="164">
        <f t="shared" si="115"/>
        <v>1.1718633856733027</v>
      </c>
    </row>
    <row r="142" spans="2:45" outlineLevel="1">
      <c r="B142" s="236" t="s">
        <v>77</v>
      </c>
      <c r="C142" s="62" t="s">
        <v>111</v>
      </c>
      <c r="D142" s="83"/>
      <c r="E142" s="68"/>
      <c r="F142" s="166">
        <f t="shared" si="108"/>
        <v>0</v>
      </c>
      <c r="G142" s="68"/>
      <c r="H142" s="166">
        <f t="shared" si="116"/>
        <v>0</v>
      </c>
      <c r="I142" s="68"/>
      <c r="J142" s="166">
        <f t="shared" si="117"/>
        <v>0</v>
      </c>
      <c r="K142" s="68"/>
      <c r="L142" s="166">
        <f t="shared" si="109"/>
        <v>0</v>
      </c>
      <c r="M142" s="163">
        <f t="shared" si="110"/>
        <v>0</v>
      </c>
      <c r="N142" s="164">
        <f t="shared" si="111"/>
        <v>0</v>
      </c>
      <c r="P142" s="168">
        <f>'Μέση ετήσια κατανάλωση'!$F103*Πελάτες!U139</f>
        <v>0</v>
      </c>
      <c r="Q142" s="68"/>
      <c r="R142" s="137">
        <f t="shared" si="118"/>
        <v>0</v>
      </c>
      <c r="S142" s="181">
        <f t="shared" si="112"/>
        <v>0</v>
      </c>
      <c r="T142" s="168">
        <f>'Μέση ετήσια κατανάλωση'!$F103*Πελάτες!X139</f>
        <v>0</v>
      </c>
      <c r="U142" s="137">
        <f>'Μέση ετήσια κατανάλωση'!$G103*(Πελάτες!V139-Πελάτες!$P139)</f>
        <v>0</v>
      </c>
      <c r="V142" s="137">
        <f t="shared" si="119"/>
        <v>0</v>
      </c>
      <c r="W142" s="68"/>
      <c r="X142" s="137">
        <f t="shared" si="120"/>
        <v>0</v>
      </c>
      <c r="Y142" s="166">
        <f t="shared" si="113"/>
        <v>0</v>
      </c>
      <c r="Z142" s="168">
        <f>'Μέση ετήσια κατανάλωση'!$F103*Πελάτες!AA139</f>
        <v>0</v>
      </c>
      <c r="AA142" s="137">
        <f>'Μέση ετήσια κατανάλωση'!$G103*(Πελάτες!Y139-Πελάτες!$P139)</f>
        <v>0</v>
      </c>
      <c r="AB142" s="137">
        <f t="shared" si="121"/>
        <v>0</v>
      </c>
      <c r="AC142" s="68"/>
      <c r="AD142" s="137">
        <f t="shared" si="122"/>
        <v>0</v>
      </c>
      <c r="AE142" s="166">
        <f t="shared" si="123"/>
        <v>0</v>
      </c>
      <c r="AF142" s="168">
        <f>'Μέση ετήσια κατανάλωση'!$F103*Πελάτες!AD139</f>
        <v>0</v>
      </c>
      <c r="AG142" s="137">
        <f>'Μέση ετήσια κατανάλωση'!$G103*(Πελάτες!AB139-Πελάτες!$P139)</f>
        <v>0</v>
      </c>
      <c r="AH142" s="137">
        <f t="shared" si="124"/>
        <v>0</v>
      </c>
      <c r="AI142" s="68"/>
      <c r="AJ142" s="137">
        <f t="shared" si="125"/>
        <v>0</v>
      </c>
      <c r="AK142" s="166">
        <f t="shared" si="126"/>
        <v>0</v>
      </c>
      <c r="AL142" s="168">
        <f>'Μέση ετήσια κατανάλωση'!$F103*Πελάτες!AG139</f>
        <v>0</v>
      </c>
      <c r="AM142" s="137">
        <f>'Μέση ετήσια κατανάλωση'!$G103*(Πελάτες!AE139-Πελάτες!$P139)</f>
        <v>0</v>
      </c>
      <c r="AN142" s="137">
        <f t="shared" si="127"/>
        <v>0</v>
      </c>
      <c r="AO142" s="68"/>
      <c r="AP142" s="137">
        <f t="shared" si="128"/>
        <v>0</v>
      </c>
      <c r="AQ142" s="166">
        <f t="shared" si="129"/>
        <v>0</v>
      </c>
      <c r="AR142" s="163">
        <f t="shared" si="114"/>
        <v>0</v>
      </c>
      <c r="AS142" s="164">
        <f t="shared" si="115"/>
        <v>0</v>
      </c>
    </row>
    <row r="143" spans="2:45" outlineLevel="1">
      <c r="B143" s="235" t="s">
        <v>78</v>
      </c>
      <c r="C143" s="62" t="s">
        <v>111</v>
      </c>
      <c r="D143" s="83"/>
      <c r="E143" s="68"/>
      <c r="F143" s="166">
        <f t="shared" si="108"/>
        <v>0</v>
      </c>
      <c r="G143" s="68"/>
      <c r="H143" s="166">
        <f t="shared" si="116"/>
        <v>0</v>
      </c>
      <c r="I143" s="68"/>
      <c r="J143" s="166">
        <f t="shared" si="117"/>
        <v>0</v>
      </c>
      <c r="K143" s="68"/>
      <c r="L143" s="166">
        <f t="shared" si="109"/>
        <v>0</v>
      </c>
      <c r="M143" s="163">
        <f t="shared" si="110"/>
        <v>0</v>
      </c>
      <c r="N143" s="164">
        <f t="shared" si="111"/>
        <v>0</v>
      </c>
      <c r="P143" s="168">
        <f>'Μέση ετήσια κατανάλωση'!$F104*Πελάτες!U140</f>
        <v>0</v>
      </c>
      <c r="Q143" s="68"/>
      <c r="R143" s="137">
        <f t="shared" si="118"/>
        <v>0</v>
      </c>
      <c r="S143" s="181">
        <f t="shared" si="112"/>
        <v>0</v>
      </c>
      <c r="T143" s="168">
        <f>'Μέση ετήσια κατανάλωση'!$F104*Πελάτες!X140</f>
        <v>0</v>
      </c>
      <c r="U143" s="137">
        <f>'Μέση ετήσια κατανάλωση'!$G104*(Πελάτες!V140-Πελάτες!$P140)</f>
        <v>0</v>
      </c>
      <c r="V143" s="137">
        <f t="shared" si="119"/>
        <v>0</v>
      </c>
      <c r="W143" s="68"/>
      <c r="X143" s="137">
        <f t="shared" si="120"/>
        <v>0</v>
      </c>
      <c r="Y143" s="166">
        <f t="shared" si="113"/>
        <v>0</v>
      </c>
      <c r="Z143" s="168">
        <f>'Μέση ετήσια κατανάλωση'!$F104*Πελάτες!AA140</f>
        <v>0</v>
      </c>
      <c r="AA143" s="137">
        <f>'Μέση ετήσια κατανάλωση'!$G104*(Πελάτες!Y140-Πελάτες!$P140)</f>
        <v>0</v>
      </c>
      <c r="AB143" s="137">
        <f t="shared" si="121"/>
        <v>0</v>
      </c>
      <c r="AC143" s="68"/>
      <c r="AD143" s="137">
        <f t="shared" si="122"/>
        <v>0</v>
      </c>
      <c r="AE143" s="166">
        <f t="shared" si="123"/>
        <v>0</v>
      </c>
      <c r="AF143" s="168">
        <f>'Μέση ετήσια κατανάλωση'!$F104*Πελάτες!AD140</f>
        <v>0</v>
      </c>
      <c r="AG143" s="137">
        <f>'Μέση ετήσια κατανάλωση'!$G104*(Πελάτες!AB140-Πελάτες!$P140)</f>
        <v>0</v>
      </c>
      <c r="AH143" s="137">
        <f t="shared" si="124"/>
        <v>0</v>
      </c>
      <c r="AI143" s="68"/>
      <c r="AJ143" s="137">
        <f t="shared" si="125"/>
        <v>0</v>
      </c>
      <c r="AK143" s="166">
        <f t="shared" si="126"/>
        <v>0</v>
      </c>
      <c r="AL143" s="168">
        <f>'Μέση ετήσια κατανάλωση'!$F104*Πελάτες!AG140</f>
        <v>0</v>
      </c>
      <c r="AM143" s="137">
        <f>'Μέση ετήσια κατανάλωση'!$G104*(Πελάτες!AE140-Πελάτες!$P140)</f>
        <v>0</v>
      </c>
      <c r="AN143" s="137">
        <f t="shared" si="127"/>
        <v>0</v>
      </c>
      <c r="AO143" s="68"/>
      <c r="AP143" s="137">
        <f t="shared" si="128"/>
        <v>0</v>
      </c>
      <c r="AQ143" s="166">
        <f t="shared" si="129"/>
        <v>0</v>
      </c>
      <c r="AR143" s="163">
        <f t="shared" si="114"/>
        <v>0</v>
      </c>
      <c r="AS143" s="164">
        <f t="shared" si="115"/>
        <v>0</v>
      </c>
    </row>
    <row r="144" spans="2:45" outlineLevel="1">
      <c r="B144" s="236" t="s">
        <v>79</v>
      </c>
      <c r="C144" s="62" t="s">
        <v>111</v>
      </c>
      <c r="D144" s="83"/>
      <c r="E144" s="68"/>
      <c r="F144" s="166">
        <f t="shared" si="108"/>
        <v>0</v>
      </c>
      <c r="G144" s="68"/>
      <c r="H144" s="166">
        <f t="shared" si="116"/>
        <v>0</v>
      </c>
      <c r="I144" s="68"/>
      <c r="J144" s="166">
        <f t="shared" si="117"/>
        <v>0</v>
      </c>
      <c r="K144" s="68"/>
      <c r="L144" s="166">
        <f t="shared" si="109"/>
        <v>0</v>
      </c>
      <c r="M144" s="163">
        <f t="shared" si="110"/>
        <v>0</v>
      </c>
      <c r="N144" s="164">
        <f t="shared" si="111"/>
        <v>0</v>
      </c>
      <c r="P144" s="168">
        <f>'Μέση ετήσια κατανάλωση'!$F105*Πελάτες!U141</f>
        <v>800</v>
      </c>
      <c r="Q144" s="68"/>
      <c r="R144" s="137">
        <f t="shared" si="118"/>
        <v>800</v>
      </c>
      <c r="S144" s="181">
        <f t="shared" si="112"/>
        <v>0</v>
      </c>
      <c r="T144" s="168">
        <f>'Μέση ετήσια κατανάλωση'!$F105*Πελάτες!X141</f>
        <v>800</v>
      </c>
      <c r="U144" s="137">
        <f>'Μέση ετήσια κατανάλωση'!$G105*(Πελάτες!V141-Πελάτες!$P141)</f>
        <v>4000</v>
      </c>
      <c r="V144" s="137">
        <f t="shared" si="119"/>
        <v>4800</v>
      </c>
      <c r="W144" s="68"/>
      <c r="X144" s="137">
        <f t="shared" si="120"/>
        <v>4800</v>
      </c>
      <c r="Y144" s="166">
        <f t="shared" si="113"/>
        <v>5</v>
      </c>
      <c r="Z144" s="168">
        <f>'Μέση ετήσια κατανάλωση'!$F105*Πελάτες!AA141</f>
        <v>400</v>
      </c>
      <c r="AA144" s="137">
        <f>'Μέση ετήσια κατανάλωση'!$G105*(Πελάτες!Y141-Πελάτες!$P141)</f>
        <v>8000</v>
      </c>
      <c r="AB144" s="137">
        <f t="shared" si="121"/>
        <v>8400</v>
      </c>
      <c r="AC144" s="68"/>
      <c r="AD144" s="137">
        <f t="shared" si="122"/>
        <v>8400</v>
      </c>
      <c r="AE144" s="166">
        <f t="shared" si="123"/>
        <v>0.75</v>
      </c>
      <c r="AF144" s="168">
        <f>'Μέση ετήσια κατανάλωση'!$F105*Πελάτες!AD141</f>
        <v>0</v>
      </c>
      <c r="AG144" s="137">
        <f>'Μέση ετήσια κατανάλωση'!$G105*(Πελάτες!AB141-Πελάτες!$P141)</f>
        <v>10000</v>
      </c>
      <c r="AH144" s="137">
        <f t="shared" si="124"/>
        <v>10000</v>
      </c>
      <c r="AI144" s="68"/>
      <c r="AJ144" s="137">
        <f t="shared" si="125"/>
        <v>10000</v>
      </c>
      <c r="AK144" s="166">
        <f t="shared" si="126"/>
        <v>0.19047619047619047</v>
      </c>
      <c r="AL144" s="168">
        <f>'Μέση ετήσια κατανάλωση'!$F105*Πελάτες!AG141</f>
        <v>0</v>
      </c>
      <c r="AM144" s="137">
        <f>'Μέση ετήσια κατανάλωση'!$G105*(Πελάτες!AE141-Πελάτες!$P141)</f>
        <v>10000</v>
      </c>
      <c r="AN144" s="137">
        <f t="shared" si="127"/>
        <v>10000</v>
      </c>
      <c r="AO144" s="68"/>
      <c r="AP144" s="137">
        <f t="shared" si="128"/>
        <v>10000</v>
      </c>
      <c r="AQ144" s="166">
        <f t="shared" si="129"/>
        <v>0</v>
      </c>
      <c r="AR144" s="163">
        <f t="shared" si="114"/>
        <v>34000</v>
      </c>
      <c r="AS144" s="164">
        <f t="shared" si="115"/>
        <v>0.88030154654319692</v>
      </c>
    </row>
    <row r="145" spans="2:45" outlineLevel="1">
      <c r="B145" s="236" t="s">
        <v>80</v>
      </c>
      <c r="C145" s="62" t="s">
        <v>111</v>
      </c>
      <c r="D145" s="83"/>
      <c r="E145" s="68"/>
      <c r="F145" s="166">
        <f t="shared" si="108"/>
        <v>0</v>
      </c>
      <c r="G145" s="68"/>
      <c r="H145" s="166">
        <f t="shared" si="116"/>
        <v>0</v>
      </c>
      <c r="I145" s="68"/>
      <c r="J145" s="166">
        <f t="shared" si="117"/>
        <v>0</v>
      </c>
      <c r="K145" s="68"/>
      <c r="L145" s="166">
        <f t="shared" si="109"/>
        <v>0</v>
      </c>
      <c r="M145" s="163">
        <f t="shared" si="110"/>
        <v>0</v>
      </c>
      <c r="N145" s="164">
        <f t="shared" si="111"/>
        <v>0</v>
      </c>
      <c r="P145" s="168">
        <f>'Μέση ετήσια κατανάλωση'!$F106*Πελάτες!U142</f>
        <v>0</v>
      </c>
      <c r="Q145" s="68"/>
      <c r="R145" s="137">
        <f t="shared" si="118"/>
        <v>0</v>
      </c>
      <c r="S145" s="181">
        <f t="shared" si="112"/>
        <v>0</v>
      </c>
      <c r="T145" s="168">
        <f>'Μέση ετήσια κατανάλωση'!$F106*Πελάτες!X142</f>
        <v>0</v>
      </c>
      <c r="U145" s="137">
        <f>'Μέση ετήσια κατανάλωση'!$G106*(Πελάτες!V142-Πελάτες!$P142)</f>
        <v>0</v>
      </c>
      <c r="V145" s="137">
        <f t="shared" si="119"/>
        <v>0</v>
      </c>
      <c r="W145" s="68"/>
      <c r="X145" s="137">
        <f t="shared" si="120"/>
        <v>0</v>
      </c>
      <c r="Y145" s="166">
        <f t="shared" si="113"/>
        <v>0</v>
      </c>
      <c r="Z145" s="168">
        <f>'Μέση ετήσια κατανάλωση'!$F106*Πελάτες!AA142</f>
        <v>0</v>
      </c>
      <c r="AA145" s="137">
        <f>'Μέση ετήσια κατανάλωση'!$G106*(Πελάτες!Y142-Πελάτες!$P142)</f>
        <v>0</v>
      </c>
      <c r="AB145" s="137">
        <f t="shared" si="121"/>
        <v>0</v>
      </c>
      <c r="AC145" s="68"/>
      <c r="AD145" s="137">
        <f t="shared" si="122"/>
        <v>0</v>
      </c>
      <c r="AE145" s="166">
        <f t="shared" si="123"/>
        <v>0</v>
      </c>
      <c r="AF145" s="168">
        <f>'Μέση ετήσια κατανάλωση'!$F106*Πελάτες!AD142</f>
        <v>0</v>
      </c>
      <c r="AG145" s="137">
        <f>'Μέση ετήσια κατανάλωση'!$G106*(Πελάτες!AB142-Πελάτες!$P142)</f>
        <v>0</v>
      </c>
      <c r="AH145" s="137">
        <f t="shared" si="124"/>
        <v>0</v>
      </c>
      <c r="AI145" s="68"/>
      <c r="AJ145" s="137">
        <f t="shared" si="125"/>
        <v>0</v>
      </c>
      <c r="AK145" s="166">
        <f t="shared" si="126"/>
        <v>0</v>
      </c>
      <c r="AL145" s="168">
        <f>'Μέση ετήσια κατανάλωση'!$F106*Πελάτες!AG142</f>
        <v>0</v>
      </c>
      <c r="AM145" s="137">
        <f>'Μέση ετήσια κατανάλωση'!$G106*(Πελάτες!AE142-Πελάτες!$P142)</f>
        <v>0</v>
      </c>
      <c r="AN145" s="137">
        <f t="shared" si="127"/>
        <v>0</v>
      </c>
      <c r="AO145" s="68"/>
      <c r="AP145" s="137">
        <f t="shared" si="128"/>
        <v>0</v>
      </c>
      <c r="AQ145" s="166">
        <f t="shared" si="129"/>
        <v>0</v>
      </c>
      <c r="AR145" s="163">
        <f t="shared" si="114"/>
        <v>0</v>
      </c>
      <c r="AS145" s="164">
        <f t="shared" si="115"/>
        <v>0</v>
      </c>
    </row>
    <row r="146" spans="2:45" outlineLevel="1">
      <c r="B146" s="235" t="s">
        <v>81</v>
      </c>
      <c r="C146" s="62" t="s">
        <v>111</v>
      </c>
      <c r="D146" s="83"/>
      <c r="E146" s="68"/>
      <c r="F146" s="166">
        <f t="shared" si="108"/>
        <v>0</v>
      </c>
      <c r="G146" s="68"/>
      <c r="H146" s="166">
        <f t="shared" si="116"/>
        <v>0</v>
      </c>
      <c r="I146" s="68"/>
      <c r="J146" s="166">
        <f t="shared" si="117"/>
        <v>0</v>
      </c>
      <c r="K146" s="68"/>
      <c r="L146" s="166">
        <f t="shared" si="109"/>
        <v>0</v>
      </c>
      <c r="M146" s="163">
        <f t="shared" si="110"/>
        <v>0</v>
      </c>
      <c r="N146" s="164">
        <f t="shared" si="111"/>
        <v>0</v>
      </c>
      <c r="P146" s="168">
        <f>'Μέση ετήσια κατανάλωση'!$F107*Πελάτες!U143</f>
        <v>0</v>
      </c>
      <c r="Q146" s="68"/>
      <c r="R146" s="137">
        <f t="shared" si="118"/>
        <v>0</v>
      </c>
      <c r="S146" s="181">
        <f t="shared" si="112"/>
        <v>0</v>
      </c>
      <c r="T146" s="168">
        <f>'Μέση ετήσια κατανάλωση'!$F107*Πελάτες!X143</f>
        <v>0</v>
      </c>
      <c r="U146" s="137">
        <f>'Μέση ετήσια κατανάλωση'!$G107*(Πελάτες!V143-Πελάτες!$P143)</f>
        <v>0</v>
      </c>
      <c r="V146" s="137">
        <f t="shared" si="119"/>
        <v>0</v>
      </c>
      <c r="W146" s="68"/>
      <c r="X146" s="137">
        <f t="shared" si="120"/>
        <v>0</v>
      </c>
      <c r="Y146" s="166">
        <f t="shared" si="113"/>
        <v>0</v>
      </c>
      <c r="Z146" s="168">
        <f>'Μέση ετήσια κατανάλωση'!$F107*Πελάτες!AA143</f>
        <v>0</v>
      </c>
      <c r="AA146" s="137">
        <f>'Μέση ετήσια κατανάλωση'!$G107*(Πελάτες!Y143-Πελάτες!$P143)</f>
        <v>0</v>
      </c>
      <c r="AB146" s="137">
        <f t="shared" si="121"/>
        <v>0</v>
      </c>
      <c r="AC146" s="68"/>
      <c r="AD146" s="137">
        <f t="shared" si="122"/>
        <v>0</v>
      </c>
      <c r="AE146" s="166">
        <f t="shared" si="123"/>
        <v>0</v>
      </c>
      <c r="AF146" s="168">
        <f>'Μέση ετήσια κατανάλωση'!$F107*Πελάτες!AD143</f>
        <v>0</v>
      </c>
      <c r="AG146" s="137">
        <f>'Μέση ετήσια κατανάλωση'!$G107*(Πελάτες!AB143-Πελάτες!$P143)</f>
        <v>0</v>
      </c>
      <c r="AH146" s="137">
        <f t="shared" si="124"/>
        <v>0</v>
      </c>
      <c r="AI146" s="68"/>
      <c r="AJ146" s="137">
        <f t="shared" si="125"/>
        <v>0</v>
      </c>
      <c r="AK146" s="166">
        <f t="shared" si="126"/>
        <v>0</v>
      </c>
      <c r="AL146" s="168">
        <f>'Μέση ετήσια κατανάλωση'!$F107*Πελάτες!AG143</f>
        <v>0</v>
      </c>
      <c r="AM146" s="137">
        <f>'Μέση ετήσια κατανάλωση'!$G107*(Πελάτες!AE143-Πελάτες!$P143)</f>
        <v>0</v>
      </c>
      <c r="AN146" s="137">
        <f t="shared" si="127"/>
        <v>0</v>
      </c>
      <c r="AO146" s="68"/>
      <c r="AP146" s="137">
        <f t="shared" si="128"/>
        <v>0</v>
      </c>
      <c r="AQ146" s="166">
        <f t="shared" si="129"/>
        <v>0</v>
      </c>
      <c r="AR146" s="163">
        <f t="shared" si="114"/>
        <v>0</v>
      </c>
      <c r="AS146" s="164">
        <f t="shared" si="115"/>
        <v>0</v>
      </c>
    </row>
    <row r="147" spans="2:45" outlineLevel="1">
      <c r="B147" s="236" t="s">
        <v>82</v>
      </c>
      <c r="C147" s="62" t="s">
        <v>111</v>
      </c>
      <c r="D147" s="83"/>
      <c r="E147" s="68"/>
      <c r="F147" s="166">
        <f t="shared" si="108"/>
        <v>0</v>
      </c>
      <c r="G147" s="68"/>
      <c r="H147" s="166">
        <f t="shared" si="116"/>
        <v>0</v>
      </c>
      <c r="I147" s="68"/>
      <c r="J147" s="166">
        <f t="shared" si="117"/>
        <v>0</v>
      </c>
      <c r="K147" s="68"/>
      <c r="L147" s="166">
        <f t="shared" si="109"/>
        <v>0</v>
      </c>
      <c r="M147" s="163">
        <f t="shared" si="110"/>
        <v>0</v>
      </c>
      <c r="N147" s="164">
        <f t="shared" si="111"/>
        <v>0</v>
      </c>
      <c r="P147" s="168">
        <f>'Μέση ετήσια κατανάλωση'!$F108*Πελάτες!U144</f>
        <v>1200</v>
      </c>
      <c r="Q147" s="68"/>
      <c r="R147" s="137">
        <f t="shared" si="118"/>
        <v>1200</v>
      </c>
      <c r="S147" s="181">
        <f t="shared" si="112"/>
        <v>0</v>
      </c>
      <c r="T147" s="168">
        <f>'Μέση ετήσια κατανάλωση'!$F108*Πελάτες!X144</f>
        <v>2400</v>
      </c>
      <c r="U147" s="137">
        <f>'Μέση ετήσια κατανάλωση'!$G108*(Πελάτες!V144-Πελάτες!$P144)</f>
        <v>6000</v>
      </c>
      <c r="V147" s="137">
        <f t="shared" si="119"/>
        <v>8400</v>
      </c>
      <c r="W147" s="68"/>
      <c r="X147" s="137">
        <f t="shared" si="120"/>
        <v>8400</v>
      </c>
      <c r="Y147" s="166">
        <f t="shared" si="113"/>
        <v>6</v>
      </c>
      <c r="Z147" s="168">
        <f>'Μέση ετήσια κατανάλωση'!$F108*Πελάτες!AA144</f>
        <v>800</v>
      </c>
      <c r="AA147" s="137">
        <f>'Μέση ετήσια κατανάλωση'!$G108*(Πελάτες!Y144-Πελάτες!$P144)</f>
        <v>18000</v>
      </c>
      <c r="AB147" s="137">
        <f t="shared" si="121"/>
        <v>18800</v>
      </c>
      <c r="AC147" s="68"/>
      <c r="AD147" s="137">
        <f t="shared" si="122"/>
        <v>18800</v>
      </c>
      <c r="AE147" s="166">
        <f t="shared" si="123"/>
        <v>1.2380952380952381</v>
      </c>
      <c r="AF147" s="168">
        <f>'Μέση ετήσια κατανάλωση'!$F108*Πελάτες!AD144</f>
        <v>800</v>
      </c>
      <c r="AG147" s="137">
        <f>'Μέση ετήσια κατανάλωση'!$G108*(Πελάτες!AB144-Πελάτες!$P144)</f>
        <v>22000</v>
      </c>
      <c r="AH147" s="137">
        <f t="shared" si="124"/>
        <v>22800</v>
      </c>
      <c r="AI147" s="68"/>
      <c r="AJ147" s="137">
        <f t="shared" si="125"/>
        <v>22800</v>
      </c>
      <c r="AK147" s="166">
        <f t="shared" si="126"/>
        <v>0.21276595744680851</v>
      </c>
      <c r="AL147" s="168">
        <f>'Μέση ετήσια κατανάλωση'!$F108*Πελάτες!AG144</f>
        <v>1200</v>
      </c>
      <c r="AM147" s="137">
        <f>'Μέση ετήσια κατανάλωση'!$G108*(Πελάτες!AE144-Πελάτες!$P144)</f>
        <v>26000</v>
      </c>
      <c r="AN147" s="137">
        <f t="shared" si="127"/>
        <v>27200</v>
      </c>
      <c r="AO147" s="68"/>
      <c r="AP147" s="137">
        <f t="shared" si="128"/>
        <v>27200</v>
      </c>
      <c r="AQ147" s="166">
        <f t="shared" si="129"/>
        <v>0.19298245614035087</v>
      </c>
      <c r="AR147" s="163">
        <f t="shared" si="114"/>
        <v>78400</v>
      </c>
      <c r="AS147" s="164">
        <f t="shared" si="115"/>
        <v>1.1819606517293644</v>
      </c>
    </row>
    <row r="148" spans="2:45" outlineLevel="1">
      <c r="B148" s="236" t="s">
        <v>83</v>
      </c>
      <c r="C148" s="62" t="s">
        <v>111</v>
      </c>
      <c r="D148" s="83"/>
      <c r="E148" s="68"/>
      <c r="F148" s="166">
        <f t="shared" si="108"/>
        <v>0</v>
      </c>
      <c r="G148" s="68"/>
      <c r="H148" s="166">
        <f t="shared" si="116"/>
        <v>0</v>
      </c>
      <c r="I148" s="68"/>
      <c r="J148" s="166">
        <f t="shared" si="117"/>
        <v>0</v>
      </c>
      <c r="K148" s="68"/>
      <c r="L148" s="166">
        <f t="shared" si="109"/>
        <v>0</v>
      </c>
      <c r="M148" s="163">
        <f t="shared" si="110"/>
        <v>0</v>
      </c>
      <c r="N148" s="164">
        <f t="shared" si="111"/>
        <v>0</v>
      </c>
      <c r="P148" s="168">
        <f>'Μέση ετήσια κατανάλωση'!$F109*Πελάτες!U145</f>
        <v>0</v>
      </c>
      <c r="Q148" s="68"/>
      <c r="R148" s="137">
        <f t="shared" si="118"/>
        <v>0</v>
      </c>
      <c r="S148" s="181">
        <f t="shared" si="112"/>
        <v>0</v>
      </c>
      <c r="T148" s="168">
        <f>'Μέση ετήσια κατανάλωση'!$F109*Πελάτες!X145</f>
        <v>0</v>
      </c>
      <c r="U148" s="137">
        <f>'Μέση ετήσια κατανάλωση'!$G109*(Πελάτες!V145-Πελάτες!$P145)</f>
        <v>0</v>
      </c>
      <c r="V148" s="137">
        <f t="shared" si="119"/>
        <v>0</v>
      </c>
      <c r="W148" s="68"/>
      <c r="X148" s="137">
        <f t="shared" si="120"/>
        <v>0</v>
      </c>
      <c r="Y148" s="166">
        <f t="shared" si="113"/>
        <v>0</v>
      </c>
      <c r="Z148" s="168">
        <f>'Μέση ετήσια κατανάλωση'!$F109*Πελάτες!AA145</f>
        <v>0</v>
      </c>
      <c r="AA148" s="137">
        <f>'Μέση ετήσια κατανάλωση'!$G109*(Πελάτες!Y145-Πελάτες!$P145)</f>
        <v>0</v>
      </c>
      <c r="AB148" s="137">
        <f t="shared" si="121"/>
        <v>0</v>
      </c>
      <c r="AC148" s="68"/>
      <c r="AD148" s="137">
        <f t="shared" si="122"/>
        <v>0</v>
      </c>
      <c r="AE148" s="166">
        <f t="shared" si="123"/>
        <v>0</v>
      </c>
      <c r="AF148" s="168">
        <f>'Μέση ετήσια κατανάλωση'!$F109*Πελάτες!AD145</f>
        <v>0</v>
      </c>
      <c r="AG148" s="137">
        <f>'Μέση ετήσια κατανάλωση'!$G109*(Πελάτες!AB145-Πελάτες!$P145)</f>
        <v>0</v>
      </c>
      <c r="AH148" s="137">
        <f t="shared" si="124"/>
        <v>0</v>
      </c>
      <c r="AI148" s="68"/>
      <c r="AJ148" s="137">
        <f t="shared" si="125"/>
        <v>0</v>
      </c>
      <c r="AK148" s="166">
        <f t="shared" si="126"/>
        <v>0</v>
      </c>
      <c r="AL148" s="168">
        <f>'Μέση ετήσια κατανάλωση'!$F109*Πελάτες!AG145</f>
        <v>0</v>
      </c>
      <c r="AM148" s="137">
        <f>'Μέση ετήσια κατανάλωση'!$G109*(Πελάτες!AE145-Πελάτες!$P145)</f>
        <v>0</v>
      </c>
      <c r="AN148" s="137">
        <f t="shared" si="127"/>
        <v>0</v>
      </c>
      <c r="AO148" s="68"/>
      <c r="AP148" s="137">
        <f t="shared" si="128"/>
        <v>0</v>
      </c>
      <c r="AQ148" s="166">
        <f t="shared" si="129"/>
        <v>0</v>
      </c>
      <c r="AR148" s="163">
        <f t="shared" si="114"/>
        <v>0</v>
      </c>
      <c r="AS148" s="164">
        <f t="shared" si="115"/>
        <v>0</v>
      </c>
    </row>
    <row r="149" spans="2:45" outlineLevel="1">
      <c r="B149" s="235" t="s">
        <v>84</v>
      </c>
      <c r="C149" s="62" t="s">
        <v>111</v>
      </c>
      <c r="D149" s="83"/>
      <c r="E149" s="68"/>
      <c r="F149" s="166">
        <f t="shared" si="108"/>
        <v>0</v>
      </c>
      <c r="G149" s="68"/>
      <c r="H149" s="166">
        <f t="shared" si="116"/>
        <v>0</v>
      </c>
      <c r="I149" s="68"/>
      <c r="J149" s="166">
        <f t="shared" si="117"/>
        <v>0</v>
      </c>
      <c r="K149" s="68"/>
      <c r="L149" s="166">
        <f t="shared" si="109"/>
        <v>0</v>
      </c>
      <c r="M149" s="163">
        <f t="shared" si="110"/>
        <v>0</v>
      </c>
      <c r="N149" s="164">
        <f t="shared" si="111"/>
        <v>0</v>
      </c>
      <c r="P149" s="168">
        <f>'Μέση ετήσια κατανάλωση'!$F110*Πελάτες!U146</f>
        <v>0</v>
      </c>
      <c r="Q149" s="68"/>
      <c r="R149" s="137">
        <f t="shared" si="118"/>
        <v>0</v>
      </c>
      <c r="S149" s="181">
        <f t="shared" si="112"/>
        <v>0</v>
      </c>
      <c r="T149" s="168">
        <f>'Μέση ετήσια κατανάλωση'!$F110*Πελάτες!X146</f>
        <v>0</v>
      </c>
      <c r="U149" s="137">
        <f>'Μέση ετήσια κατανάλωση'!$G110*(Πελάτες!V146-Πελάτες!$P146)</f>
        <v>0</v>
      </c>
      <c r="V149" s="137">
        <f t="shared" si="119"/>
        <v>0</v>
      </c>
      <c r="W149" s="68"/>
      <c r="X149" s="137">
        <f t="shared" si="120"/>
        <v>0</v>
      </c>
      <c r="Y149" s="166">
        <f t="shared" si="113"/>
        <v>0</v>
      </c>
      <c r="Z149" s="168">
        <f>'Μέση ετήσια κατανάλωση'!$F110*Πελάτες!AA146</f>
        <v>0</v>
      </c>
      <c r="AA149" s="137">
        <f>'Μέση ετήσια κατανάλωση'!$G110*(Πελάτες!Y146-Πελάτες!$P146)</f>
        <v>0</v>
      </c>
      <c r="AB149" s="137">
        <f t="shared" si="121"/>
        <v>0</v>
      </c>
      <c r="AC149" s="68"/>
      <c r="AD149" s="137">
        <f t="shared" si="122"/>
        <v>0</v>
      </c>
      <c r="AE149" s="166">
        <f t="shared" si="123"/>
        <v>0</v>
      </c>
      <c r="AF149" s="168">
        <f>'Μέση ετήσια κατανάλωση'!$F110*Πελάτες!AD146</f>
        <v>0</v>
      </c>
      <c r="AG149" s="137">
        <f>'Μέση ετήσια κατανάλωση'!$G110*(Πελάτες!AB146-Πελάτες!$P146)</f>
        <v>0</v>
      </c>
      <c r="AH149" s="137">
        <f t="shared" si="124"/>
        <v>0</v>
      </c>
      <c r="AI149" s="68"/>
      <c r="AJ149" s="137">
        <f t="shared" si="125"/>
        <v>0</v>
      </c>
      <c r="AK149" s="166">
        <f t="shared" si="126"/>
        <v>0</v>
      </c>
      <c r="AL149" s="168">
        <f>'Μέση ετήσια κατανάλωση'!$F110*Πελάτες!AG146</f>
        <v>0</v>
      </c>
      <c r="AM149" s="137">
        <f>'Μέση ετήσια κατανάλωση'!$G110*(Πελάτες!AE146-Πελάτες!$P146)</f>
        <v>0</v>
      </c>
      <c r="AN149" s="137">
        <f t="shared" si="127"/>
        <v>0</v>
      </c>
      <c r="AO149" s="68"/>
      <c r="AP149" s="137">
        <f t="shared" si="128"/>
        <v>0</v>
      </c>
      <c r="AQ149" s="166">
        <f t="shared" si="129"/>
        <v>0</v>
      </c>
      <c r="AR149" s="163">
        <f t="shared" si="114"/>
        <v>0</v>
      </c>
      <c r="AS149" s="164">
        <f t="shared" si="115"/>
        <v>0</v>
      </c>
    </row>
    <row r="150" spans="2:45" outlineLevel="1">
      <c r="B150" s="237" t="s">
        <v>85</v>
      </c>
      <c r="C150" s="62" t="s">
        <v>111</v>
      </c>
      <c r="D150" s="83"/>
      <c r="E150" s="68"/>
      <c r="F150" s="166">
        <f t="shared" si="108"/>
        <v>0</v>
      </c>
      <c r="G150" s="68"/>
      <c r="H150" s="166">
        <f t="shared" si="116"/>
        <v>0</v>
      </c>
      <c r="I150" s="68"/>
      <c r="J150" s="166">
        <f t="shared" si="117"/>
        <v>0</v>
      </c>
      <c r="K150" s="68"/>
      <c r="L150" s="166">
        <f t="shared" si="109"/>
        <v>0</v>
      </c>
      <c r="M150" s="163">
        <f t="shared" si="110"/>
        <v>0</v>
      </c>
      <c r="N150" s="164">
        <f t="shared" si="111"/>
        <v>0</v>
      </c>
      <c r="P150" s="168">
        <f>'Μέση ετήσια κατανάλωση'!$F111*Πελάτες!U147</f>
        <v>0</v>
      </c>
      <c r="Q150" s="68"/>
      <c r="R150" s="137">
        <f t="shared" si="118"/>
        <v>0</v>
      </c>
      <c r="S150" s="181">
        <f t="shared" si="112"/>
        <v>0</v>
      </c>
      <c r="T150" s="168">
        <f>'Μέση ετήσια κατανάλωση'!$F111*Πελάτες!X147</f>
        <v>0</v>
      </c>
      <c r="U150" s="137">
        <f>'Μέση ετήσια κατανάλωση'!$G111*(Πελάτες!V147-Πελάτες!$P147)</f>
        <v>0</v>
      </c>
      <c r="V150" s="137">
        <f t="shared" si="119"/>
        <v>0</v>
      </c>
      <c r="W150" s="68"/>
      <c r="X150" s="137">
        <f t="shared" si="120"/>
        <v>0</v>
      </c>
      <c r="Y150" s="166">
        <f t="shared" si="113"/>
        <v>0</v>
      </c>
      <c r="Z150" s="168">
        <f>'Μέση ετήσια κατανάλωση'!$F111*Πελάτες!AA147</f>
        <v>0</v>
      </c>
      <c r="AA150" s="137">
        <f>'Μέση ετήσια κατανάλωση'!$G111*(Πελάτες!Y147-Πελάτες!$P147)</f>
        <v>0</v>
      </c>
      <c r="AB150" s="137">
        <f t="shared" si="121"/>
        <v>0</v>
      </c>
      <c r="AC150" s="68"/>
      <c r="AD150" s="137">
        <f t="shared" si="122"/>
        <v>0</v>
      </c>
      <c r="AE150" s="166">
        <f t="shared" si="123"/>
        <v>0</v>
      </c>
      <c r="AF150" s="168">
        <f>'Μέση ετήσια κατανάλωση'!$F111*Πελάτες!AD147</f>
        <v>0</v>
      </c>
      <c r="AG150" s="137">
        <f>'Μέση ετήσια κατανάλωση'!$G111*(Πελάτες!AB147-Πελάτες!$P147)</f>
        <v>0</v>
      </c>
      <c r="AH150" s="137">
        <f t="shared" si="124"/>
        <v>0</v>
      </c>
      <c r="AI150" s="68"/>
      <c r="AJ150" s="137">
        <f t="shared" si="125"/>
        <v>0</v>
      </c>
      <c r="AK150" s="166">
        <f t="shared" si="126"/>
        <v>0</v>
      </c>
      <c r="AL150" s="168">
        <f>'Μέση ετήσια κατανάλωση'!$F111*Πελάτες!AG147</f>
        <v>0</v>
      </c>
      <c r="AM150" s="137">
        <f>'Μέση ετήσια κατανάλωση'!$G111*(Πελάτες!AE147-Πελάτες!$P147)</f>
        <v>0</v>
      </c>
      <c r="AN150" s="137">
        <f t="shared" si="127"/>
        <v>0</v>
      </c>
      <c r="AO150" s="68"/>
      <c r="AP150" s="137">
        <f t="shared" si="128"/>
        <v>0</v>
      </c>
      <c r="AQ150" s="166">
        <f t="shared" si="129"/>
        <v>0</v>
      </c>
      <c r="AR150" s="163">
        <f t="shared" si="114"/>
        <v>0</v>
      </c>
      <c r="AS150" s="164">
        <f t="shared" si="115"/>
        <v>0</v>
      </c>
    </row>
    <row r="151" spans="2:45" outlineLevel="1">
      <c r="B151" s="235" t="s">
        <v>86</v>
      </c>
      <c r="C151" s="62" t="s">
        <v>111</v>
      </c>
      <c r="D151" s="83"/>
      <c r="E151" s="68"/>
      <c r="F151" s="166">
        <f t="shared" si="108"/>
        <v>0</v>
      </c>
      <c r="G151" s="68"/>
      <c r="H151" s="166">
        <f t="shared" si="116"/>
        <v>0</v>
      </c>
      <c r="I151" s="68"/>
      <c r="J151" s="166">
        <f t="shared" si="117"/>
        <v>0</v>
      </c>
      <c r="K151" s="68"/>
      <c r="L151" s="166">
        <f t="shared" si="109"/>
        <v>0</v>
      </c>
      <c r="M151" s="163">
        <f t="shared" si="110"/>
        <v>0</v>
      </c>
      <c r="N151" s="164">
        <f t="shared" si="111"/>
        <v>0</v>
      </c>
      <c r="P151" s="168">
        <f>'Μέση ετήσια κατανάλωση'!$F112*Πελάτες!U148</f>
        <v>0</v>
      </c>
      <c r="Q151" s="68"/>
      <c r="R151" s="137">
        <f t="shared" si="118"/>
        <v>0</v>
      </c>
      <c r="S151" s="181">
        <f t="shared" si="112"/>
        <v>0</v>
      </c>
      <c r="T151" s="168">
        <f>'Μέση ετήσια κατανάλωση'!$F112*Πελάτες!X148</f>
        <v>0</v>
      </c>
      <c r="U151" s="137">
        <f>'Μέση ετήσια κατανάλωση'!$G112*(Πελάτες!V148-Πελάτες!$P148)</f>
        <v>0</v>
      </c>
      <c r="V151" s="137">
        <f t="shared" si="119"/>
        <v>0</v>
      </c>
      <c r="W151" s="68"/>
      <c r="X151" s="137">
        <f t="shared" si="120"/>
        <v>0</v>
      </c>
      <c r="Y151" s="166">
        <f t="shared" si="113"/>
        <v>0</v>
      </c>
      <c r="Z151" s="168">
        <f>'Μέση ετήσια κατανάλωση'!$F112*Πελάτες!AA148</f>
        <v>0</v>
      </c>
      <c r="AA151" s="137">
        <f>'Μέση ετήσια κατανάλωση'!$G112*(Πελάτες!Y148-Πελάτες!$P148)</f>
        <v>0</v>
      </c>
      <c r="AB151" s="137">
        <f t="shared" si="121"/>
        <v>0</v>
      </c>
      <c r="AC151" s="68"/>
      <c r="AD151" s="137">
        <f t="shared" si="122"/>
        <v>0</v>
      </c>
      <c r="AE151" s="166">
        <f t="shared" si="123"/>
        <v>0</v>
      </c>
      <c r="AF151" s="168">
        <f>'Μέση ετήσια κατανάλωση'!$F112*Πελάτες!AD148</f>
        <v>0</v>
      </c>
      <c r="AG151" s="137">
        <f>'Μέση ετήσια κατανάλωση'!$G112*(Πελάτες!AB148-Πελάτες!$P148)</f>
        <v>0</v>
      </c>
      <c r="AH151" s="137">
        <f t="shared" si="124"/>
        <v>0</v>
      </c>
      <c r="AI151" s="68"/>
      <c r="AJ151" s="137">
        <f t="shared" si="125"/>
        <v>0</v>
      </c>
      <c r="AK151" s="166">
        <f t="shared" si="126"/>
        <v>0</v>
      </c>
      <c r="AL151" s="168">
        <f>'Μέση ετήσια κατανάλωση'!$F112*Πελάτες!AG148</f>
        <v>0</v>
      </c>
      <c r="AM151" s="137">
        <f>'Μέση ετήσια κατανάλωση'!$G112*(Πελάτες!AE148-Πελάτες!$P148)</f>
        <v>0</v>
      </c>
      <c r="AN151" s="137">
        <f t="shared" si="127"/>
        <v>0</v>
      </c>
      <c r="AO151" s="68"/>
      <c r="AP151" s="137">
        <f t="shared" si="128"/>
        <v>0</v>
      </c>
      <c r="AQ151" s="166">
        <f t="shared" si="129"/>
        <v>0</v>
      </c>
      <c r="AR151" s="163">
        <f t="shared" si="114"/>
        <v>0</v>
      </c>
      <c r="AS151" s="164">
        <f t="shared" si="115"/>
        <v>0</v>
      </c>
    </row>
    <row r="152" spans="2:45" outlineLevel="1">
      <c r="B152" s="236" t="s">
        <v>87</v>
      </c>
      <c r="C152" s="62" t="s">
        <v>111</v>
      </c>
      <c r="D152" s="83"/>
      <c r="E152" s="68"/>
      <c r="F152" s="166">
        <f t="shared" si="108"/>
        <v>0</v>
      </c>
      <c r="G152" s="68"/>
      <c r="H152" s="166">
        <f t="shared" si="116"/>
        <v>0</v>
      </c>
      <c r="I152" s="68"/>
      <c r="J152" s="166">
        <f t="shared" si="117"/>
        <v>0</v>
      </c>
      <c r="K152" s="68"/>
      <c r="L152" s="166">
        <f t="shared" si="109"/>
        <v>0</v>
      </c>
      <c r="M152" s="163">
        <f t="shared" si="110"/>
        <v>0</v>
      </c>
      <c r="N152" s="164">
        <f t="shared" si="111"/>
        <v>0</v>
      </c>
      <c r="P152" s="168">
        <f>'Μέση ετήσια κατανάλωση'!$F113*Πελάτες!U149</f>
        <v>0</v>
      </c>
      <c r="Q152" s="68"/>
      <c r="R152" s="137">
        <f t="shared" si="118"/>
        <v>0</v>
      </c>
      <c r="S152" s="181">
        <f t="shared" si="112"/>
        <v>0</v>
      </c>
      <c r="T152" s="168">
        <f>'Μέση ετήσια κατανάλωση'!$F113*Πελάτες!X149</f>
        <v>0</v>
      </c>
      <c r="U152" s="137">
        <f>'Μέση ετήσια κατανάλωση'!$G113*(Πελάτες!V149-Πελάτες!$P149)</f>
        <v>0</v>
      </c>
      <c r="V152" s="137">
        <f t="shared" si="119"/>
        <v>0</v>
      </c>
      <c r="W152" s="68"/>
      <c r="X152" s="137">
        <f t="shared" si="120"/>
        <v>0</v>
      </c>
      <c r="Y152" s="166">
        <f t="shared" si="113"/>
        <v>0</v>
      </c>
      <c r="Z152" s="168">
        <f>'Μέση ετήσια κατανάλωση'!$F113*Πελάτες!AA149</f>
        <v>0</v>
      </c>
      <c r="AA152" s="137">
        <f>'Μέση ετήσια κατανάλωση'!$G113*(Πελάτες!Y149-Πελάτες!$P149)</f>
        <v>0</v>
      </c>
      <c r="AB152" s="137">
        <f t="shared" si="121"/>
        <v>0</v>
      </c>
      <c r="AC152" s="68"/>
      <c r="AD152" s="137">
        <f t="shared" si="122"/>
        <v>0</v>
      </c>
      <c r="AE152" s="166">
        <f t="shared" si="123"/>
        <v>0</v>
      </c>
      <c r="AF152" s="168">
        <f>'Μέση ετήσια κατανάλωση'!$F113*Πελάτες!AD149</f>
        <v>0</v>
      </c>
      <c r="AG152" s="137">
        <f>'Μέση ετήσια κατανάλωση'!$G113*(Πελάτες!AB149-Πελάτες!$P149)</f>
        <v>0</v>
      </c>
      <c r="AH152" s="137">
        <f t="shared" si="124"/>
        <v>0</v>
      </c>
      <c r="AI152" s="68"/>
      <c r="AJ152" s="137">
        <f t="shared" si="125"/>
        <v>0</v>
      </c>
      <c r="AK152" s="166">
        <f t="shared" si="126"/>
        <v>0</v>
      </c>
      <c r="AL152" s="168">
        <f>'Μέση ετήσια κατανάλωση'!$F113*Πελάτες!AG149</f>
        <v>0</v>
      </c>
      <c r="AM152" s="137">
        <f>'Μέση ετήσια κατανάλωση'!$G113*(Πελάτες!AE149-Πελάτες!$P149)</f>
        <v>0</v>
      </c>
      <c r="AN152" s="137">
        <f t="shared" si="127"/>
        <v>0</v>
      </c>
      <c r="AO152" s="68"/>
      <c r="AP152" s="137">
        <f t="shared" si="128"/>
        <v>0</v>
      </c>
      <c r="AQ152" s="166">
        <f t="shared" si="129"/>
        <v>0</v>
      </c>
      <c r="AR152" s="163">
        <f t="shared" si="114"/>
        <v>0</v>
      </c>
      <c r="AS152" s="164">
        <f t="shared" si="115"/>
        <v>0</v>
      </c>
    </row>
    <row r="153" spans="2:45" outlineLevel="1">
      <c r="B153" s="235" t="s">
        <v>88</v>
      </c>
      <c r="C153" s="62" t="s">
        <v>111</v>
      </c>
      <c r="D153" s="83"/>
      <c r="E153" s="68"/>
      <c r="F153" s="166">
        <f t="shared" si="108"/>
        <v>0</v>
      </c>
      <c r="G153" s="68"/>
      <c r="H153" s="166">
        <f t="shared" si="116"/>
        <v>0</v>
      </c>
      <c r="I153" s="68"/>
      <c r="J153" s="166">
        <f t="shared" si="117"/>
        <v>0</v>
      </c>
      <c r="K153" s="68"/>
      <c r="L153" s="166">
        <f t="shared" si="109"/>
        <v>0</v>
      </c>
      <c r="M153" s="163">
        <f t="shared" si="110"/>
        <v>0</v>
      </c>
      <c r="N153" s="164">
        <f t="shared" si="111"/>
        <v>0</v>
      </c>
      <c r="P153" s="168">
        <f>'Μέση ετήσια κατανάλωση'!$F114*Πελάτες!U150</f>
        <v>0</v>
      </c>
      <c r="Q153" s="68"/>
      <c r="R153" s="137">
        <f t="shared" si="118"/>
        <v>0</v>
      </c>
      <c r="S153" s="181">
        <f t="shared" si="112"/>
        <v>0</v>
      </c>
      <c r="T153" s="168">
        <f>'Μέση ετήσια κατανάλωση'!$F114*Πελάτες!X150</f>
        <v>0</v>
      </c>
      <c r="U153" s="137">
        <f>'Μέση ετήσια κατανάλωση'!$G114*(Πελάτες!V150-Πελάτες!$P150)</f>
        <v>0</v>
      </c>
      <c r="V153" s="137">
        <f t="shared" si="119"/>
        <v>0</v>
      </c>
      <c r="W153" s="68"/>
      <c r="X153" s="137">
        <f t="shared" si="120"/>
        <v>0</v>
      </c>
      <c r="Y153" s="166">
        <f t="shared" si="113"/>
        <v>0</v>
      </c>
      <c r="Z153" s="168">
        <f>'Μέση ετήσια κατανάλωση'!$F114*Πελάτες!AA150</f>
        <v>0</v>
      </c>
      <c r="AA153" s="137">
        <f>'Μέση ετήσια κατανάλωση'!$G114*(Πελάτες!Y150-Πελάτες!$P150)</f>
        <v>0</v>
      </c>
      <c r="AB153" s="137">
        <f t="shared" si="121"/>
        <v>0</v>
      </c>
      <c r="AC153" s="68"/>
      <c r="AD153" s="137">
        <f t="shared" si="122"/>
        <v>0</v>
      </c>
      <c r="AE153" s="166">
        <f t="shared" si="123"/>
        <v>0</v>
      </c>
      <c r="AF153" s="168">
        <f>'Μέση ετήσια κατανάλωση'!$F114*Πελάτες!AD150</f>
        <v>0</v>
      </c>
      <c r="AG153" s="137">
        <f>'Μέση ετήσια κατανάλωση'!$G114*(Πελάτες!AB150-Πελάτες!$P150)</f>
        <v>0</v>
      </c>
      <c r="AH153" s="137">
        <f t="shared" si="124"/>
        <v>0</v>
      </c>
      <c r="AI153" s="68"/>
      <c r="AJ153" s="137">
        <f t="shared" si="125"/>
        <v>0</v>
      </c>
      <c r="AK153" s="166">
        <f t="shared" si="126"/>
        <v>0</v>
      </c>
      <c r="AL153" s="168">
        <f>'Μέση ετήσια κατανάλωση'!$F114*Πελάτες!AG150</f>
        <v>0</v>
      </c>
      <c r="AM153" s="137">
        <f>'Μέση ετήσια κατανάλωση'!$G114*(Πελάτες!AE150-Πελάτες!$P150)</f>
        <v>0</v>
      </c>
      <c r="AN153" s="137">
        <f t="shared" si="127"/>
        <v>0</v>
      </c>
      <c r="AO153" s="68"/>
      <c r="AP153" s="137">
        <f t="shared" si="128"/>
        <v>0</v>
      </c>
      <c r="AQ153" s="166">
        <f t="shared" si="129"/>
        <v>0</v>
      </c>
      <c r="AR153" s="163">
        <f t="shared" si="114"/>
        <v>0</v>
      </c>
      <c r="AS153" s="164">
        <f t="shared" si="115"/>
        <v>0</v>
      </c>
    </row>
    <row r="154" spans="2:45" outlineLevel="1">
      <c r="B154" s="236" t="s">
        <v>89</v>
      </c>
      <c r="C154" s="62" t="s">
        <v>111</v>
      </c>
      <c r="D154" s="83"/>
      <c r="E154" s="68"/>
      <c r="F154" s="166">
        <f t="shared" si="108"/>
        <v>0</v>
      </c>
      <c r="G154" s="68"/>
      <c r="H154" s="166">
        <f t="shared" si="116"/>
        <v>0</v>
      </c>
      <c r="I154" s="68"/>
      <c r="J154" s="166">
        <f t="shared" si="117"/>
        <v>0</v>
      </c>
      <c r="K154" s="68"/>
      <c r="L154" s="166">
        <f t="shared" si="109"/>
        <v>0</v>
      </c>
      <c r="M154" s="163">
        <f t="shared" si="110"/>
        <v>0</v>
      </c>
      <c r="N154" s="164">
        <f t="shared" si="111"/>
        <v>0</v>
      </c>
      <c r="P154" s="168">
        <f>'Μέση ετήσια κατανάλωση'!$F115*Πελάτες!U151</f>
        <v>0</v>
      </c>
      <c r="Q154" s="68"/>
      <c r="R154" s="137">
        <f t="shared" si="118"/>
        <v>0</v>
      </c>
      <c r="S154" s="181">
        <f t="shared" si="112"/>
        <v>0</v>
      </c>
      <c r="T154" s="168">
        <f>'Μέση ετήσια κατανάλωση'!$F115*Πελάτες!X151</f>
        <v>0</v>
      </c>
      <c r="U154" s="137">
        <f>'Μέση ετήσια κατανάλωση'!$G115*(Πελάτες!V151-Πελάτες!$P151)</f>
        <v>0</v>
      </c>
      <c r="V154" s="137">
        <f t="shared" si="119"/>
        <v>0</v>
      </c>
      <c r="W154" s="68"/>
      <c r="X154" s="137">
        <f t="shared" si="120"/>
        <v>0</v>
      </c>
      <c r="Y154" s="166">
        <f t="shared" si="113"/>
        <v>0</v>
      </c>
      <c r="Z154" s="168">
        <f>'Μέση ετήσια κατανάλωση'!$F115*Πελάτες!AA151</f>
        <v>0</v>
      </c>
      <c r="AA154" s="137">
        <f>'Μέση ετήσια κατανάλωση'!$G115*(Πελάτες!Y151-Πελάτες!$P151)</f>
        <v>0</v>
      </c>
      <c r="AB154" s="137">
        <f t="shared" si="121"/>
        <v>0</v>
      </c>
      <c r="AC154" s="68"/>
      <c r="AD154" s="137">
        <f t="shared" si="122"/>
        <v>0</v>
      </c>
      <c r="AE154" s="166">
        <f t="shared" si="123"/>
        <v>0</v>
      </c>
      <c r="AF154" s="168">
        <f>'Μέση ετήσια κατανάλωση'!$F115*Πελάτες!AD151</f>
        <v>0</v>
      </c>
      <c r="AG154" s="137">
        <f>'Μέση ετήσια κατανάλωση'!$G115*(Πελάτες!AB151-Πελάτες!$P151)</f>
        <v>0</v>
      </c>
      <c r="AH154" s="137">
        <f t="shared" si="124"/>
        <v>0</v>
      </c>
      <c r="AI154" s="68"/>
      <c r="AJ154" s="137">
        <f t="shared" si="125"/>
        <v>0</v>
      </c>
      <c r="AK154" s="166">
        <f t="shared" si="126"/>
        <v>0</v>
      </c>
      <c r="AL154" s="168">
        <f>'Μέση ετήσια κατανάλωση'!$F115*Πελάτες!AG151</f>
        <v>0</v>
      </c>
      <c r="AM154" s="137">
        <f>'Μέση ετήσια κατανάλωση'!$G115*(Πελάτες!AE151-Πελάτες!$P151)</f>
        <v>0</v>
      </c>
      <c r="AN154" s="137">
        <f t="shared" si="127"/>
        <v>0</v>
      </c>
      <c r="AO154" s="68"/>
      <c r="AP154" s="137">
        <f t="shared" si="128"/>
        <v>0</v>
      </c>
      <c r="AQ154" s="166">
        <f t="shared" si="129"/>
        <v>0</v>
      </c>
      <c r="AR154" s="163">
        <f t="shared" si="114"/>
        <v>0</v>
      </c>
      <c r="AS154" s="164">
        <f t="shared" si="115"/>
        <v>0</v>
      </c>
    </row>
    <row r="155" spans="2:45" outlineLevel="1">
      <c r="B155" s="235" t="s">
        <v>90</v>
      </c>
      <c r="C155" s="62" t="s">
        <v>111</v>
      </c>
      <c r="D155" s="83"/>
      <c r="E155" s="68"/>
      <c r="F155" s="166">
        <f t="shared" si="108"/>
        <v>0</v>
      </c>
      <c r="G155" s="68"/>
      <c r="H155" s="166">
        <f t="shared" si="116"/>
        <v>0</v>
      </c>
      <c r="I155" s="68"/>
      <c r="J155" s="166">
        <f t="shared" si="117"/>
        <v>0</v>
      </c>
      <c r="K155" s="68"/>
      <c r="L155" s="166">
        <f t="shared" si="109"/>
        <v>0</v>
      </c>
      <c r="M155" s="163">
        <f t="shared" si="110"/>
        <v>0</v>
      </c>
      <c r="N155" s="164">
        <f t="shared" si="111"/>
        <v>0</v>
      </c>
      <c r="P155" s="168">
        <f>'Μέση ετήσια κατανάλωση'!$F116*Πελάτες!U152</f>
        <v>0</v>
      </c>
      <c r="Q155" s="68"/>
      <c r="R155" s="137">
        <f t="shared" si="118"/>
        <v>0</v>
      </c>
      <c r="S155" s="181">
        <f t="shared" si="112"/>
        <v>0</v>
      </c>
      <c r="T155" s="168">
        <f>'Μέση ετήσια κατανάλωση'!$F116*Πελάτες!X152</f>
        <v>0</v>
      </c>
      <c r="U155" s="137">
        <f>'Μέση ετήσια κατανάλωση'!$G116*(Πελάτες!V152-Πελάτες!$P152)</f>
        <v>0</v>
      </c>
      <c r="V155" s="137">
        <f t="shared" si="119"/>
        <v>0</v>
      </c>
      <c r="W155" s="68"/>
      <c r="X155" s="137">
        <f t="shared" si="120"/>
        <v>0</v>
      </c>
      <c r="Y155" s="166">
        <f t="shared" si="113"/>
        <v>0</v>
      </c>
      <c r="Z155" s="168">
        <f>'Μέση ετήσια κατανάλωση'!$F116*Πελάτες!AA152</f>
        <v>0</v>
      </c>
      <c r="AA155" s="137">
        <f>'Μέση ετήσια κατανάλωση'!$G116*(Πελάτες!Y152-Πελάτες!$P152)</f>
        <v>0</v>
      </c>
      <c r="AB155" s="137">
        <f t="shared" si="121"/>
        <v>0</v>
      </c>
      <c r="AC155" s="68"/>
      <c r="AD155" s="137">
        <f t="shared" si="122"/>
        <v>0</v>
      </c>
      <c r="AE155" s="166">
        <f t="shared" si="123"/>
        <v>0</v>
      </c>
      <c r="AF155" s="168">
        <f>'Μέση ετήσια κατανάλωση'!$F116*Πελάτες!AD152</f>
        <v>0</v>
      </c>
      <c r="AG155" s="137">
        <f>'Μέση ετήσια κατανάλωση'!$G116*(Πελάτες!AB152-Πελάτες!$P152)</f>
        <v>0</v>
      </c>
      <c r="AH155" s="137">
        <f t="shared" si="124"/>
        <v>0</v>
      </c>
      <c r="AI155" s="68"/>
      <c r="AJ155" s="137">
        <f t="shared" si="125"/>
        <v>0</v>
      </c>
      <c r="AK155" s="166">
        <f t="shared" si="126"/>
        <v>0</v>
      </c>
      <c r="AL155" s="168">
        <f>'Μέση ετήσια κατανάλωση'!$F116*Πελάτες!AG152</f>
        <v>0</v>
      </c>
      <c r="AM155" s="137">
        <f>'Μέση ετήσια κατανάλωση'!$G116*(Πελάτες!AE152-Πελάτες!$P152)</f>
        <v>0</v>
      </c>
      <c r="AN155" s="137">
        <f t="shared" si="127"/>
        <v>0</v>
      </c>
      <c r="AO155" s="68"/>
      <c r="AP155" s="137">
        <f t="shared" si="128"/>
        <v>0</v>
      </c>
      <c r="AQ155" s="166">
        <f t="shared" si="129"/>
        <v>0</v>
      </c>
      <c r="AR155" s="163">
        <f t="shared" si="114"/>
        <v>0</v>
      </c>
      <c r="AS155" s="164">
        <f t="shared" si="115"/>
        <v>0</v>
      </c>
    </row>
    <row r="156" spans="2:45" outlineLevel="1">
      <c r="B156" s="236" t="s">
        <v>91</v>
      </c>
      <c r="C156" s="62" t="s">
        <v>111</v>
      </c>
      <c r="D156" s="83"/>
      <c r="E156" s="68"/>
      <c r="F156" s="166">
        <f t="shared" ref="F156:F162" si="130">IFERROR((E156-D156)/D156,0)</f>
        <v>0</v>
      </c>
      <c r="G156" s="68"/>
      <c r="H156" s="166">
        <f t="shared" si="116"/>
        <v>0</v>
      </c>
      <c r="I156" s="68"/>
      <c r="J156" s="166">
        <f t="shared" si="117"/>
        <v>0</v>
      </c>
      <c r="K156" s="68"/>
      <c r="L156" s="166">
        <f t="shared" si="109"/>
        <v>0</v>
      </c>
      <c r="M156" s="163">
        <f t="shared" si="110"/>
        <v>0</v>
      </c>
      <c r="N156" s="164">
        <f t="shared" si="111"/>
        <v>0</v>
      </c>
      <c r="P156" s="168">
        <f>'Μέση ετήσια κατανάλωση'!$F117*Πελάτες!U153</f>
        <v>0</v>
      </c>
      <c r="Q156" s="68"/>
      <c r="R156" s="137">
        <f t="shared" si="118"/>
        <v>0</v>
      </c>
      <c r="S156" s="181">
        <f t="shared" si="112"/>
        <v>0</v>
      </c>
      <c r="T156" s="168">
        <f>'Μέση ετήσια κατανάλωση'!$F117*Πελάτες!X153</f>
        <v>0</v>
      </c>
      <c r="U156" s="137">
        <f>'Μέση ετήσια κατανάλωση'!$G117*(Πελάτες!V153-Πελάτες!$P153)</f>
        <v>0</v>
      </c>
      <c r="V156" s="137">
        <f t="shared" si="119"/>
        <v>0</v>
      </c>
      <c r="W156" s="68"/>
      <c r="X156" s="137">
        <f t="shared" si="120"/>
        <v>0</v>
      </c>
      <c r="Y156" s="166">
        <f t="shared" si="113"/>
        <v>0</v>
      </c>
      <c r="Z156" s="168">
        <f>'Μέση ετήσια κατανάλωση'!$F117*Πελάτες!AA153</f>
        <v>0</v>
      </c>
      <c r="AA156" s="137">
        <f>'Μέση ετήσια κατανάλωση'!$G117*(Πελάτες!Y153-Πελάτες!$P153)</f>
        <v>0</v>
      </c>
      <c r="AB156" s="137">
        <f t="shared" si="121"/>
        <v>0</v>
      </c>
      <c r="AC156" s="68"/>
      <c r="AD156" s="137">
        <f t="shared" si="122"/>
        <v>0</v>
      </c>
      <c r="AE156" s="166">
        <f t="shared" si="123"/>
        <v>0</v>
      </c>
      <c r="AF156" s="168">
        <f>'Μέση ετήσια κατανάλωση'!$F117*Πελάτες!AD153</f>
        <v>0</v>
      </c>
      <c r="AG156" s="137">
        <f>'Μέση ετήσια κατανάλωση'!$G117*(Πελάτες!AB153-Πελάτες!$P153)</f>
        <v>0</v>
      </c>
      <c r="AH156" s="137">
        <f t="shared" si="124"/>
        <v>0</v>
      </c>
      <c r="AI156" s="68"/>
      <c r="AJ156" s="137">
        <f t="shared" si="125"/>
        <v>0</v>
      </c>
      <c r="AK156" s="166">
        <f t="shared" si="126"/>
        <v>0</v>
      </c>
      <c r="AL156" s="168">
        <f>'Μέση ετήσια κατανάλωση'!$F117*Πελάτες!AG153</f>
        <v>0</v>
      </c>
      <c r="AM156" s="137">
        <f>'Μέση ετήσια κατανάλωση'!$G117*(Πελάτες!AE153-Πελάτες!$P153)</f>
        <v>0</v>
      </c>
      <c r="AN156" s="137">
        <f t="shared" si="127"/>
        <v>0</v>
      </c>
      <c r="AO156" s="68"/>
      <c r="AP156" s="137">
        <f t="shared" si="128"/>
        <v>0</v>
      </c>
      <c r="AQ156" s="166">
        <f t="shared" si="129"/>
        <v>0</v>
      </c>
      <c r="AR156" s="163">
        <f t="shared" si="114"/>
        <v>0</v>
      </c>
      <c r="AS156" s="164">
        <f t="shared" si="115"/>
        <v>0</v>
      </c>
    </row>
    <row r="157" spans="2:45" outlineLevel="1">
      <c r="B157" s="236" t="s">
        <v>92</v>
      </c>
      <c r="C157" s="62" t="s">
        <v>111</v>
      </c>
      <c r="D157" s="83">
        <v>5124.1189999999997</v>
      </c>
      <c r="E157" s="68">
        <v>5846.4440000000004</v>
      </c>
      <c r="F157" s="166">
        <f t="shared" si="130"/>
        <v>0.14096569576155449</v>
      </c>
      <c r="G157" s="68">
        <v>5474.5379999999996</v>
      </c>
      <c r="H157" s="166">
        <f t="shared" si="116"/>
        <v>-6.3612342818985493E-2</v>
      </c>
      <c r="I157" s="68">
        <v>3830.9399999999996</v>
      </c>
      <c r="J157" s="166">
        <f t="shared" si="117"/>
        <v>-0.30022588207443263</v>
      </c>
      <c r="K157" s="68">
        <v>4316</v>
      </c>
      <c r="L157" s="166">
        <f t="shared" si="109"/>
        <v>0.12661644400590991</v>
      </c>
      <c r="M157" s="163">
        <f t="shared" si="110"/>
        <v>24592.040999999997</v>
      </c>
      <c r="N157" s="164">
        <f t="shared" si="111"/>
        <v>-4.1999893750018891E-2</v>
      </c>
      <c r="P157" s="168">
        <f>'Μέση ετήσια κατανάλωση'!$F118*Πελάτες!U154</f>
        <v>1200</v>
      </c>
      <c r="Q157" s="68">
        <v>4316</v>
      </c>
      <c r="R157" s="137">
        <f t="shared" si="118"/>
        <v>5516</v>
      </c>
      <c r="S157" s="181">
        <f t="shared" si="112"/>
        <v>0.27803521779425394</v>
      </c>
      <c r="T157" s="168">
        <f>'Μέση ετήσια κατανάλωση'!$F118*Πελάτες!X154</f>
        <v>2000</v>
      </c>
      <c r="U157" s="137">
        <f>'Μέση ετήσια κατανάλωση'!$G118*(Πελάτες!V154-Πελάτες!$P154)</f>
        <v>6000</v>
      </c>
      <c r="V157" s="137">
        <f t="shared" si="119"/>
        <v>8000</v>
      </c>
      <c r="W157" s="68">
        <v>4316</v>
      </c>
      <c r="X157" s="137">
        <f t="shared" si="120"/>
        <v>12316</v>
      </c>
      <c r="Y157" s="166">
        <f t="shared" si="113"/>
        <v>1.2327773749093547</v>
      </c>
      <c r="Z157" s="168">
        <f>'Μέση ετήσια κατανάλωση'!$F118*Πελάτες!AA154</f>
        <v>1600</v>
      </c>
      <c r="AA157" s="137">
        <f>'Μέση ετήσια κατανάλωση'!$G118*(Πελάτες!Y154-Πελάτες!$P154)</f>
        <v>16000</v>
      </c>
      <c r="AB157" s="137">
        <f t="shared" si="121"/>
        <v>17600</v>
      </c>
      <c r="AC157" s="68">
        <v>4316</v>
      </c>
      <c r="AD157" s="137">
        <f t="shared" si="122"/>
        <v>21916</v>
      </c>
      <c r="AE157" s="166">
        <f t="shared" si="123"/>
        <v>0.77947385514777523</v>
      </c>
      <c r="AF157" s="168">
        <f>'Μέση ετήσια κατανάλωση'!$F118*Πελάτες!AD154</f>
        <v>1600</v>
      </c>
      <c r="AG157" s="137">
        <f>'Μέση ετήσια κατανάλωση'!$G118*(Πελάτες!AB154-Πελάτες!$P154)</f>
        <v>24000</v>
      </c>
      <c r="AH157" s="137">
        <f t="shared" si="124"/>
        <v>25600</v>
      </c>
      <c r="AI157" s="68">
        <v>4316</v>
      </c>
      <c r="AJ157" s="137">
        <f t="shared" si="125"/>
        <v>29916</v>
      </c>
      <c r="AK157" s="166">
        <f t="shared" si="126"/>
        <v>0.36503011498448623</v>
      </c>
      <c r="AL157" s="168">
        <f>'Μέση ετήσια κατανάλωση'!$F118*Πελάτες!AG154</f>
        <v>1200</v>
      </c>
      <c r="AM157" s="137">
        <f>'Μέση ετήσια κατανάλωση'!$G118*(Πελάτες!AE154-Πελάτες!$P154)</f>
        <v>32000</v>
      </c>
      <c r="AN157" s="137">
        <f t="shared" si="127"/>
        <v>33200</v>
      </c>
      <c r="AO157" s="68">
        <v>4316</v>
      </c>
      <c r="AP157" s="137">
        <f t="shared" si="128"/>
        <v>37516</v>
      </c>
      <c r="AQ157" s="166">
        <f t="shared" si="129"/>
        <v>0.25404465837678836</v>
      </c>
      <c r="AR157" s="163">
        <f t="shared" si="114"/>
        <v>107180</v>
      </c>
      <c r="AS157" s="164">
        <f t="shared" si="115"/>
        <v>0.6149090465756768</v>
      </c>
    </row>
    <row r="158" spans="2:45" outlineLevel="1">
      <c r="B158" s="235" t="s">
        <v>84</v>
      </c>
      <c r="C158" s="62" t="s">
        <v>111</v>
      </c>
      <c r="D158" s="83"/>
      <c r="E158" s="68"/>
      <c r="F158" s="166">
        <f t="shared" si="130"/>
        <v>0</v>
      </c>
      <c r="G158" s="68"/>
      <c r="H158" s="166">
        <f t="shared" si="116"/>
        <v>0</v>
      </c>
      <c r="I158" s="68"/>
      <c r="J158" s="166">
        <f t="shared" si="117"/>
        <v>0</v>
      </c>
      <c r="K158" s="68"/>
      <c r="L158" s="166">
        <f t="shared" si="109"/>
        <v>0</v>
      </c>
      <c r="M158" s="163">
        <f t="shared" si="110"/>
        <v>0</v>
      </c>
      <c r="N158" s="164">
        <f t="shared" si="111"/>
        <v>0</v>
      </c>
      <c r="P158" s="168">
        <f>'Μέση ετήσια κατανάλωση'!$F119*Πελάτες!U155</f>
        <v>0</v>
      </c>
      <c r="Q158" s="68"/>
      <c r="R158" s="137">
        <f t="shared" si="118"/>
        <v>0</v>
      </c>
      <c r="S158" s="181">
        <f t="shared" si="112"/>
        <v>0</v>
      </c>
      <c r="T158" s="168">
        <f>'Μέση ετήσια κατανάλωση'!$F119*Πελάτες!X155</f>
        <v>0</v>
      </c>
      <c r="U158" s="137">
        <f>'Μέση ετήσια κατανάλωση'!$G119*(Πελάτες!V155-Πελάτες!$P155)</f>
        <v>0</v>
      </c>
      <c r="V158" s="137">
        <f t="shared" si="119"/>
        <v>0</v>
      </c>
      <c r="W158" s="68"/>
      <c r="X158" s="137">
        <f t="shared" si="120"/>
        <v>0</v>
      </c>
      <c r="Y158" s="166">
        <f t="shared" si="113"/>
        <v>0</v>
      </c>
      <c r="Z158" s="168">
        <f>'Μέση ετήσια κατανάλωση'!$F119*Πελάτες!AA155</f>
        <v>0</v>
      </c>
      <c r="AA158" s="137">
        <f>'Μέση ετήσια κατανάλωση'!$G119*(Πελάτες!Y155-Πελάτες!$P155)</f>
        <v>0</v>
      </c>
      <c r="AB158" s="137">
        <f t="shared" si="121"/>
        <v>0</v>
      </c>
      <c r="AC158" s="68"/>
      <c r="AD158" s="137">
        <f t="shared" si="122"/>
        <v>0</v>
      </c>
      <c r="AE158" s="166">
        <f t="shared" si="123"/>
        <v>0</v>
      </c>
      <c r="AF158" s="168">
        <f>'Μέση ετήσια κατανάλωση'!$F119*Πελάτες!AD155</f>
        <v>0</v>
      </c>
      <c r="AG158" s="137">
        <f>'Μέση ετήσια κατανάλωση'!$G119*(Πελάτες!AB155-Πελάτες!$P155)</f>
        <v>0</v>
      </c>
      <c r="AH158" s="137">
        <f t="shared" si="124"/>
        <v>0</v>
      </c>
      <c r="AI158" s="68"/>
      <c r="AJ158" s="137">
        <f t="shared" si="125"/>
        <v>0</v>
      </c>
      <c r="AK158" s="166">
        <f t="shared" si="126"/>
        <v>0</v>
      </c>
      <c r="AL158" s="168">
        <f>'Μέση ετήσια κατανάλωση'!$F119*Πελάτες!AG155</f>
        <v>0</v>
      </c>
      <c r="AM158" s="137">
        <f>'Μέση ετήσια κατανάλωση'!$G119*(Πελάτες!AE155-Πελάτες!$P155)</f>
        <v>0</v>
      </c>
      <c r="AN158" s="137">
        <f t="shared" si="127"/>
        <v>0</v>
      </c>
      <c r="AO158" s="68"/>
      <c r="AP158" s="137">
        <f t="shared" si="128"/>
        <v>0</v>
      </c>
      <c r="AQ158" s="166">
        <f t="shared" si="129"/>
        <v>0</v>
      </c>
      <c r="AR158" s="163">
        <f t="shared" si="114"/>
        <v>0</v>
      </c>
      <c r="AS158" s="164">
        <f t="shared" si="115"/>
        <v>0</v>
      </c>
    </row>
    <row r="159" spans="2:45" outlineLevel="1">
      <c r="B159" s="236" t="s">
        <v>93</v>
      </c>
      <c r="C159" s="62" t="s">
        <v>111</v>
      </c>
      <c r="D159" s="83"/>
      <c r="E159" s="68"/>
      <c r="F159" s="166">
        <f t="shared" si="130"/>
        <v>0</v>
      </c>
      <c r="G159" s="68"/>
      <c r="H159" s="166">
        <f t="shared" si="116"/>
        <v>0</v>
      </c>
      <c r="I159" s="68"/>
      <c r="J159" s="166">
        <f t="shared" si="117"/>
        <v>0</v>
      </c>
      <c r="K159" s="68">
        <v>60</v>
      </c>
      <c r="L159" s="166">
        <f t="shared" si="109"/>
        <v>0</v>
      </c>
      <c r="M159" s="163">
        <f t="shared" si="110"/>
        <v>60</v>
      </c>
      <c r="N159" s="164">
        <f t="shared" si="111"/>
        <v>0</v>
      </c>
      <c r="P159" s="168">
        <f>'Μέση ετήσια κατανάλωση'!$F120*Πελάτες!U156</f>
        <v>2800</v>
      </c>
      <c r="Q159" s="68">
        <v>60</v>
      </c>
      <c r="R159" s="137">
        <f t="shared" si="118"/>
        <v>2860</v>
      </c>
      <c r="S159" s="181">
        <f t="shared" si="112"/>
        <v>46.666666666666664</v>
      </c>
      <c r="T159" s="168">
        <f>'Μέση ετήσια κατανάλωση'!$F120*Πελάτες!X156</f>
        <v>8800</v>
      </c>
      <c r="U159" s="137">
        <f>'Μέση ετήσια κατανάλωση'!$G120*(Πελάτες!V156-Πελάτες!$P156)</f>
        <v>14000</v>
      </c>
      <c r="V159" s="137">
        <f t="shared" si="119"/>
        <v>22800</v>
      </c>
      <c r="W159" s="68">
        <v>60</v>
      </c>
      <c r="X159" s="137">
        <f t="shared" si="120"/>
        <v>22860</v>
      </c>
      <c r="Y159" s="166">
        <f t="shared" si="113"/>
        <v>6.9930069930069934</v>
      </c>
      <c r="Z159" s="168">
        <f>'Μέση ετήσια κατανάλωση'!$F120*Πελάτες!AA156</f>
        <v>8000</v>
      </c>
      <c r="AA159" s="137">
        <f>'Μέση ετήσια κατανάλωση'!$G120*(Πελάτες!Y156-Πελάτες!$P156)</f>
        <v>58000</v>
      </c>
      <c r="AB159" s="137">
        <f t="shared" si="121"/>
        <v>66000</v>
      </c>
      <c r="AC159" s="68">
        <v>60</v>
      </c>
      <c r="AD159" s="137">
        <f t="shared" si="122"/>
        <v>66060</v>
      </c>
      <c r="AE159" s="166">
        <f t="shared" si="123"/>
        <v>1.889763779527559</v>
      </c>
      <c r="AF159" s="168">
        <f>'Μέση ετήσια κατανάλωση'!$F120*Πελάτες!AD156</f>
        <v>6800</v>
      </c>
      <c r="AG159" s="137">
        <f>'Μέση ετήσια κατανάλωση'!$G120*(Πελάτες!AB156-Πελάτες!$P156)</f>
        <v>98000</v>
      </c>
      <c r="AH159" s="137">
        <f t="shared" si="124"/>
        <v>104800</v>
      </c>
      <c r="AI159" s="68">
        <v>60</v>
      </c>
      <c r="AJ159" s="137">
        <f t="shared" si="125"/>
        <v>104860</v>
      </c>
      <c r="AK159" s="166">
        <f t="shared" si="126"/>
        <v>0.58734483802603699</v>
      </c>
      <c r="AL159" s="168">
        <f>'Μέση ετήσια κατανάλωση'!$F120*Πελάτες!AG156</f>
        <v>4000</v>
      </c>
      <c r="AM159" s="137">
        <f>'Μέση ετήσια κατανάλωση'!$G120*(Πελάτες!AE156-Πελάτες!$P156)</f>
        <v>132000</v>
      </c>
      <c r="AN159" s="137">
        <f t="shared" si="127"/>
        <v>136000</v>
      </c>
      <c r="AO159" s="68">
        <v>60</v>
      </c>
      <c r="AP159" s="137">
        <f t="shared" si="128"/>
        <v>136060</v>
      </c>
      <c r="AQ159" s="166">
        <f t="shared" si="129"/>
        <v>0.29753957657829488</v>
      </c>
      <c r="AR159" s="163">
        <f t="shared" si="114"/>
        <v>332700</v>
      </c>
      <c r="AS159" s="164">
        <f t="shared" si="115"/>
        <v>1.6262804957829262</v>
      </c>
    </row>
    <row r="160" spans="2:45" outlineLevel="1">
      <c r="B160" s="235" t="s">
        <v>94</v>
      </c>
      <c r="C160" s="62" t="s">
        <v>111</v>
      </c>
      <c r="D160" s="83"/>
      <c r="E160" s="68"/>
      <c r="F160" s="166">
        <f t="shared" si="130"/>
        <v>0</v>
      </c>
      <c r="G160" s="68"/>
      <c r="H160" s="166">
        <f t="shared" si="116"/>
        <v>0</v>
      </c>
      <c r="I160" s="68"/>
      <c r="J160" s="166">
        <f t="shared" si="117"/>
        <v>0</v>
      </c>
      <c r="K160" s="68"/>
      <c r="L160" s="166">
        <f t="shared" si="109"/>
        <v>0</v>
      </c>
      <c r="M160" s="163">
        <f t="shared" si="110"/>
        <v>0</v>
      </c>
      <c r="N160" s="164">
        <f t="shared" si="111"/>
        <v>0</v>
      </c>
      <c r="P160" s="168">
        <f>'Μέση ετήσια κατανάλωση'!$F121*Πελάτες!U157</f>
        <v>0</v>
      </c>
      <c r="Q160" s="68"/>
      <c r="R160" s="137">
        <f t="shared" si="118"/>
        <v>0</v>
      </c>
      <c r="S160" s="181">
        <f t="shared" si="112"/>
        <v>0</v>
      </c>
      <c r="T160" s="168">
        <f>'Μέση ετήσια κατανάλωση'!$F121*Πελάτες!X157</f>
        <v>0</v>
      </c>
      <c r="U160" s="137">
        <f>'Μέση ετήσια κατανάλωση'!$G121*(Πελάτες!V157-Πελάτες!$P157)</f>
        <v>0</v>
      </c>
      <c r="V160" s="137">
        <f t="shared" si="119"/>
        <v>0</v>
      </c>
      <c r="W160" s="68"/>
      <c r="X160" s="137">
        <f t="shared" si="120"/>
        <v>0</v>
      </c>
      <c r="Y160" s="166">
        <f t="shared" si="113"/>
        <v>0</v>
      </c>
      <c r="Z160" s="168">
        <f>'Μέση ετήσια κατανάλωση'!$F121*Πελάτες!AA157</f>
        <v>0</v>
      </c>
      <c r="AA160" s="137">
        <f>'Μέση ετήσια κατανάλωση'!$G121*(Πελάτες!Y157-Πελάτες!$P157)</f>
        <v>0</v>
      </c>
      <c r="AB160" s="137">
        <f t="shared" si="121"/>
        <v>0</v>
      </c>
      <c r="AC160" s="68"/>
      <c r="AD160" s="137">
        <f t="shared" si="122"/>
        <v>0</v>
      </c>
      <c r="AE160" s="166">
        <f t="shared" si="123"/>
        <v>0</v>
      </c>
      <c r="AF160" s="168">
        <f>'Μέση ετήσια κατανάλωση'!$F121*Πελάτες!AD157</f>
        <v>0</v>
      </c>
      <c r="AG160" s="137">
        <f>'Μέση ετήσια κατανάλωση'!$G121*(Πελάτες!AB157-Πελάτες!$P157)</f>
        <v>0</v>
      </c>
      <c r="AH160" s="137">
        <f t="shared" si="124"/>
        <v>0</v>
      </c>
      <c r="AI160" s="68"/>
      <c r="AJ160" s="137">
        <f t="shared" si="125"/>
        <v>0</v>
      </c>
      <c r="AK160" s="166">
        <f t="shared" si="126"/>
        <v>0</v>
      </c>
      <c r="AL160" s="168">
        <f>'Μέση ετήσια κατανάλωση'!$F121*Πελάτες!AG157</f>
        <v>0</v>
      </c>
      <c r="AM160" s="137">
        <f>'Μέση ετήσια κατανάλωση'!$G121*(Πελάτες!AE157-Πελάτες!$P157)</f>
        <v>0</v>
      </c>
      <c r="AN160" s="137">
        <f t="shared" si="127"/>
        <v>0</v>
      </c>
      <c r="AO160" s="68"/>
      <c r="AP160" s="137">
        <f t="shared" si="128"/>
        <v>0</v>
      </c>
      <c r="AQ160" s="166">
        <f t="shared" si="129"/>
        <v>0</v>
      </c>
      <c r="AR160" s="163">
        <f t="shared" si="114"/>
        <v>0</v>
      </c>
      <c r="AS160" s="164">
        <f t="shared" si="115"/>
        <v>0</v>
      </c>
    </row>
    <row r="161" spans="2:45" outlineLevel="1">
      <c r="B161" s="236" t="s">
        <v>95</v>
      </c>
      <c r="C161" s="62" t="s">
        <v>111</v>
      </c>
      <c r="D161" s="83"/>
      <c r="E161" s="68"/>
      <c r="F161" s="166">
        <f t="shared" si="130"/>
        <v>0</v>
      </c>
      <c r="G161" s="68"/>
      <c r="H161" s="166">
        <f t="shared" si="116"/>
        <v>0</v>
      </c>
      <c r="I161" s="68"/>
      <c r="J161" s="166">
        <f t="shared" si="117"/>
        <v>0</v>
      </c>
      <c r="K161" s="68"/>
      <c r="L161" s="166">
        <f t="shared" si="109"/>
        <v>0</v>
      </c>
      <c r="M161" s="163">
        <f t="shared" si="110"/>
        <v>0</v>
      </c>
      <c r="N161" s="164">
        <f t="shared" si="111"/>
        <v>0</v>
      </c>
      <c r="P161" s="168">
        <f>'Μέση ετήσια κατανάλωση'!$F122*Πελάτες!U158</f>
        <v>0</v>
      </c>
      <c r="Q161" s="68"/>
      <c r="R161" s="137">
        <f t="shared" si="118"/>
        <v>0</v>
      </c>
      <c r="S161" s="181">
        <f t="shared" si="112"/>
        <v>0</v>
      </c>
      <c r="T161" s="168">
        <f>'Μέση ετήσια κατανάλωση'!$F122*Πελάτες!X158</f>
        <v>0</v>
      </c>
      <c r="U161" s="137">
        <f>'Μέση ετήσια κατανάλωση'!$G122*(Πελάτες!V158-Πελάτες!$P158)</f>
        <v>0</v>
      </c>
      <c r="V161" s="137">
        <f t="shared" si="119"/>
        <v>0</v>
      </c>
      <c r="W161" s="68"/>
      <c r="X161" s="137">
        <f t="shared" si="120"/>
        <v>0</v>
      </c>
      <c r="Y161" s="166">
        <f t="shared" si="113"/>
        <v>0</v>
      </c>
      <c r="Z161" s="168">
        <f>'Μέση ετήσια κατανάλωση'!$F122*Πελάτες!AA158</f>
        <v>0</v>
      </c>
      <c r="AA161" s="137">
        <f>'Μέση ετήσια κατανάλωση'!$G122*(Πελάτες!Y158-Πελάτες!$P158)</f>
        <v>0</v>
      </c>
      <c r="AB161" s="137">
        <f t="shared" si="121"/>
        <v>0</v>
      </c>
      <c r="AC161" s="68"/>
      <c r="AD161" s="137">
        <f t="shared" si="122"/>
        <v>0</v>
      </c>
      <c r="AE161" s="166">
        <f t="shared" si="123"/>
        <v>0</v>
      </c>
      <c r="AF161" s="168">
        <f>'Μέση ετήσια κατανάλωση'!$F122*Πελάτες!AD158</f>
        <v>0</v>
      </c>
      <c r="AG161" s="137">
        <f>'Μέση ετήσια κατανάλωση'!$G122*(Πελάτες!AB158-Πελάτες!$P158)</f>
        <v>0</v>
      </c>
      <c r="AH161" s="137">
        <f t="shared" si="124"/>
        <v>0</v>
      </c>
      <c r="AI161" s="68"/>
      <c r="AJ161" s="137">
        <f t="shared" si="125"/>
        <v>0</v>
      </c>
      <c r="AK161" s="166">
        <f t="shared" si="126"/>
        <v>0</v>
      </c>
      <c r="AL161" s="168">
        <f>'Μέση ετήσια κατανάλωση'!$F122*Πελάτες!AG158</f>
        <v>0</v>
      </c>
      <c r="AM161" s="137">
        <f>'Μέση ετήσια κατανάλωση'!$G122*(Πελάτες!AE158-Πελάτες!$P158)</f>
        <v>0</v>
      </c>
      <c r="AN161" s="137">
        <f t="shared" si="127"/>
        <v>0</v>
      </c>
      <c r="AO161" s="68"/>
      <c r="AP161" s="137">
        <f t="shared" si="128"/>
        <v>0</v>
      </c>
      <c r="AQ161" s="166">
        <f t="shared" si="129"/>
        <v>0</v>
      </c>
      <c r="AR161" s="163">
        <f t="shared" si="114"/>
        <v>0</v>
      </c>
      <c r="AS161" s="164">
        <f t="shared" si="115"/>
        <v>0</v>
      </c>
    </row>
    <row r="162" spans="2:45" outlineLevel="1">
      <c r="B162" s="236" t="s">
        <v>96</v>
      </c>
      <c r="C162" s="62" t="s">
        <v>111</v>
      </c>
      <c r="D162" s="83">
        <v>7958.89</v>
      </c>
      <c r="E162" s="68">
        <v>7481.9369999999999</v>
      </c>
      <c r="F162" s="166">
        <f t="shared" si="130"/>
        <v>-5.9927075257982007E-2</v>
      </c>
      <c r="G162" s="68">
        <v>8697.5660000000007</v>
      </c>
      <c r="H162" s="166">
        <f t="shared" si="116"/>
        <v>0.16247517187059993</v>
      </c>
      <c r="I162" s="68">
        <v>7297.9199999999992</v>
      </c>
      <c r="J162" s="166">
        <f t="shared" si="117"/>
        <v>-0.16092387226495336</v>
      </c>
      <c r="K162" s="68">
        <v>7740</v>
      </c>
      <c r="L162" s="166">
        <f t="shared" si="109"/>
        <v>6.057616416732451E-2</v>
      </c>
      <c r="M162" s="163">
        <f t="shared" si="110"/>
        <v>39176.313000000002</v>
      </c>
      <c r="N162" s="164">
        <f t="shared" si="111"/>
        <v>-6.9477160681381545E-3</v>
      </c>
      <c r="P162" s="168">
        <f>'Μέση ετήσια κατανάλωση'!$F123*Πελάτες!U159</f>
        <v>2400</v>
      </c>
      <c r="Q162" s="68">
        <v>7740</v>
      </c>
      <c r="R162" s="137">
        <f t="shared" si="118"/>
        <v>10140</v>
      </c>
      <c r="S162" s="181">
        <f t="shared" si="112"/>
        <v>0.31007751937984496</v>
      </c>
      <c r="T162" s="168">
        <f>'Μέση ετήσια κατανάλωση'!$F123*Πελάτες!X159</f>
        <v>2400</v>
      </c>
      <c r="U162" s="137">
        <f>'Μέση ετήσια κατανάλωση'!$G123*(Πελάτες!V159-Πελάτες!$P159)</f>
        <v>12000</v>
      </c>
      <c r="V162" s="137">
        <f t="shared" si="119"/>
        <v>14400</v>
      </c>
      <c r="W162" s="68">
        <v>7740</v>
      </c>
      <c r="X162" s="137">
        <f t="shared" si="120"/>
        <v>22140</v>
      </c>
      <c r="Y162" s="166">
        <f t="shared" si="113"/>
        <v>1.1834319526627219</v>
      </c>
      <c r="Z162" s="168">
        <f>'Μέση ετήσια κατανάλωση'!$F123*Πελάτες!AA159</f>
        <v>1200</v>
      </c>
      <c r="AA162" s="137">
        <f>'Μέση ετήσια κατανάλωση'!$G123*(Πελάτες!Y159-Πελάτες!$P159)</f>
        <v>24000</v>
      </c>
      <c r="AB162" s="137">
        <f t="shared" si="121"/>
        <v>25200</v>
      </c>
      <c r="AC162" s="68">
        <v>7740</v>
      </c>
      <c r="AD162" s="137">
        <f t="shared" si="122"/>
        <v>32940</v>
      </c>
      <c r="AE162" s="166">
        <f t="shared" si="123"/>
        <v>0.48780487804878048</v>
      </c>
      <c r="AF162" s="168">
        <f>'Μέση ετήσια κατανάλωση'!$F123*Πελάτες!AD159</f>
        <v>800</v>
      </c>
      <c r="AG162" s="137">
        <f>'Μέση ετήσια κατανάλωση'!$G123*(Πελάτες!AB159-Πελάτες!$P159)</f>
        <v>30000</v>
      </c>
      <c r="AH162" s="137">
        <f t="shared" si="124"/>
        <v>30800</v>
      </c>
      <c r="AI162" s="68">
        <v>7740</v>
      </c>
      <c r="AJ162" s="137">
        <f t="shared" si="125"/>
        <v>38540</v>
      </c>
      <c r="AK162" s="166">
        <f t="shared" si="126"/>
        <v>0.1700060716454159</v>
      </c>
      <c r="AL162" s="168">
        <f>'Μέση ετήσια κατανάλωση'!$F123*Πελάτες!AG159</f>
        <v>800</v>
      </c>
      <c r="AM162" s="137">
        <f>'Μέση ετήσια κατανάλωση'!$G123*(Πελάτες!AE159-Πελάτες!$P159)</f>
        <v>34000</v>
      </c>
      <c r="AN162" s="137">
        <f t="shared" si="127"/>
        <v>34800</v>
      </c>
      <c r="AO162" s="68">
        <v>7740</v>
      </c>
      <c r="AP162" s="137">
        <f t="shared" si="128"/>
        <v>42540</v>
      </c>
      <c r="AQ162" s="166">
        <f t="shared" si="129"/>
        <v>0.10378827192527244</v>
      </c>
      <c r="AR162" s="163">
        <f t="shared" si="114"/>
        <v>146300</v>
      </c>
      <c r="AS162" s="164">
        <f t="shared" si="115"/>
        <v>0.43116557961008439</v>
      </c>
    </row>
    <row r="163" spans="2:45" ht="15" customHeight="1" outlineLevel="1">
      <c r="B163" s="49" t="s">
        <v>135</v>
      </c>
      <c r="C163" s="46" t="s">
        <v>111</v>
      </c>
      <c r="D163" s="183">
        <f>SUM(D140:D162)</f>
        <v>13083.009</v>
      </c>
      <c r="E163" s="183">
        <f>SUM(E140:E162)</f>
        <v>13328.381000000001</v>
      </c>
      <c r="F163" s="182">
        <f>IFERROR((E163-D163)/D163,0)</f>
        <v>1.8755012703881899E-2</v>
      </c>
      <c r="G163" s="183">
        <f>SUM(G140:G162)</f>
        <v>14172.103999999999</v>
      </c>
      <c r="H163" s="182">
        <f t="shared" ref="H163" si="131">IFERROR((G163-E163)/E163,0)</f>
        <v>6.3302737219171484E-2</v>
      </c>
      <c r="I163" s="183">
        <f>SUM(I140:I162)</f>
        <v>11128.859999999999</v>
      </c>
      <c r="J163" s="182">
        <f t="shared" ref="J163" si="132">IFERROR((I163-G163)/G163,0)</f>
        <v>-0.21473480578465984</v>
      </c>
      <c r="K163" s="183">
        <f>SUM(K140:K162)</f>
        <v>12116</v>
      </c>
      <c r="L163" s="182">
        <f t="shared" si="109"/>
        <v>8.8700909167695643E-2</v>
      </c>
      <c r="M163" s="183">
        <f>SUM(M140:M162)</f>
        <v>63828.353999999999</v>
      </c>
      <c r="N163" s="176">
        <f t="shared" si="111"/>
        <v>-1.9013781631793791E-2</v>
      </c>
      <c r="P163" s="183">
        <f>SUM(P140:P162)</f>
        <v>10000</v>
      </c>
      <c r="Q163" s="183">
        <f>SUM(Q140:Q162)</f>
        <v>12116</v>
      </c>
      <c r="R163" s="183">
        <f>SUM(R140:R162)</f>
        <v>22116</v>
      </c>
      <c r="S163" s="165">
        <f>IFERROR((R163-K163)/K163,0)</f>
        <v>0.8253549026081215</v>
      </c>
      <c r="T163" s="183">
        <f>SUM(T140:T162)</f>
        <v>18800</v>
      </c>
      <c r="U163" s="183">
        <f>SUM(U140:U162)</f>
        <v>50000</v>
      </c>
      <c r="V163" s="183">
        <f>SUM(V140:V162)</f>
        <v>68800</v>
      </c>
      <c r="W163" s="183">
        <f>SUM(W140:W162)</f>
        <v>12116</v>
      </c>
      <c r="X163" s="183">
        <f>SUM(X140:X162)</f>
        <v>80916</v>
      </c>
      <c r="Y163" s="182">
        <f>IFERROR((X163-R163)/R163,0)</f>
        <v>2.6587086272381986</v>
      </c>
      <c r="Z163" s="183">
        <f>SUM(Z140:Z162)</f>
        <v>13200</v>
      </c>
      <c r="AA163" s="183">
        <f>SUM(AA140:AA162)</f>
        <v>144000</v>
      </c>
      <c r="AB163" s="183">
        <f>SUM(AB140:AB162)</f>
        <v>157200</v>
      </c>
      <c r="AC163" s="183">
        <f>SUM(AC140:AC162)</f>
        <v>12116</v>
      </c>
      <c r="AD163" s="183">
        <f>SUM(AD140:AD162)</f>
        <v>169316</v>
      </c>
      <c r="AE163" s="165">
        <f>IFERROR((AD163-X163)/X163,0)</f>
        <v>1.0924909782984824</v>
      </c>
      <c r="AF163" s="183">
        <f>SUM(AF140:AF162)</f>
        <v>11600</v>
      </c>
      <c r="AG163" s="183">
        <f>SUM(AG140:AG162)</f>
        <v>210000</v>
      </c>
      <c r="AH163" s="183">
        <f>SUM(AH140:AH162)</f>
        <v>221600</v>
      </c>
      <c r="AI163" s="183">
        <f>SUM(AI140:AI162)</f>
        <v>12116</v>
      </c>
      <c r="AJ163" s="183">
        <f>SUM(AJ140:AJ162)</f>
        <v>233716</v>
      </c>
      <c r="AK163" s="165">
        <f t="shared" ref="AK163" si="133">IFERROR((AJ163-AD163)/AD163,0)</f>
        <v>0.38035389449313711</v>
      </c>
      <c r="AL163" s="183">
        <f>SUM(AL140:AL162)</f>
        <v>8800</v>
      </c>
      <c r="AM163" s="183">
        <f>SUM(AM140:AM162)</f>
        <v>268000</v>
      </c>
      <c r="AN163" s="183">
        <f>SUM(AN140:AN162)</f>
        <v>276800</v>
      </c>
      <c r="AO163" s="183">
        <f>SUM(AO140:AO162)</f>
        <v>12116</v>
      </c>
      <c r="AP163" s="183">
        <f>SUM(AP140:AP162)</f>
        <v>288916</v>
      </c>
      <c r="AQ163" s="165">
        <f>IFERROR((AP163-AJ163)/AJ163,0)</f>
        <v>0.23618408666929094</v>
      </c>
      <c r="AR163" s="183">
        <f>SUM(AR140:AR162)</f>
        <v>794980</v>
      </c>
      <c r="AS163" s="164">
        <f>IFERROR((AP163/R163)^(1/4)-1,0)</f>
        <v>0.90114942728746539</v>
      </c>
    </row>
    <row r="165" spans="2:45" ht="15.6">
      <c r="B165" s="293" t="s">
        <v>108</v>
      </c>
      <c r="C165" s="293"/>
      <c r="D165" s="293"/>
      <c r="E165" s="293"/>
      <c r="F165" s="293"/>
      <c r="G165" s="293"/>
      <c r="H165" s="293"/>
      <c r="I165" s="293"/>
      <c r="J165" s="293"/>
      <c r="K165" s="293"/>
      <c r="L165" s="293"/>
      <c r="M165" s="293"/>
      <c r="N165" s="293"/>
      <c r="O165" s="293"/>
      <c r="P165" s="293"/>
      <c r="Q165" s="293"/>
      <c r="R165" s="293"/>
      <c r="S165" s="293"/>
      <c r="T165" s="293"/>
      <c r="U165" s="293"/>
      <c r="V165" s="293"/>
      <c r="W165" s="293"/>
      <c r="X165" s="293"/>
      <c r="Y165" s="293"/>
      <c r="Z165" s="293"/>
      <c r="AA165" s="293"/>
      <c r="AB165" s="293"/>
      <c r="AC165" s="293"/>
      <c r="AD165" s="293"/>
      <c r="AE165" s="293"/>
      <c r="AF165" s="293"/>
      <c r="AG165" s="293"/>
      <c r="AH165" s="293"/>
      <c r="AI165" s="293"/>
      <c r="AJ165" s="293"/>
      <c r="AK165" s="293"/>
      <c r="AL165" s="293"/>
      <c r="AM165" s="293"/>
      <c r="AN165" s="293"/>
      <c r="AO165" s="293"/>
      <c r="AP165" s="293"/>
      <c r="AQ165" s="293"/>
      <c r="AR165" s="293"/>
      <c r="AS165" s="293"/>
    </row>
    <row r="166" spans="2:45" ht="5.45" customHeight="1" outlineLevel="1">
      <c r="B166" s="102"/>
      <c r="C166" s="102"/>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c r="AA166" s="102"/>
      <c r="AB166" s="102"/>
      <c r="AC166" s="102"/>
      <c r="AD166" s="102"/>
      <c r="AE166" s="102"/>
      <c r="AF166" s="102"/>
      <c r="AG166" s="102"/>
      <c r="AH166" s="102"/>
      <c r="AI166" s="102"/>
      <c r="AJ166" s="102"/>
      <c r="AK166" s="102"/>
    </row>
    <row r="167" spans="2:45" outlineLevel="1">
      <c r="B167" s="304"/>
      <c r="C167" s="325" t="s">
        <v>102</v>
      </c>
      <c r="D167" s="310" t="s">
        <v>127</v>
      </c>
      <c r="E167" s="312"/>
      <c r="F167" s="312"/>
      <c r="G167" s="312"/>
      <c r="H167" s="312"/>
      <c r="I167" s="312"/>
      <c r="J167" s="312"/>
      <c r="K167" s="312"/>
      <c r="L167" s="311"/>
      <c r="M167" s="313" t="str">
        <f xml:space="preserve"> D168&amp;" - "&amp;K168</f>
        <v>2019 - 2023</v>
      </c>
      <c r="N167" s="314"/>
      <c r="P167" s="310" t="s">
        <v>128</v>
      </c>
      <c r="Q167" s="312"/>
      <c r="R167" s="312"/>
      <c r="S167" s="312"/>
      <c r="T167" s="312"/>
      <c r="U167" s="312"/>
      <c r="V167" s="312"/>
      <c r="W167" s="312"/>
      <c r="X167" s="312"/>
      <c r="Y167" s="312"/>
      <c r="Z167" s="312"/>
      <c r="AA167" s="312"/>
      <c r="AB167" s="312"/>
      <c r="AC167" s="312"/>
      <c r="AD167" s="312"/>
      <c r="AE167" s="312"/>
      <c r="AF167" s="312"/>
      <c r="AG167" s="312"/>
      <c r="AH167" s="312"/>
      <c r="AI167" s="312"/>
      <c r="AJ167" s="312"/>
      <c r="AK167" s="312"/>
      <c r="AL167" s="312"/>
      <c r="AM167" s="312"/>
      <c r="AN167" s="312"/>
      <c r="AO167" s="312"/>
      <c r="AP167" s="312"/>
      <c r="AQ167" s="312"/>
      <c r="AR167" s="312"/>
      <c r="AS167" s="311"/>
    </row>
    <row r="168" spans="2:45" outlineLevel="1">
      <c r="B168" s="305"/>
      <c r="C168" s="325"/>
      <c r="D168" s="81">
        <f>$C$3-5</f>
        <v>2019</v>
      </c>
      <c r="E168" s="310">
        <f>$C$3-4</f>
        <v>2020</v>
      </c>
      <c r="F168" s="311"/>
      <c r="G168" s="310">
        <f>$C$3-3</f>
        <v>2021</v>
      </c>
      <c r="H168" s="311"/>
      <c r="I168" s="310">
        <f>$C$3-2</f>
        <v>2022</v>
      </c>
      <c r="J168" s="311"/>
      <c r="K168" s="310">
        <f>$C$3-1</f>
        <v>2023</v>
      </c>
      <c r="L168" s="311"/>
      <c r="M168" s="315"/>
      <c r="N168" s="316"/>
      <c r="P168" s="345">
        <f>$C$3</f>
        <v>2024</v>
      </c>
      <c r="Q168" s="346"/>
      <c r="R168" s="346"/>
      <c r="S168" s="358"/>
      <c r="T168" s="345">
        <f>$C$3+1</f>
        <v>2025</v>
      </c>
      <c r="U168" s="346"/>
      <c r="V168" s="346"/>
      <c r="W168" s="346"/>
      <c r="X168" s="346"/>
      <c r="Y168" s="358"/>
      <c r="Z168" s="310">
        <f>$C$3+2</f>
        <v>2026</v>
      </c>
      <c r="AA168" s="312"/>
      <c r="AB168" s="312"/>
      <c r="AC168" s="312"/>
      <c r="AD168" s="312"/>
      <c r="AE168" s="311"/>
      <c r="AF168" s="310">
        <f>$C$3+3</f>
        <v>2027</v>
      </c>
      <c r="AG168" s="312"/>
      <c r="AH168" s="312"/>
      <c r="AI168" s="312"/>
      <c r="AJ168" s="312"/>
      <c r="AK168" s="311"/>
      <c r="AL168" s="310">
        <f>$C$3+4</f>
        <v>2028</v>
      </c>
      <c r="AM168" s="312"/>
      <c r="AN168" s="312"/>
      <c r="AO168" s="312"/>
      <c r="AP168" s="312"/>
      <c r="AQ168" s="311"/>
      <c r="AR168" s="317" t="str">
        <f>P168&amp;" - "&amp;AL168</f>
        <v>2024 - 2028</v>
      </c>
      <c r="AS168" s="318"/>
    </row>
    <row r="169" spans="2:45" ht="15" customHeight="1" outlineLevel="1">
      <c r="B169" s="305"/>
      <c r="C169" s="325"/>
      <c r="D169" s="347" t="s">
        <v>168</v>
      </c>
      <c r="E169" s="349" t="s">
        <v>168</v>
      </c>
      <c r="F169" s="351" t="s">
        <v>131</v>
      </c>
      <c r="G169" s="349" t="s">
        <v>168</v>
      </c>
      <c r="H169" s="351" t="s">
        <v>131</v>
      </c>
      <c r="I169" s="349" t="s">
        <v>168</v>
      </c>
      <c r="J169" s="353" t="s">
        <v>131</v>
      </c>
      <c r="K169" s="349" t="s">
        <v>168</v>
      </c>
      <c r="L169" s="353" t="s">
        <v>131</v>
      </c>
      <c r="M169" s="349" t="s">
        <v>123</v>
      </c>
      <c r="N169" s="355" t="s">
        <v>132</v>
      </c>
      <c r="P169" s="349" t="str">
        <f>"Διανεμόμενες ποσότητες σε πελάτες που συνδέθηκαν το "&amp;P168</f>
        <v>Διανεμόμενες ποσότητες σε πελάτες που συνδέθηκαν το 2024</v>
      </c>
      <c r="Q169" s="357" t="s">
        <v>169</v>
      </c>
      <c r="R169" s="357" t="s">
        <v>170</v>
      </c>
      <c r="S169" s="359" t="s">
        <v>131</v>
      </c>
      <c r="T169" s="345" t="s">
        <v>171</v>
      </c>
      <c r="U169" s="346"/>
      <c r="V169" s="346"/>
      <c r="W169" s="357" t="s">
        <v>169</v>
      </c>
      <c r="X169" s="357" t="s">
        <v>170</v>
      </c>
      <c r="Y169" s="358" t="s">
        <v>131</v>
      </c>
      <c r="Z169" s="345" t="s">
        <v>171</v>
      </c>
      <c r="AA169" s="346"/>
      <c r="AB169" s="346"/>
      <c r="AC169" s="357" t="s">
        <v>169</v>
      </c>
      <c r="AD169" s="357" t="s">
        <v>170</v>
      </c>
      <c r="AE169" s="358" t="s">
        <v>131</v>
      </c>
      <c r="AF169" s="345" t="s">
        <v>171</v>
      </c>
      <c r="AG169" s="346"/>
      <c r="AH169" s="346"/>
      <c r="AI169" s="357" t="s">
        <v>169</v>
      </c>
      <c r="AJ169" s="357" t="s">
        <v>170</v>
      </c>
      <c r="AK169" s="358" t="s">
        <v>131</v>
      </c>
      <c r="AL169" s="345" t="s">
        <v>171</v>
      </c>
      <c r="AM169" s="346"/>
      <c r="AN169" s="346"/>
      <c r="AO169" s="357" t="s">
        <v>169</v>
      </c>
      <c r="AP169" s="357" t="s">
        <v>170</v>
      </c>
      <c r="AQ169" s="358" t="s">
        <v>131</v>
      </c>
      <c r="AR169" s="360" t="s">
        <v>123</v>
      </c>
      <c r="AS169" s="362" t="s">
        <v>132</v>
      </c>
    </row>
    <row r="170" spans="2:45" ht="57.6" outlineLevel="1">
      <c r="B170" s="306"/>
      <c r="C170" s="325"/>
      <c r="D170" s="348"/>
      <c r="E170" s="350"/>
      <c r="F170" s="352"/>
      <c r="G170" s="350"/>
      <c r="H170" s="352"/>
      <c r="I170" s="350"/>
      <c r="J170" s="354"/>
      <c r="K170" s="350"/>
      <c r="L170" s="354"/>
      <c r="M170" s="350"/>
      <c r="N170" s="356"/>
      <c r="P170" s="350"/>
      <c r="Q170" s="357"/>
      <c r="R170" s="357"/>
      <c r="S170" s="359"/>
      <c r="T170" s="122" t="str">
        <f>"Διανεμόμενες ποσότητες σε πελάτες που συνδέθηκαν το "&amp;T168</f>
        <v>Διανεμόμενες ποσότητες σε πελάτες που συνδέθηκαν το 2025</v>
      </c>
      <c r="U170" s="104" t="str">
        <f>"Διανεμόμενες ποσότητες σε πελάτες που συνδέθηκαν το "&amp;P168</f>
        <v>Διανεμόμενες ποσότητες σε πελάτες που συνδέθηκαν το 2024</v>
      </c>
      <c r="V170" s="58" t="s">
        <v>172</v>
      </c>
      <c r="W170" s="357"/>
      <c r="X170" s="357"/>
      <c r="Y170" s="358"/>
      <c r="Z170" s="122" t="str">
        <f>"Διανεμόμενες ποσότητες σε πελάτες που συνδέθηκαν το "&amp;Z168</f>
        <v>Διανεμόμενες ποσότητες σε πελάτες που συνδέθηκαν το 2026</v>
      </c>
      <c r="AA170" s="104" t="str">
        <f>"Διανεμόμενες ποσότητες σε πελάτες που συνδέθηκαν το "&amp;$P$12&amp;" - "&amp;T168</f>
        <v>Διανεμόμενες ποσότητες σε πελάτες που συνδέθηκαν το 2024 - 2025</v>
      </c>
      <c r="AB170" s="58" t="s">
        <v>172</v>
      </c>
      <c r="AC170" s="357"/>
      <c r="AD170" s="357"/>
      <c r="AE170" s="358"/>
      <c r="AF170" s="122" t="str">
        <f>"Διανεμόμενες ποσότητες σε πελάτες που συνδέθηκαν το "&amp;AF168</f>
        <v>Διανεμόμενες ποσότητες σε πελάτες που συνδέθηκαν το 2027</v>
      </c>
      <c r="AG170" s="104" t="str">
        <f>"Διανεμόμενες ποσότητες σε πελάτες που συνδέθηκαν το "&amp;$P$12&amp;" - "&amp;Z168</f>
        <v>Διανεμόμενες ποσότητες σε πελάτες που συνδέθηκαν το 2024 - 2026</v>
      </c>
      <c r="AH170" s="58" t="s">
        <v>172</v>
      </c>
      <c r="AI170" s="357"/>
      <c r="AJ170" s="357"/>
      <c r="AK170" s="358"/>
      <c r="AL170" s="122" t="str">
        <f>"Διανεμόμενες ποσότητες σε πελάτες που συνδέθηκαν το "&amp;AL168</f>
        <v>Διανεμόμενες ποσότητες σε πελάτες που συνδέθηκαν το 2028</v>
      </c>
      <c r="AM170" s="104" t="str">
        <f>"Διανεμόμενες ποσότητες σε πελάτες που συνδέθηκαν το "&amp;$P$12&amp;" - "&amp;AF168</f>
        <v>Διανεμόμενες ποσότητες σε πελάτες που συνδέθηκαν το 2024 - 2027</v>
      </c>
      <c r="AN170" s="58" t="s">
        <v>172</v>
      </c>
      <c r="AO170" s="357"/>
      <c r="AP170" s="357"/>
      <c r="AQ170" s="358"/>
      <c r="AR170" s="361"/>
      <c r="AS170" s="363"/>
    </row>
    <row r="171" spans="2:45" outlineLevel="1">
      <c r="B171" s="235" t="s">
        <v>75</v>
      </c>
      <c r="C171" s="62" t="s">
        <v>111</v>
      </c>
      <c r="D171" s="83"/>
      <c r="E171" s="68"/>
      <c r="F171" s="166">
        <f t="shared" ref="F171:F193" si="134">IFERROR((E171-D171)/D171,0)</f>
        <v>0</v>
      </c>
      <c r="G171" s="68"/>
      <c r="H171" s="166">
        <f>IFERROR((G171-E171)/E171,0)</f>
        <v>0</v>
      </c>
      <c r="I171" s="68"/>
      <c r="J171" s="166">
        <f>IFERROR((I171-G171)/G171,0)</f>
        <v>0</v>
      </c>
      <c r="K171" s="68"/>
      <c r="L171" s="166">
        <f t="shared" ref="L171:L194" si="135">IFERROR((K171-I171)/I171,0)</f>
        <v>0</v>
      </c>
      <c r="M171" s="163">
        <f t="shared" ref="M171:M193" si="136">D171+E171+G171+I171+K171</f>
        <v>0</v>
      </c>
      <c r="N171" s="164">
        <f t="shared" ref="N171:N194" si="137">IFERROR((K171/D171)^(1/4)-1,0)</f>
        <v>0</v>
      </c>
      <c r="P171" s="168">
        <f>'Μέση ετήσια κατανάλωση'!$F130*Πελάτες!U167</f>
        <v>0</v>
      </c>
      <c r="Q171" s="68"/>
      <c r="R171" s="137">
        <f>P171+Q171</f>
        <v>0</v>
      </c>
      <c r="S171" s="181">
        <f t="shared" ref="S171:S193" si="138">IFERROR((R171-K171)/K171,0)</f>
        <v>0</v>
      </c>
      <c r="T171" s="168">
        <f>'Μέση ετήσια κατανάλωση'!$F130*Πελάτες!X167</f>
        <v>0</v>
      </c>
      <c r="U171" s="137">
        <f>'Μέση ετήσια κατανάλωση'!$G130*(Πελάτες!V167-Πελάτες!$P167)</f>
        <v>0</v>
      </c>
      <c r="V171" s="137">
        <f>T171+U171</f>
        <v>0</v>
      </c>
      <c r="W171" s="68"/>
      <c r="X171" s="137">
        <f>V171+W171</f>
        <v>0</v>
      </c>
      <c r="Y171" s="166">
        <f t="shared" ref="Y171:Y193" si="139">IFERROR((X171-R171)/R171,0)</f>
        <v>0</v>
      </c>
      <c r="Z171" s="168">
        <f>'Μέση ετήσια κατανάλωση'!$F130*Πελάτες!AA167</f>
        <v>0</v>
      </c>
      <c r="AA171" s="137">
        <f>'Μέση ετήσια κατανάλωση'!$G130*(Πελάτες!Y167-Πελάτες!$P167)</f>
        <v>0</v>
      </c>
      <c r="AB171" s="137">
        <f>Z171+AA171</f>
        <v>0</v>
      </c>
      <c r="AC171" s="68"/>
      <c r="AD171" s="137">
        <f>AB171+AC171</f>
        <v>0</v>
      </c>
      <c r="AE171" s="166">
        <f>IFERROR((AD171-X171)/X171,0)</f>
        <v>0</v>
      </c>
      <c r="AF171" s="168">
        <f>'Μέση ετήσια κατανάλωση'!$F130*Πελάτες!AD167</f>
        <v>0</v>
      </c>
      <c r="AG171" s="137">
        <f>'Μέση ετήσια κατανάλωση'!$G130*(Πελάτες!AB167-Πελάτες!$P167)</f>
        <v>0</v>
      </c>
      <c r="AH171" s="137">
        <f>AF171+AG171</f>
        <v>0</v>
      </c>
      <c r="AI171" s="68"/>
      <c r="AJ171" s="137">
        <f>AH171+AI171</f>
        <v>0</v>
      </c>
      <c r="AK171" s="166">
        <f>IFERROR((AJ171-AD171)/AD171,0)</f>
        <v>0</v>
      </c>
      <c r="AL171" s="168">
        <f>'Μέση ετήσια κατανάλωση'!$F130*Πελάτες!AG167</f>
        <v>0</v>
      </c>
      <c r="AM171" s="137">
        <f>'Μέση ετήσια κατανάλωση'!$G130*(Πελάτες!AE167-Πελάτες!$P167)</f>
        <v>0</v>
      </c>
      <c r="AN171" s="137">
        <f>AL171+AM171</f>
        <v>0</v>
      </c>
      <c r="AO171" s="68"/>
      <c r="AP171" s="137">
        <f>AN171+AO171</f>
        <v>0</v>
      </c>
      <c r="AQ171" s="166">
        <f>IFERROR((AP171-AJ171)/AJ171,0)</f>
        <v>0</v>
      </c>
      <c r="AR171" s="163">
        <f t="shared" ref="AR171:AR193" si="140">R171+X171+AD171+AJ171+AP171</f>
        <v>0</v>
      </c>
      <c r="AS171" s="164">
        <f t="shared" ref="AS171:AS193" si="141">IFERROR((AP171/R171)^(1/4)-1,0)</f>
        <v>0</v>
      </c>
    </row>
    <row r="172" spans="2:45" outlineLevel="1">
      <c r="B172" s="236" t="s">
        <v>76</v>
      </c>
      <c r="C172" s="62" t="s">
        <v>111</v>
      </c>
      <c r="D172" s="83"/>
      <c r="E172" s="68"/>
      <c r="F172" s="166">
        <f t="shared" si="134"/>
        <v>0</v>
      </c>
      <c r="G172" s="68"/>
      <c r="H172" s="166">
        <f t="shared" ref="H172:H193" si="142">IFERROR((G172-E172)/E172,0)</f>
        <v>0</v>
      </c>
      <c r="I172" s="68"/>
      <c r="J172" s="166">
        <f t="shared" ref="J172:J193" si="143">IFERROR((I172-G172)/G172,0)</f>
        <v>0</v>
      </c>
      <c r="K172" s="68"/>
      <c r="L172" s="166">
        <f t="shared" si="135"/>
        <v>0</v>
      </c>
      <c r="M172" s="163">
        <f t="shared" si="136"/>
        <v>0</v>
      </c>
      <c r="N172" s="164">
        <f t="shared" si="137"/>
        <v>0</v>
      </c>
      <c r="P172" s="168">
        <f>'Μέση ετήσια κατανάλωση'!$F131*Πελάτες!U168</f>
        <v>500</v>
      </c>
      <c r="Q172" s="68"/>
      <c r="R172" s="137">
        <f t="shared" ref="R172:R193" si="144">P172+Q172</f>
        <v>500</v>
      </c>
      <c r="S172" s="181">
        <f t="shared" si="138"/>
        <v>0</v>
      </c>
      <c r="T172" s="168">
        <f>'Μέση ετήσια κατανάλωση'!$F131*Πελάτες!X168</f>
        <v>500</v>
      </c>
      <c r="U172" s="137">
        <f>'Μέση ετήσια κατανάλωση'!$G131*(Πελάτες!V168-Πελάτες!$P168)</f>
        <v>2500</v>
      </c>
      <c r="V172" s="137">
        <f t="shared" ref="V172:V193" si="145">T172+U172</f>
        <v>3000</v>
      </c>
      <c r="W172" s="68"/>
      <c r="X172" s="137">
        <f t="shared" ref="X172:X193" si="146">V172+W172</f>
        <v>3000</v>
      </c>
      <c r="Y172" s="166">
        <f t="shared" si="139"/>
        <v>5</v>
      </c>
      <c r="Z172" s="168">
        <f>'Μέση ετήσια κατανάλωση'!$F131*Πελάτες!AA168</f>
        <v>500</v>
      </c>
      <c r="AA172" s="137">
        <f>'Μέση ετήσια κατανάλωση'!$G131*(Πελάτες!Y168-Πελάτες!$P168)</f>
        <v>5000</v>
      </c>
      <c r="AB172" s="137">
        <f t="shared" ref="AB172:AB193" si="147">Z172+AA172</f>
        <v>5500</v>
      </c>
      <c r="AC172" s="68"/>
      <c r="AD172" s="137">
        <f t="shared" ref="AD172:AD193" si="148">AB172+AC172</f>
        <v>5500</v>
      </c>
      <c r="AE172" s="166">
        <f t="shared" ref="AE172:AE193" si="149">IFERROR((AD172-X172)/X172,0)</f>
        <v>0.83333333333333337</v>
      </c>
      <c r="AF172" s="168">
        <f>'Μέση ετήσια κατανάλωση'!$F131*Πελάτες!AD168</f>
        <v>500</v>
      </c>
      <c r="AG172" s="137">
        <f>'Μέση ετήσια κατανάλωση'!$G131*(Πελάτες!AB168-Πελάτες!$P168)</f>
        <v>7500</v>
      </c>
      <c r="AH172" s="137">
        <f t="shared" ref="AH172:AH193" si="150">AF172+AG172</f>
        <v>8000</v>
      </c>
      <c r="AI172" s="68"/>
      <c r="AJ172" s="137">
        <f t="shared" ref="AJ172:AJ193" si="151">AH172+AI172</f>
        <v>8000</v>
      </c>
      <c r="AK172" s="166">
        <f t="shared" ref="AK172:AK193" si="152">IFERROR((AJ172-AD172)/AD172,0)</f>
        <v>0.45454545454545453</v>
      </c>
      <c r="AL172" s="168">
        <f>'Μέση ετήσια κατανάλωση'!$F131*Πελάτες!AG168</f>
        <v>500</v>
      </c>
      <c r="AM172" s="137">
        <f>'Μέση ετήσια κατανάλωση'!$G131*(Πελάτες!AE168-Πελάτες!$P168)</f>
        <v>10000</v>
      </c>
      <c r="AN172" s="137">
        <f t="shared" ref="AN172:AN193" si="153">AL172+AM172</f>
        <v>10500</v>
      </c>
      <c r="AO172" s="68"/>
      <c r="AP172" s="137">
        <f t="shared" ref="AP172:AP193" si="154">AN172+AO172</f>
        <v>10500</v>
      </c>
      <c r="AQ172" s="166">
        <f t="shared" ref="AQ172:AQ193" si="155">IFERROR((AP172-AJ172)/AJ172,0)</f>
        <v>0.3125</v>
      </c>
      <c r="AR172" s="163">
        <f t="shared" si="140"/>
        <v>27500</v>
      </c>
      <c r="AS172" s="164">
        <f t="shared" si="141"/>
        <v>1.1406951429280725</v>
      </c>
    </row>
    <row r="173" spans="2:45" outlineLevel="1">
      <c r="B173" s="236" t="s">
        <v>77</v>
      </c>
      <c r="C173" s="62" t="s">
        <v>111</v>
      </c>
      <c r="D173" s="83"/>
      <c r="E173" s="68"/>
      <c r="F173" s="166">
        <f t="shared" si="134"/>
        <v>0</v>
      </c>
      <c r="G173" s="68"/>
      <c r="H173" s="166">
        <f t="shared" si="142"/>
        <v>0</v>
      </c>
      <c r="I173" s="68"/>
      <c r="J173" s="166">
        <f t="shared" si="143"/>
        <v>0</v>
      </c>
      <c r="K173" s="68"/>
      <c r="L173" s="166">
        <f t="shared" si="135"/>
        <v>0</v>
      </c>
      <c r="M173" s="163">
        <f t="shared" si="136"/>
        <v>0</v>
      </c>
      <c r="N173" s="164">
        <f t="shared" si="137"/>
        <v>0</v>
      </c>
      <c r="P173" s="168">
        <f>'Μέση ετήσια κατανάλωση'!$F132*Πελάτες!U169</f>
        <v>0</v>
      </c>
      <c r="Q173" s="68"/>
      <c r="R173" s="137">
        <f t="shared" si="144"/>
        <v>0</v>
      </c>
      <c r="S173" s="181">
        <f t="shared" si="138"/>
        <v>0</v>
      </c>
      <c r="T173" s="168">
        <f>'Μέση ετήσια κατανάλωση'!$F132*Πελάτες!X169</f>
        <v>0</v>
      </c>
      <c r="U173" s="137">
        <f>'Μέση ετήσια κατανάλωση'!$G132*(Πελάτες!V169-Πελάτες!$P169)</f>
        <v>0</v>
      </c>
      <c r="V173" s="137">
        <f t="shared" si="145"/>
        <v>0</v>
      </c>
      <c r="W173" s="68"/>
      <c r="X173" s="137">
        <f t="shared" si="146"/>
        <v>0</v>
      </c>
      <c r="Y173" s="166">
        <f t="shared" si="139"/>
        <v>0</v>
      </c>
      <c r="Z173" s="168">
        <f>'Μέση ετήσια κατανάλωση'!$F132*Πελάτες!AA169</f>
        <v>0</v>
      </c>
      <c r="AA173" s="137">
        <f>'Μέση ετήσια κατανάλωση'!$G132*(Πελάτες!Y169-Πελάτες!$P169)</f>
        <v>0</v>
      </c>
      <c r="AB173" s="137">
        <f t="shared" si="147"/>
        <v>0</v>
      </c>
      <c r="AC173" s="68"/>
      <c r="AD173" s="137">
        <f t="shared" si="148"/>
        <v>0</v>
      </c>
      <c r="AE173" s="166">
        <f t="shared" si="149"/>
        <v>0</v>
      </c>
      <c r="AF173" s="168">
        <f>'Μέση ετήσια κατανάλωση'!$F132*Πελάτες!AD169</f>
        <v>0</v>
      </c>
      <c r="AG173" s="137">
        <f>'Μέση ετήσια κατανάλωση'!$G132*(Πελάτες!AB169-Πελάτες!$P169)</f>
        <v>0</v>
      </c>
      <c r="AH173" s="137">
        <f t="shared" si="150"/>
        <v>0</v>
      </c>
      <c r="AI173" s="68"/>
      <c r="AJ173" s="137">
        <f t="shared" si="151"/>
        <v>0</v>
      </c>
      <c r="AK173" s="166">
        <f t="shared" si="152"/>
        <v>0</v>
      </c>
      <c r="AL173" s="168">
        <f>'Μέση ετήσια κατανάλωση'!$F132*Πελάτες!AG169</f>
        <v>0</v>
      </c>
      <c r="AM173" s="137">
        <f>'Μέση ετήσια κατανάλωση'!$G132*(Πελάτες!AE169-Πελάτες!$P169)</f>
        <v>0</v>
      </c>
      <c r="AN173" s="137">
        <f t="shared" si="153"/>
        <v>0</v>
      </c>
      <c r="AO173" s="68"/>
      <c r="AP173" s="137">
        <f t="shared" si="154"/>
        <v>0</v>
      </c>
      <c r="AQ173" s="166">
        <f t="shared" si="155"/>
        <v>0</v>
      </c>
      <c r="AR173" s="163">
        <f t="shared" si="140"/>
        <v>0</v>
      </c>
      <c r="AS173" s="164">
        <f t="shared" si="141"/>
        <v>0</v>
      </c>
    </row>
    <row r="174" spans="2:45" outlineLevel="1">
      <c r="B174" s="235" t="s">
        <v>78</v>
      </c>
      <c r="C174" s="62" t="s">
        <v>111</v>
      </c>
      <c r="D174" s="83"/>
      <c r="E174" s="68"/>
      <c r="F174" s="166">
        <f t="shared" si="134"/>
        <v>0</v>
      </c>
      <c r="G174" s="68"/>
      <c r="H174" s="166">
        <f t="shared" si="142"/>
        <v>0</v>
      </c>
      <c r="I174" s="68"/>
      <c r="J174" s="166">
        <f t="shared" si="143"/>
        <v>0</v>
      </c>
      <c r="K174" s="68"/>
      <c r="L174" s="166">
        <f t="shared" si="135"/>
        <v>0</v>
      </c>
      <c r="M174" s="163">
        <f t="shared" si="136"/>
        <v>0</v>
      </c>
      <c r="N174" s="164">
        <f t="shared" si="137"/>
        <v>0</v>
      </c>
      <c r="P174" s="168">
        <f>'Μέση ετήσια κατανάλωση'!$F133*Πελάτες!U170</f>
        <v>0</v>
      </c>
      <c r="Q174" s="68"/>
      <c r="R174" s="137">
        <f t="shared" si="144"/>
        <v>0</v>
      </c>
      <c r="S174" s="181">
        <f t="shared" si="138"/>
        <v>0</v>
      </c>
      <c r="T174" s="168">
        <f>'Μέση ετήσια κατανάλωση'!$F133*Πελάτες!X170</f>
        <v>0</v>
      </c>
      <c r="U174" s="137">
        <f>'Μέση ετήσια κατανάλωση'!$G133*(Πελάτες!V170-Πελάτες!$P170)</f>
        <v>0</v>
      </c>
      <c r="V174" s="137">
        <f t="shared" si="145"/>
        <v>0</v>
      </c>
      <c r="W174" s="68"/>
      <c r="X174" s="137">
        <f t="shared" si="146"/>
        <v>0</v>
      </c>
      <c r="Y174" s="166">
        <f t="shared" si="139"/>
        <v>0</v>
      </c>
      <c r="Z174" s="168">
        <f>'Μέση ετήσια κατανάλωση'!$F133*Πελάτες!AA170</f>
        <v>0</v>
      </c>
      <c r="AA174" s="137">
        <f>'Μέση ετήσια κατανάλωση'!$G133*(Πελάτες!Y170-Πελάτες!$P170)</f>
        <v>0</v>
      </c>
      <c r="AB174" s="137">
        <f t="shared" si="147"/>
        <v>0</v>
      </c>
      <c r="AC174" s="68"/>
      <c r="AD174" s="137">
        <f t="shared" si="148"/>
        <v>0</v>
      </c>
      <c r="AE174" s="166">
        <f t="shared" si="149"/>
        <v>0</v>
      </c>
      <c r="AF174" s="168">
        <f>'Μέση ετήσια κατανάλωση'!$F133*Πελάτες!AD170</f>
        <v>0</v>
      </c>
      <c r="AG174" s="137">
        <f>'Μέση ετήσια κατανάλωση'!$G133*(Πελάτες!AB170-Πελάτες!$P170)</f>
        <v>0</v>
      </c>
      <c r="AH174" s="137">
        <f t="shared" si="150"/>
        <v>0</v>
      </c>
      <c r="AI174" s="68"/>
      <c r="AJ174" s="137">
        <f t="shared" si="151"/>
        <v>0</v>
      </c>
      <c r="AK174" s="166">
        <f t="shared" si="152"/>
        <v>0</v>
      </c>
      <c r="AL174" s="168">
        <f>'Μέση ετήσια κατανάλωση'!$F133*Πελάτες!AG170</f>
        <v>0</v>
      </c>
      <c r="AM174" s="137">
        <f>'Μέση ετήσια κατανάλωση'!$G133*(Πελάτες!AE170-Πελάτες!$P170)</f>
        <v>0</v>
      </c>
      <c r="AN174" s="137">
        <f t="shared" si="153"/>
        <v>0</v>
      </c>
      <c r="AO174" s="68"/>
      <c r="AP174" s="137">
        <f t="shared" si="154"/>
        <v>0</v>
      </c>
      <c r="AQ174" s="166">
        <f t="shared" si="155"/>
        <v>0</v>
      </c>
      <c r="AR174" s="163">
        <f t="shared" si="140"/>
        <v>0</v>
      </c>
      <c r="AS174" s="164">
        <f t="shared" si="141"/>
        <v>0</v>
      </c>
    </row>
    <row r="175" spans="2:45" outlineLevel="1">
      <c r="B175" s="236" t="s">
        <v>79</v>
      </c>
      <c r="C175" s="62" t="s">
        <v>111</v>
      </c>
      <c r="D175" s="83">
        <v>89517.69</v>
      </c>
      <c r="E175" s="68">
        <v>83733.804999999993</v>
      </c>
      <c r="F175" s="166">
        <f t="shared" si="134"/>
        <v>-6.461164268202195E-2</v>
      </c>
      <c r="G175" s="68">
        <v>9839.6919999999991</v>
      </c>
      <c r="H175" s="166">
        <f t="shared" si="142"/>
        <v>-0.88248841671532785</v>
      </c>
      <c r="I175" s="68">
        <v>146.988</v>
      </c>
      <c r="J175" s="166">
        <f t="shared" si="143"/>
        <v>-0.98506172754187837</v>
      </c>
      <c r="K175" s="68">
        <v>1424.74</v>
      </c>
      <c r="L175" s="166">
        <f t="shared" si="135"/>
        <v>8.6929001006884921</v>
      </c>
      <c r="M175" s="163">
        <f t="shared" si="136"/>
        <v>184662.91500000001</v>
      </c>
      <c r="N175" s="164">
        <f t="shared" si="137"/>
        <v>-0.6448133061636151</v>
      </c>
      <c r="P175" s="168">
        <f>'Μέση ετήσια κατανάλωση'!$F134*Πελάτες!U171</f>
        <v>0</v>
      </c>
      <c r="Q175" s="68">
        <v>1424.74</v>
      </c>
      <c r="R175" s="137">
        <f t="shared" si="144"/>
        <v>1424.74</v>
      </c>
      <c r="S175" s="181">
        <f t="shared" si="138"/>
        <v>0</v>
      </c>
      <c r="T175" s="168">
        <f>'Μέση ετήσια κατανάλωση'!$F134*Πελάτες!X171</f>
        <v>500</v>
      </c>
      <c r="U175" s="137">
        <f>'Μέση ετήσια κατανάλωση'!$G134*(Πελάτες!V171-Πελάτες!$P171)</f>
        <v>0</v>
      </c>
      <c r="V175" s="137">
        <f t="shared" si="145"/>
        <v>500</v>
      </c>
      <c r="W175" s="68">
        <v>1424.74</v>
      </c>
      <c r="X175" s="137">
        <f t="shared" si="146"/>
        <v>1924.74</v>
      </c>
      <c r="Y175" s="166">
        <f t="shared" si="139"/>
        <v>0.35094122436374353</v>
      </c>
      <c r="Z175" s="168">
        <f>'Μέση ετήσια κατανάλωση'!$F134*Πελάτες!AA171</f>
        <v>500</v>
      </c>
      <c r="AA175" s="137">
        <f>'Μέση ετήσια κατανάλωση'!$G134*(Πελάτες!Y171-Πελάτες!$P171)</f>
        <v>2500</v>
      </c>
      <c r="AB175" s="137">
        <f t="shared" si="147"/>
        <v>3000</v>
      </c>
      <c r="AC175" s="68">
        <v>1424.74</v>
      </c>
      <c r="AD175" s="137">
        <f t="shared" si="148"/>
        <v>4424.74</v>
      </c>
      <c r="AE175" s="166">
        <f t="shared" si="149"/>
        <v>1.298876731402683</v>
      </c>
      <c r="AF175" s="168">
        <f>'Μέση ετήσια κατανάλωση'!$F134*Πελάτες!AD171</f>
        <v>500</v>
      </c>
      <c r="AG175" s="137">
        <f>'Μέση ετήσια κατανάλωση'!$G134*(Πελάτες!AB171-Πελάτες!$P171)</f>
        <v>5000</v>
      </c>
      <c r="AH175" s="137">
        <f t="shared" si="150"/>
        <v>5500</v>
      </c>
      <c r="AI175" s="68">
        <v>1424.74</v>
      </c>
      <c r="AJ175" s="137">
        <f t="shared" si="151"/>
        <v>6924.74</v>
      </c>
      <c r="AK175" s="166">
        <f t="shared" si="152"/>
        <v>0.56500494944335711</v>
      </c>
      <c r="AL175" s="168">
        <f>'Μέση ετήσια κατανάλωση'!$F134*Πελάτες!AG171</f>
        <v>500</v>
      </c>
      <c r="AM175" s="137">
        <f>'Μέση ετήσια κατανάλωση'!$G134*(Πελάτες!AE171-Πελάτες!$P171)</f>
        <v>7500</v>
      </c>
      <c r="AN175" s="137">
        <f t="shared" si="153"/>
        <v>8000</v>
      </c>
      <c r="AO175" s="68">
        <v>1424.74</v>
      </c>
      <c r="AP175" s="137">
        <f t="shared" si="154"/>
        <v>9424.74</v>
      </c>
      <c r="AQ175" s="166">
        <f t="shared" si="155"/>
        <v>0.36102438503106254</v>
      </c>
      <c r="AR175" s="163">
        <f t="shared" si="140"/>
        <v>24123.699999999997</v>
      </c>
      <c r="AS175" s="164">
        <f t="shared" si="141"/>
        <v>0.60373807537031654</v>
      </c>
    </row>
    <row r="176" spans="2:45" outlineLevel="1">
      <c r="B176" s="236" t="s">
        <v>80</v>
      </c>
      <c r="C176" s="62" t="s">
        <v>111</v>
      </c>
      <c r="D176" s="83">
        <v>9964.0020000000004</v>
      </c>
      <c r="E176" s="68">
        <v>3.1E-2</v>
      </c>
      <c r="F176" s="166">
        <f t="shared" si="134"/>
        <v>-0.99999688880030324</v>
      </c>
      <c r="G176" s="68">
        <v>0.21199999999999999</v>
      </c>
      <c r="H176" s="166">
        <f t="shared" si="142"/>
        <v>5.838709677419355</v>
      </c>
      <c r="I176" s="241"/>
      <c r="J176" s="166">
        <f t="shared" si="143"/>
        <v>-1</v>
      </c>
      <c r="K176" s="68">
        <v>242</v>
      </c>
      <c r="L176" s="166">
        <f t="shared" si="135"/>
        <v>0</v>
      </c>
      <c r="M176" s="163">
        <f t="shared" si="136"/>
        <v>10206.245000000001</v>
      </c>
      <c r="N176" s="164">
        <f t="shared" si="137"/>
        <v>-0.60522886526556485</v>
      </c>
      <c r="P176" s="168">
        <f>'Μέση ετήσια κατανάλωση'!$F135*Πελάτες!U172</f>
        <v>0</v>
      </c>
      <c r="Q176" s="68">
        <v>242</v>
      </c>
      <c r="R176" s="137">
        <f t="shared" si="144"/>
        <v>242</v>
      </c>
      <c r="S176" s="181">
        <f t="shared" si="138"/>
        <v>0</v>
      </c>
      <c r="T176" s="168">
        <f>'Μέση ετήσια κατανάλωση'!$F135*Πελάτες!X172</f>
        <v>0</v>
      </c>
      <c r="U176" s="137">
        <f>'Μέση ετήσια κατανάλωση'!$G135*(Πελάτες!V172-Πελάτες!$P172)</f>
        <v>0</v>
      </c>
      <c r="V176" s="137">
        <f t="shared" si="145"/>
        <v>0</v>
      </c>
      <c r="W176" s="68">
        <v>242</v>
      </c>
      <c r="X176" s="137">
        <f t="shared" si="146"/>
        <v>242</v>
      </c>
      <c r="Y176" s="166">
        <f t="shared" si="139"/>
        <v>0</v>
      </c>
      <c r="Z176" s="168">
        <f>'Μέση ετήσια κατανάλωση'!$F135*Πελάτες!AA172</f>
        <v>0</v>
      </c>
      <c r="AA176" s="137">
        <f>'Μέση ετήσια κατανάλωση'!$G135*(Πελάτες!Y172-Πελάτες!$P172)</f>
        <v>0</v>
      </c>
      <c r="AB176" s="137">
        <f t="shared" si="147"/>
        <v>0</v>
      </c>
      <c r="AC176" s="68">
        <v>242</v>
      </c>
      <c r="AD176" s="137">
        <f t="shared" si="148"/>
        <v>242</v>
      </c>
      <c r="AE176" s="166">
        <f t="shared" si="149"/>
        <v>0</v>
      </c>
      <c r="AF176" s="168">
        <f>'Μέση ετήσια κατανάλωση'!$F135*Πελάτες!AD172</f>
        <v>0</v>
      </c>
      <c r="AG176" s="137">
        <f>'Μέση ετήσια κατανάλωση'!$G135*(Πελάτες!AB172-Πελάτες!$P172)</f>
        <v>0</v>
      </c>
      <c r="AH176" s="137">
        <f t="shared" si="150"/>
        <v>0</v>
      </c>
      <c r="AI176" s="68">
        <v>242</v>
      </c>
      <c r="AJ176" s="137">
        <f t="shared" si="151"/>
        <v>242</v>
      </c>
      <c r="AK176" s="166">
        <f t="shared" si="152"/>
        <v>0</v>
      </c>
      <c r="AL176" s="168">
        <f>'Μέση ετήσια κατανάλωση'!$F135*Πελάτες!AG172</f>
        <v>0</v>
      </c>
      <c r="AM176" s="137">
        <f>'Μέση ετήσια κατανάλωση'!$G135*(Πελάτες!AE172-Πελάτες!$P172)</f>
        <v>0</v>
      </c>
      <c r="AN176" s="137">
        <f t="shared" si="153"/>
        <v>0</v>
      </c>
      <c r="AO176" s="68">
        <v>242</v>
      </c>
      <c r="AP176" s="137">
        <f t="shared" si="154"/>
        <v>242</v>
      </c>
      <c r="AQ176" s="166">
        <f t="shared" si="155"/>
        <v>0</v>
      </c>
      <c r="AR176" s="163">
        <f t="shared" si="140"/>
        <v>1210</v>
      </c>
      <c r="AS176" s="164">
        <f t="shared" si="141"/>
        <v>0</v>
      </c>
    </row>
    <row r="177" spans="2:45" outlineLevel="1">
      <c r="B177" s="235" t="s">
        <v>81</v>
      </c>
      <c r="C177" s="62" t="s">
        <v>111</v>
      </c>
      <c r="D177" s="83"/>
      <c r="E177" s="68"/>
      <c r="F177" s="166">
        <f t="shared" si="134"/>
        <v>0</v>
      </c>
      <c r="G177" s="68"/>
      <c r="H177" s="166">
        <f t="shared" si="142"/>
        <v>0</v>
      </c>
      <c r="I177" s="68"/>
      <c r="J177" s="166">
        <f t="shared" si="143"/>
        <v>0</v>
      </c>
      <c r="K177" s="68"/>
      <c r="L177" s="166">
        <f t="shared" si="135"/>
        <v>0</v>
      </c>
      <c r="M177" s="163">
        <f t="shared" si="136"/>
        <v>0</v>
      </c>
      <c r="N177" s="164">
        <f t="shared" si="137"/>
        <v>0</v>
      </c>
      <c r="P177" s="168">
        <f>'Μέση ετήσια κατανάλωση'!$F136*Πελάτες!U173</f>
        <v>0</v>
      </c>
      <c r="Q177" s="68"/>
      <c r="R177" s="137">
        <f t="shared" si="144"/>
        <v>0</v>
      </c>
      <c r="S177" s="181">
        <f t="shared" si="138"/>
        <v>0</v>
      </c>
      <c r="T177" s="168">
        <f>'Μέση ετήσια κατανάλωση'!$F136*Πελάτες!X173</f>
        <v>0</v>
      </c>
      <c r="U177" s="137">
        <f>'Μέση ετήσια κατανάλωση'!$G136*(Πελάτες!V173-Πελάτες!$P173)</f>
        <v>0</v>
      </c>
      <c r="V177" s="137">
        <f t="shared" si="145"/>
        <v>0</v>
      </c>
      <c r="W177" s="68"/>
      <c r="X177" s="137">
        <f t="shared" si="146"/>
        <v>0</v>
      </c>
      <c r="Y177" s="166">
        <f t="shared" si="139"/>
        <v>0</v>
      </c>
      <c r="Z177" s="168">
        <f>'Μέση ετήσια κατανάλωση'!$F136*Πελάτες!AA173</f>
        <v>0</v>
      </c>
      <c r="AA177" s="137">
        <f>'Μέση ετήσια κατανάλωση'!$G136*(Πελάτες!Y173-Πελάτες!$P173)</f>
        <v>0</v>
      </c>
      <c r="AB177" s="137">
        <f t="shared" si="147"/>
        <v>0</v>
      </c>
      <c r="AC177" s="68"/>
      <c r="AD177" s="137">
        <f t="shared" si="148"/>
        <v>0</v>
      </c>
      <c r="AE177" s="166">
        <f t="shared" si="149"/>
        <v>0</v>
      </c>
      <c r="AF177" s="168">
        <f>'Μέση ετήσια κατανάλωση'!$F136*Πελάτες!AD173</f>
        <v>0</v>
      </c>
      <c r="AG177" s="137">
        <f>'Μέση ετήσια κατανάλωση'!$G136*(Πελάτες!AB173-Πελάτες!$P173)</f>
        <v>0</v>
      </c>
      <c r="AH177" s="137">
        <f t="shared" si="150"/>
        <v>0</v>
      </c>
      <c r="AI177" s="68"/>
      <c r="AJ177" s="137">
        <f t="shared" si="151"/>
        <v>0</v>
      </c>
      <c r="AK177" s="166">
        <f t="shared" si="152"/>
        <v>0</v>
      </c>
      <c r="AL177" s="168">
        <f>'Μέση ετήσια κατανάλωση'!$F136*Πελάτες!AG173</f>
        <v>0</v>
      </c>
      <c r="AM177" s="137">
        <f>'Μέση ετήσια κατανάλωση'!$G136*(Πελάτες!AE173-Πελάτες!$P173)</f>
        <v>0</v>
      </c>
      <c r="AN177" s="137">
        <f t="shared" si="153"/>
        <v>0</v>
      </c>
      <c r="AO177" s="68"/>
      <c r="AP177" s="137">
        <f t="shared" si="154"/>
        <v>0</v>
      </c>
      <c r="AQ177" s="166">
        <f t="shared" si="155"/>
        <v>0</v>
      </c>
      <c r="AR177" s="163">
        <f t="shared" si="140"/>
        <v>0</v>
      </c>
      <c r="AS177" s="164">
        <f t="shared" si="141"/>
        <v>0</v>
      </c>
    </row>
    <row r="178" spans="2:45" outlineLevel="1">
      <c r="B178" s="236" t="s">
        <v>82</v>
      </c>
      <c r="C178" s="62" t="s">
        <v>111</v>
      </c>
      <c r="D178" s="83"/>
      <c r="E178" s="68"/>
      <c r="F178" s="166">
        <f t="shared" si="134"/>
        <v>0</v>
      </c>
      <c r="G178" s="68"/>
      <c r="H178" s="166">
        <f t="shared" si="142"/>
        <v>0</v>
      </c>
      <c r="I178" s="68"/>
      <c r="J178" s="166">
        <f t="shared" si="143"/>
        <v>0</v>
      </c>
      <c r="K178" s="68"/>
      <c r="L178" s="166">
        <f t="shared" si="135"/>
        <v>0</v>
      </c>
      <c r="M178" s="163">
        <f t="shared" si="136"/>
        <v>0</v>
      </c>
      <c r="N178" s="164">
        <f t="shared" si="137"/>
        <v>0</v>
      </c>
      <c r="P178" s="168">
        <f>'Μέση ετήσια κατανάλωση'!$F137*Πελάτες!U174</f>
        <v>0</v>
      </c>
      <c r="Q178" s="68"/>
      <c r="R178" s="137">
        <f t="shared" si="144"/>
        <v>0</v>
      </c>
      <c r="S178" s="181">
        <f t="shared" si="138"/>
        <v>0</v>
      </c>
      <c r="T178" s="168">
        <f>'Μέση ετήσια κατανάλωση'!$F137*Πελάτες!X174</f>
        <v>500</v>
      </c>
      <c r="U178" s="137">
        <f>'Μέση ετήσια κατανάλωση'!$G137*(Πελάτες!V174-Πελάτες!$P174)</f>
        <v>0</v>
      </c>
      <c r="V178" s="137">
        <f t="shared" si="145"/>
        <v>500</v>
      </c>
      <c r="W178" s="68"/>
      <c r="X178" s="137">
        <f t="shared" si="146"/>
        <v>500</v>
      </c>
      <c r="Y178" s="166">
        <f t="shared" si="139"/>
        <v>0</v>
      </c>
      <c r="Z178" s="168">
        <f>'Μέση ετήσια κατανάλωση'!$F137*Πελάτες!AA174</f>
        <v>500</v>
      </c>
      <c r="AA178" s="137">
        <f>'Μέση ετήσια κατανάλωση'!$G137*(Πελάτες!Y174-Πελάτες!$P174)</f>
        <v>2500</v>
      </c>
      <c r="AB178" s="137">
        <f t="shared" si="147"/>
        <v>3000</v>
      </c>
      <c r="AC178" s="68"/>
      <c r="AD178" s="137">
        <f t="shared" si="148"/>
        <v>3000</v>
      </c>
      <c r="AE178" s="166">
        <f t="shared" si="149"/>
        <v>5</v>
      </c>
      <c r="AF178" s="168">
        <f>'Μέση ετήσια κατανάλωση'!$F137*Πελάτες!AD174</f>
        <v>500</v>
      </c>
      <c r="AG178" s="137">
        <f>'Μέση ετήσια κατανάλωση'!$G137*(Πελάτες!AB174-Πελάτες!$P174)</f>
        <v>5000</v>
      </c>
      <c r="AH178" s="137">
        <f t="shared" si="150"/>
        <v>5500</v>
      </c>
      <c r="AI178" s="68"/>
      <c r="AJ178" s="137">
        <f t="shared" si="151"/>
        <v>5500</v>
      </c>
      <c r="AK178" s="166">
        <f t="shared" si="152"/>
        <v>0.83333333333333337</v>
      </c>
      <c r="AL178" s="168">
        <f>'Μέση ετήσια κατανάλωση'!$F137*Πελάτες!AG174</f>
        <v>500</v>
      </c>
      <c r="AM178" s="137">
        <f>'Μέση ετήσια κατανάλωση'!$G137*(Πελάτες!AE174-Πελάτες!$P174)</f>
        <v>7500</v>
      </c>
      <c r="AN178" s="137">
        <f t="shared" si="153"/>
        <v>8000</v>
      </c>
      <c r="AO178" s="68"/>
      <c r="AP178" s="137">
        <f t="shared" si="154"/>
        <v>8000</v>
      </c>
      <c r="AQ178" s="166">
        <f t="shared" si="155"/>
        <v>0.45454545454545453</v>
      </c>
      <c r="AR178" s="163">
        <f t="shared" si="140"/>
        <v>17000</v>
      </c>
      <c r="AS178" s="164">
        <f t="shared" si="141"/>
        <v>0</v>
      </c>
    </row>
    <row r="179" spans="2:45" outlineLevel="1">
      <c r="B179" s="236" t="s">
        <v>83</v>
      </c>
      <c r="C179" s="62" t="s">
        <v>111</v>
      </c>
      <c r="D179" s="83"/>
      <c r="E179" s="68"/>
      <c r="F179" s="166">
        <f t="shared" si="134"/>
        <v>0</v>
      </c>
      <c r="G179" s="68"/>
      <c r="H179" s="166">
        <f t="shared" si="142"/>
        <v>0</v>
      </c>
      <c r="I179" s="68"/>
      <c r="J179" s="166">
        <f t="shared" si="143"/>
        <v>0</v>
      </c>
      <c r="K179" s="68"/>
      <c r="L179" s="166">
        <f t="shared" si="135"/>
        <v>0</v>
      </c>
      <c r="M179" s="163">
        <f t="shared" si="136"/>
        <v>0</v>
      </c>
      <c r="N179" s="164">
        <f t="shared" si="137"/>
        <v>0</v>
      </c>
      <c r="P179" s="168">
        <f>'Μέση ετήσια κατανάλωση'!$F138*Πελάτες!U175</f>
        <v>0</v>
      </c>
      <c r="Q179" s="68"/>
      <c r="R179" s="137">
        <f t="shared" si="144"/>
        <v>0</v>
      </c>
      <c r="S179" s="181">
        <f t="shared" si="138"/>
        <v>0</v>
      </c>
      <c r="T179" s="168">
        <f>'Μέση ετήσια κατανάλωση'!$F138*Πελάτες!X175</f>
        <v>0</v>
      </c>
      <c r="U179" s="137">
        <f>'Μέση ετήσια κατανάλωση'!$G138*(Πελάτες!V175-Πελάτες!$P175)</f>
        <v>0</v>
      </c>
      <c r="V179" s="137">
        <f t="shared" si="145"/>
        <v>0</v>
      </c>
      <c r="W179" s="68"/>
      <c r="X179" s="137">
        <f t="shared" si="146"/>
        <v>0</v>
      </c>
      <c r="Y179" s="166">
        <f t="shared" si="139"/>
        <v>0</v>
      </c>
      <c r="Z179" s="168">
        <f>'Μέση ετήσια κατανάλωση'!$F138*Πελάτες!AA175</f>
        <v>0</v>
      </c>
      <c r="AA179" s="137">
        <f>'Μέση ετήσια κατανάλωση'!$G138*(Πελάτες!Y175-Πελάτες!$P175)</f>
        <v>0</v>
      </c>
      <c r="AB179" s="137">
        <f t="shared" si="147"/>
        <v>0</v>
      </c>
      <c r="AC179" s="68"/>
      <c r="AD179" s="137">
        <f t="shared" si="148"/>
        <v>0</v>
      </c>
      <c r="AE179" s="166">
        <f t="shared" si="149"/>
        <v>0</v>
      </c>
      <c r="AF179" s="168">
        <f>'Μέση ετήσια κατανάλωση'!$F138*Πελάτες!AD175</f>
        <v>0</v>
      </c>
      <c r="AG179" s="137">
        <f>'Μέση ετήσια κατανάλωση'!$G138*(Πελάτες!AB175-Πελάτες!$P175)</f>
        <v>0</v>
      </c>
      <c r="AH179" s="137">
        <f t="shared" si="150"/>
        <v>0</v>
      </c>
      <c r="AI179" s="68"/>
      <c r="AJ179" s="137">
        <f t="shared" si="151"/>
        <v>0</v>
      </c>
      <c r="AK179" s="166">
        <f t="shared" si="152"/>
        <v>0</v>
      </c>
      <c r="AL179" s="168">
        <f>'Μέση ετήσια κατανάλωση'!$F138*Πελάτες!AG175</f>
        <v>0</v>
      </c>
      <c r="AM179" s="137">
        <f>'Μέση ετήσια κατανάλωση'!$G138*(Πελάτες!AE175-Πελάτες!$P175)</f>
        <v>0</v>
      </c>
      <c r="AN179" s="137">
        <f t="shared" si="153"/>
        <v>0</v>
      </c>
      <c r="AO179" s="68"/>
      <c r="AP179" s="137">
        <f t="shared" si="154"/>
        <v>0</v>
      </c>
      <c r="AQ179" s="166">
        <f t="shared" si="155"/>
        <v>0</v>
      </c>
      <c r="AR179" s="163">
        <f t="shared" si="140"/>
        <v>0</v>
      </c>
      <c r="AS179" s="164">
        <f t="shared" si="141"/>
        <v>0</v>
      </c>
    </row>
    <row r="180" spans="2:45" outlineLevel="1">
      <c r="B180" s="235" t="s">
        <v>84</v>
      </c>
      <c r="C180" s="62" t="s">
        <v>111</v>
      </c>
      <c r="D180" s="83"/>
      <c r="E180" s="68"/>
      <c r="F180" s="166">
        <f t="shared" si="134"/>
        <v>0</v>
      </c>
      <c r="G180" s="68"/>
      <c r="H180" s="166">
        <f t="shared" si="142"/>
        <v>0</v>
      </c>
      <c r="I180" s="68"/>
      <c r="J180" s="166">
        <f t="shared" si="143"/>
        <v>0</v>
      </c>
      <c r="K180" s="68"/>
      <c r="L180" s="166">
        <f t="shared" si="135"/>
        <v>0</v>
      </c>
      <c r="M180" s="163">
        <f t="shared" si="136"/>
        <v>0</v>
      </c>
      <c r="N180" s="164">
        <f t="shared" si="137"/>
        <v>0</v>
      </c>
      <c r="P180" s="168">
        <f>'Μέση ετήσια κατανάλωση'!$F139*Πελάτες!U176</f>
        <v>0</v>
      </c>
      <c r="Q180" s="68"/>
      <c r="R180" s="137">
        <f t="shared" si="144"/>
        <v>0</v>
      </c>
      <c r="S180" s="181">
        <f t="shared" si="138"/>
        <v>0</v>
      </c>
      <c r="T180" s="168">
        <f>'Μέση ετήσια κατανάλωση'!$F139*Πελάτες!X176</f>
        <v>0</v>
      </c>
      <c r="U180" s="137">
        <f>'Μέση ετήσια κατανάλωση'!$G139*(Πελάτες!V176-Πελάτες!$P176)</f>
        <v>0</v>
      </c>
      <c r="V180" s="137">
        <f t="shared" si="145"/>
        <v>0</v>
      </c>
      <c r="W180" s="68"/>
      <c r="X180" s="137">
        <f t="shared" si="146"/>
        <v>0</v>
      </c>
      <c r="Y180" s="166">
        <f t="shared" si="139"/>
        <v>0</v>
      </c>
      <c r="Z180" s="168">
        <f>'Μέση ετήσια κατανάλωση'!$F139*Πελάτες!AA176</f>
        <v>0</v>
      </c>
      <c r="AA180" s="137">
        <f>'Μέση ετήσια κατανάλωση'!$G139*(Πελάτες!Y176-Πελάτες!$P176)</f>
        <v>0</v>
      </c>
      <c r="AB180" s="137">
        <f t="shared" si="147"/>
        <v>0</v>
      </c>
      <c r="AC180" s="68"/>
      <c r="AD180" s="137">
        <f t="shared" si="148"/>
        <v>0</v>
      </c>
      <c r="AE180" s="166">
        <f t="shared" si="149"/>
        <v>0</v>
      </c>
      <c r="AF180" s="168">
        <f>'Μέση ετήσια κατανάλωση'!$F139*Πελάτες!AD176</f>
        <v>0</v>
      </c>
      <c r="AG180" s="137">
        <f>'Μέση ετήσια κατανάλωση'!$G139*(Πελάτες!AB176-Πελάτες!$P176)</f>
        <v>0</v>
      </c>
      <c r="AH180" s="137">
        <f t="shared" si="150"/>
        <v>0</v>
      </c>
      <c r="AI180" s="68"/>
      <c r="AJ180" s="137">
        <f t="shared" si="151"/>
        <v>0</v>
      </c>
      <c r="AK180" s="166">
        <f t="shared" si="152"/>
        <v>0</v>
      </c>
      <c r="AL180" s="168">
        <f>'Μέση ετήσια κατανάλωση'!$F139*Πελάτες!AG176</f>
        <v>0</v>
      </c>
      <c r="AM180" s="137">
        <f>'Μέση ετήσια κατανάλωση'!$G139*(Πελάτες!AE176-Πελάτες!$P176)</f>
        <v>0</v>
      </c>
      <c r="AN180" s="137">
        <f t="shared" si="153"/>
        <v>0</v>
      </c>
      <c r="AO180" s="68"/>
      <c r="AP180" s="137">
        <f t="shared" si="154"/>
        <v>0</v>
      </c>
      <c r="AQ180" s="166">
        <f t="shared" si="155"/>
        <v>0</v>
      </c>
      <c r="AR180" s="163">
        <f t="shared" si="140"/>
        <v>0</v>
      </c>
      <c r="AS180" s="164">
        <f t="shared" si="141"/>
        <v>0</v>
      </c>
    </row>
    <row r="181" spans="2:45" outlineLevel="1">
      <c r="B181" s="237" t="s">
        <v>85</v>
      </c>
      <c r="C181" s="62" t="s">
        <v>111</v>
      </c>
      <c r="D181" s="83"/>
      <c r="E181" s="68"/>
      <c r="F181" s="166">
        <f t="shared" si="134"/>
        <v>0</v>
      </c>
      <c r="G181" s="68"/>
      <c r="H181" s="166">
        <f t="shared" si="142"/>
        <v>0</v>
      </c>
      <c r="I181" s="68"/>
      <c r="J181" s="166">
        <f t="shared" si="143"/>
        <v>0</v>
      </c>
      <c r="K181" s="68"/>
      <c r="L181" s="166">
        <f t="shared" si="135"/>
        <v>0</v>
      </c>
      <c r="M181" s="163">
        <f t="shared" si="136"/>
        <v>0</v>
      </c>
      <c r="N181" s="164">
        <f t="shared" si="137"/>
        <v>0</v>
      </c>
      <c r="P181" s="168">
        <f>'Μέση ετήσια κατανάλωση'!$F140*Πελάτες!U177</f>
        <v>0</v>
      </c>
      <c r="Q181" s="68"/>
      <c r="R181" s="137">
        <f t="shared" si="144"/>
        <v>0</v>
      </c>
      <c r="S181" s="181">
        <f t="shared" si="138"/>
        <v>0</v>
      </c>
      <c r="T181" s="168">
        <f>'Μέση ετήσια κατανάλωση'!$F140*Πελάτες!X177</f>
        <v>0</v>
      </c>
      <c r="U181" s="137">
        <f>'Μέση ετήσια κατανάλωση'!$G140*(Πελάτες!V177-Πελάτες!$P177)</f>
        <v>0</v>
      </c>
      <c r="V181" s="137">
        <f t="shared" si="145"/>
        <v>0</v>
      </c>
      <c r="W181" s="68"/>
      <c r="X181" s="137">
        <f t="shared" si="146"/>
        <v>0</v>
      </c>
      <c r="Y181" s="166">
        <f t="shared" si="139"/>
        <v>0</v>
      </c>
      <c r="Z181" s="168">
        <f>'Μέση ετήσια κατανάλωση'!$F140*Πελάτες!AA177</f>
        <v>0</v>
      </c>
      <c r="AA181" s="137">
        <f>'Μέση ετήσια κατανάλωση'!$G140*(Πελάτες!Y177-Πελάτες!$P177)</f>
        <v>0</v>
      </c>
      <c r="AB181" s="137">
        <f t="shared" si="147"/>
        <v>0</v>
      </c>
      <c r="AC181" s="68"/>
      <c r="AD181" s="137">
        <f t="shared" si="148"/>
        <v>0</v>
      </c>
      <c r="AE181" s="166">
        <f t="shared" si="149"/>
        <v>0</v>
      </c>
      <c r="AF181" s="168">
        <f>'Μέση ετήσια κατανάλωση'!$F140*Πελάτες!AD177</f>
        <v>0</v>
      </c>
      <c r="AG181" s="137">
        <f>'Μέση ετήσια κατανάλωση'!$G140*(Πελάτες!AB177-Πελάτες!$P177)</f>
        <v>0</v>
      </c>
      <c r="AH181" s="137">
        <f t="shared" si="150"/>
        <v>0</v>
      </c>
      <c r="AI181" s="68"/>
      <c r="AJ181" s="137">
        <f t="shared" si="151"/>
        <v>0</v>
      </c>
      <c r="AK181" s="166">
        <f t="shared" si="152"/>
        <v>0</v>
      </c>
      <c r="AL181" s="168">
        <f>'Μέση ετήσια κατανάλωση'!$F140*Πελάτες!AG177</f>
        <v>0</v>
      </c>
      <c r="AM181" s="137">
        <f>'Μέση ετήσια κατανάλωση'!$G140*(Πελάτες!AE177-Πελάτες!$P177)</f>
        <v>0</v>
      </c>
      <c r="AN181" s="137">
        <f t="shared" si="153"/>
        <v>0</v>
      </c>
      <c r="AO181" s="68"/>
      <c r="AP181" s="137">
        <f t="shared" si="154"/>
        <v>0</v>
      </c>
      <c r="AQ181" s="166">
        <f t="shared" si="155"/>
        <v>0</v>
      </c>
      <c r="AR181" s="163">
        <f t="shared" si="140"/>
        <v>0</v>
      </c>
      <c r="AS181" s="164">
        <f t="shared" si="141"/>
        <v>0</v>
      </c>
    </row>
    <row r="182" spans="2:45" outlineLevel="1">
      <c r="B182" s="235" t="s">
        <v>86</v>
      </c>
      <c r="C182" s="62" t="s">
        <v>111</v>
      </c>
      <c r="D182" s="83"/>
      <c r="E182" s="68"/>
      <c r="F182" s="166">
        <f t="shared" si="134"/>
        <v>0</v>
      </c>
      <c r="G182" s="68"/>
      <c r="H182" s="166">
        <f t="shared" si="142"/>
        <v>0</v>
      </c>
      <c r="I182" s="68"/>
      <c r="J182" s="166">
        <f t="shared" si="143"/>
        <v>0</v>
      </c>
      <c r="K182" s="68"/>
      <c r="L182" s="166">
        <f t="shared" si="135"/>
        <v>0</v>
      </c>
      <c r="M182" s="163">
        <f t="shared" si="136"/>
        <v>0</v>
      </c>
      <c r="N182" s="164">
        <f t="shared" si="137"/>
        <v>0</v>
      </c>
      <c r="P182" s="168">
        <f>'Μέση ετήσια κατανάλωση'!$F141*Πελάτες!U178</f>
        <v>0</v>
      </c>
      <c r="Q182" s="68"/>
      <c r="R182" s="137">
        <f t="shared" si="144"/>
        <v>0</v>
      </c>
      <c r="S182" s="181">
        <f t="shared" si="138"/>
        <v>0</v>
      </c>
      <c r="T182" s="168">
        <f>'Μέση ετήσια κατανάλωση'!$F141*Πελάτες!X178</f>
        <v>0</v>
      </c>
      <c r="U182" s="137">
        <f>'Μέση ετήσια κατανάλωση'!$G141*(Πελάτες!V178-Πελάτες!$P178)</f>
        <v>0</v>
      </c>
      <c r="V182" s="137">
        <f t="shared" si="145"/>
        <v>0</v>
      </c>
      <c r="W182" s="68"/>
      <c r="X182" s="137">
        <f t="shared" si="146"/>
        <v>0</v>
      </c>
      <c r="Y182" s="166">
        <f t="shared" si="139"/>
        <v>0</v>
      </c>
      <c r="Z182" s="168">
        <f>'Μέση ετήσια κατανάλωση'!$F141*Πελάτες!AA178</f>
        <v>0</v>
      </c>
      <c r="AA182" s="137">
        <f>'Μέση ετήσια κατανάλωση'!$G141*(Πελάτες!Y178-Πελάτες!$P178)</f>
        <v>0</v>
      </c>
      <c r="AB182" s="137">
        <f t="shared" si="147"/>
        <v>0</v>
      </c>
      <c r="AC182" s="68"/>
      <c r="AD182" s="137">
        <f t="shared" si="148"/>
        <v>0</v>
      </c>
      <c r="AE182" s="166">
        <f t="shared" si="149"/>
        <v>0</v>
      </c>
      <c r="AF182" s="168">
        <f>'Μέση ετήσια κατανάλωση'!$F141*Πελάτες!AD178</f>
        <v>0</v>
      </c>
      <c r="AG182" s="137">
        <f>'Μέση ετήσια κατανάλωση'!$G141*(Πελάτες!AB178-Πελάτες!$P178)</f>
        <v>0</v>
      </c>
      <c r="AH182" s="137">
        <f t="shared" si="150"/>
        <v>0</v>
      </c>
      <c r="AI182" s="68"/>
      <c r="AJ182" s="137">
        <f t="shared" si="151"/>
        <v>0</v>
      </c>
      <c r="AK182" s="166">
        <f t="shared" si="152"/>
        <v>0</v>
      </c>
      <c r="AL182" s="168">
        <f>'Μέση ετήσια κατανάλωση'!$F141*Πελάτες!AG178</f>
        <v>0</v>
      </c>
      <c r="AM182" s="137">
        <f>'Μέση ετήσια κατανάλωση'!$G141*(Πελάτες!AE178-Πελάτες!$P178)</f>
        <v>0</v>
      </c>
      <c r="AN182" s="137">
        <f t="shared" si="153"/>
        <v>0</v>
      </c>
      <c r="AO182" s="68"/>
      <c r="AP182" s="137">
        <f t="shared" si="154"/>
        <v>0</v>
      </c>
      <c r="AQ182" s="166">
        <f t="shared" si="155"/>
        <v>0</v>
      </c>
      <c r="AR182" s="163">
        <f t="shared" si="140"/>
        <v>0</v>
      </c>
      <c r="AS182" s="164">
        <f t="shared" si="141"/>
        <v>0</v>
      </c>
    </row>
    <row r="183" spans="2:45" outlineLevel="1">
      <c r="B183" s="236" t="s">
        <v>87</v>
      </c>
      <c r="C183" s="62" t="s">
        <v>111</v>
      </c>
      <c r="D183" s="83"/>
      <c r="E183" s="68"/>
      <c r="F183" s="166">
        <f t="shared" si="134"/>
        <v>0</v>
      </c>
      <c r="G183" s="68"/>
      <c r="H183" s="166">
        <f t="shared" si="142"/>
        <v>0</v>
      </c>
      <c r="I183" s="68"/>
      <c r="J183" s="166">
        <f t="shared" si="143"/>
        <v>0</v>
      </c>
      <c r="K183" s="68"/>
      <c r="L183" s="166">
        <f t="shared" si="135"/>
        <v>0</v>
      </c>
      <c r="M183" s="163">
        <f t="shared" si="136"/>
        <v>0</v>
      </c>
      <c r="N183" s="164">
        <f t="shared" si="137"/>
        <v>0</v>
      </c>
      <c r="P183" s="168">
        <f>'Μέση ετήσια κατανάλωση'!$F142*Πελάτες!U179</f>
        <v>0</v>
      </c>
      <c r="Q183" s="68"/>
      <c r="R183" s="137">
        <f t="shared" si="144"/>
        <v>0</v>
      </c>
      <c r="S183" s="181">
        <f t="shared" si="138"/>
        <v>0</v>
      </c>
      <c r="T183" s="168">
        <f>'Μέση ετήσια κατανάλωση'!$F142*Πελάτες!X179</f>
        <v>0</v>
      </c>
      <c r="U183" s="137">
        <f>'Μέση ετήσια κατανάλωση'!$G142*(Πελάτες!V179-Πελάτες!$P179)</f>
        <v>0</v>
      </c>
      <c r="V183" s="137">
        <f t="shared" si="145"/>
        <v>0</v>
      </c>
      <c r="W183" s="68"/>
      <c r="X183" s="137">
        <f t="shared" si="146"/>
        <v>0</v>
      </c>
      <c r="Y183" s="166">
        <f t="shared" si="139"/>
        <v>0</v>
      </c>
      <c r="Z183" s="168">
        <f>'Μέση ετήσια κατανάλωση'!$F142*Πελάτες!AA179</f>
        <v>0</v>
      </c>
      <c r="AA183" s="137">
        <f>'Μέση ετήσια κατανάλωση'!$G142*(Πελάτες!Y179-Πελάτες!$P179)</f>
        <v>0</v>
      </c>
      <c r="AB183" s="137">
        <f t="shared" si="147"/>
        <v>0</v>
      </c>
      <c r="AC183" s="68"/>
      <c r="AD183" s="137">
        <f t="shared" si="148"/>
        <v>0</v>
      </c>
      <c r="AE183" s="166">
        <f t="shared" si="149"/>
        <v>0</v>
      </c>
      <c r="AF183" s="168">
        <f>'Μέση ετήσια κατανάλωση'!$F142*Πελάτες!AD179</f>
        <v>0</v>
      </c>
      <c r="AG183" s="137">
        <f>'Μέση ετήσια κατανάλωση'!$G142*(Πελάτες!AB179-Πελάτες!$P179)</f>
        <v>0</v>
      </c>
      <c r="AH183" s="137">
        <f t="shared" si="150"/>
        <v>0</v>
      </c>
      <c r="AI183" s="68"/>
      <c r="AJ183" s="137">
        <f t="shared" si="151"/>
        <v>0</v>
      </c>
      <c r="AK183" s="166">
        <f t="shared" si="152"/>
        <v>0</v>
      </c>
      <c r="AL183" s="168">
        <f>'Μέση ετήσια κατανάλωση'!$F142*Πελάτες!AG179</f>
        <v>0</v>
      </c>
      <c r="AM183" s="137">
        <f>'Μέση ετήσια κατανάλωση'!$G142*(Πελάτες!AE179-Πελάτες!$P179)</f>
        <v>0</v>
      </c>
      <c r="AN183" s="137">
        <f t="shared" si="153"/>
        <v>0</v>
      </c>
      <c r="AO183" s="68"/>
      <c r="AP183" s="137">
        <f t="shared" si="154"/>
        <v>0</v>
      </c>
      <c r="AQ183" s="166">
        <f t="shared" si="155"/>
        <v>0</v>
      </c>
      <c r="AR183" s="163">
        <f t="shared" si="140"/>
        <v>0</v>
      </c>
      <c r="AS183" s="164">
        <f t="shared" si="141"/>
        <v>0</v>
      </c>
    </row>
    <row r="184" spans="2:45" outlineLevel="1">
      <c r="B184" s="235" t="s">
        <v>88</v>
      </c>
      <c r="C184" s="62" t="s">
        <v>111</v>
      </c>
      <c r="D184" s="83"/>
      <c r="E184" s="68"/>
      <c r="F184" s="166">
        <f t="shared" si="134"/>
        <v>0</v>
      </c>
      <c r="G184" s="68"/>
      <c r="H184" s="166">
        <f t="shared" si="142"/>
        <v>0</v>
      </c>
      <c r="I184" s="68"/>
      <c r="J184" s="166">
        <f t="shared" si="143"/>
        <v>0</v>
      </c>
      <c r="K184" s="68"/>
      <c r="L184" s="166">
        <f t="shared" si="135"/>
        <v>0</v>
      </c>
      <c r="M184" s="163">
        <f t="shared" si="136"/>
        <v>0</v>
      </c>
      <c r="N184" s="164">
        <f t="shared" si="137"/>
        <v>0</v>
      </c>
      <c r="P184" s="168">
        <f>'Μέση ετήσια κατανάλωση'!$F143*Πελάτες!U180</f>
        <v>0</v>
      </c>
      <c r="Q184" s="68"/>
      <c r="R184" s="137">
        <f t="shared" si="144"/>
        <v>0</v>
      </c>
      <c r="S184" s="181">
        <f t="shared" si="138"/>
        <v>0</v>
      </c>
      <c r="T184" s="168">
        <f>'Μέση ετήσια κατανάλωση'!$F143*Πελάτες!X180</f>
        <v>0</v>
      </c>
      <c r="U184" s="137">
        <f>'Μέση ετήσια κατανάλωση'!$G143*(Πελάτες!V180-Πελάτες!$P180)</f>
        <v>0</v>
      </c>
      <c r="V184" s="137">
        <f t="shared" si="145"/>
        <v>0</v>
      </c>
      <c r="W184" s="68"/>
      <c r="X184" s="137">
        <f t="shared" si="146"/>
        <v>0</v>
      </c>
      <c r="Y184" s="166">
        <f t="shared" si="139"/>
        <v>0</v>
      </c>
      <c r="Z184" s="168">
        <f>'Μέση ετήσια κατανάλωση'!$F143*Πελάτες!AA180</f>
        <v>0</v>
      </c>
      <c r="AA184" s="137">
        <f>'Μέση ετήσια κατανάλωση'!$G143*(Πελάτες!Y180-Πελάτες!$P180)</f>
        <v>0</v>
      </c>
      <c r="AB184" s="137">
        <f t="shared" si="147"/>
        <v>0</v>
      </c>
      <c r="AC184" s="68"/>
      <c r="AD184" s="137">
        <f t="shared" si="148"/>
        <v>0</v>
      </c>
      <c r="AE184" s="166">
        <f t="shared" si="149"/>
        <v>0</v>
      </c>
      <c r="AF184" s="168">
        <f>'Μέση ετήσια κατανάλωση'!$F143*Πελάτες!AD180</f>
        <v>0</v>
      </c>
      <c r="AG184" s="137">
        <f>'Μέση ετήσια κατανάλωση'!$G143*(Πελάτες!AB180-Πελάτες!$P180)</f>
        <v>0</v>
      </c>
      <c r="AH184" s="137">
        <f t="shared" si="150"/>
        <v>0</v>
      </c>
      <c r="AI184" s="68"/>
      <c r="AJ184" s="137">
        <f t="shared" si="151"/>
        <v>0</v>
      </c>
      <c r="AK184" s="166">
        <f t="shared" si="152"/>
        <v>0</v>
      </c>
      <c r="AL184" s="168">
        <f>'Μέση ετήσια κατανάλωση'!$F143*Πελάτες!AG180</f>
        <v>0</v>
      </c>
      <c r="AM184" s="137">
        <f>'Μέση ετήσια κατανάλωση'!$G143*(Πελάτες!AE180-Πελάτες!$P180)</f>
        <v>0</v>
      </c>
      <c r="AN184" s="137">
        <f t="shared" si="153"/>
        <v>0</v>
      </c>
      <c r="AO184" s="68"/>
      <c r="AP184" s="137">
        <f t="shared" si="154"/>
        <v>0</v>
      </c>
      <c r="AQ184" s="166">
        <f t="shared" si="155"/>
        <v>0</v>
      </c>
      <c r="AR184" s="163">
        <f t="shared" si="140"/>
        <v>0</v>
      </c>
      <c r="AS184" s="164">
        <f t="shared" si="141"/>
        <v>0</v>
      </c>
    </row>
    <row r="185" spans="2:45" outlineLevel="1">
      <c r="B185" s="236" t="s">
        <v>89</v>
      </c>
      <c r="C185" s="62" t="s">
        <v>111</v>
      </c>
      <c r="D185" s="83"/>
      <c r="E185" s="68"/>
      <c r="F185" s="166">
        <f t="shared" si="134"/>
        <v>0</v>
      </c>
      <c r="G185" s="68"/>
      <c r="H185" s="166">
        <f t="shared" si="142"/>
        <v>0</v>
      </c>
      <c r="I185" s="68"/>
      <c r="J185" s="166">
        <f t="shared" si="143"/>
        <v>0</v>
      </c>
      <c r="K185" s="68"/>
      <c r="L185" s="166">
        <f t="shared" si="135"/>
        <v>0</v>
      </c>
      <c r="M185" s="163">
        <f t="shared" si="136"/>
        <v>0</v>
      </c>
      <c r="N185" s="164">
        <f t="shared" si="137"/>
        <v>0</v>
      </c>
      <c r="P185" s="168">
        <f>'Μέση ετήσια κατανάλωση'!$F144*Πελάτες!U181</f>
        <v>0</v>
      </c>
      <c r="Q185" s="68"/>
      <c r="R185" s="137">
        <f t="shared" si="144"/>
        <v>0</v>
      </c>
      <c r="S185" s="181">
        <f t="shared" si="138"/>
        <v>0</v>
      </c>
      <c r="T185" s="168">
        <f>'Μέση ετήσια κατανάλωση'!$F144*Πελάτες!X181</f>
        <v>0</v>
      </c>
      <c r="U185" s="137">
        <f>'Μέση ετήσια κατανάλωση'!$G144*(Πελάτες!V181-Πελάτες!$P181)</f>
        <v>0</v>
      </c>
      <c r="V185" s="137">
        <f t="shared" si="145"/>
        <v>0</v>
      </c>
      <c r="W185" s="68"/>
      <c r="X185" s="137">
        <f t="shared" si="146"/>
        <v>0</v>
      </c>
      <c r="Y185" s="166">
        <f t="shared" si="139"/>
        <v>0</v>
      </c>
      <c r="Z185" s="168">
        <f>'Μέση ετήσια κατανάλωση'!$F144*Πελάτες!AA181</f>
        <v>0</v>
      </c>
      <c r="AA185" s="137">
        <f>'Μέση ετήσια κατανάλωση'!$G144*(Πελάτες!Y181-Πελάτες!$P181)</f>
        <v>0</v>
      </c>
      <c r="AB185" s="137">
        <f t="shared" si="147"/>
        <v>0</v>
      </c>
      <c r="AC185" s="68"/>
      <c r="AD185" s="137">
        <f t="shared" si="148"/>
        <v>0</v>
      </c>
      <c r="AE185" s="166">
        <f t="shared" si="149"/>
        <v>0</v>
      </c>
      <c r="AF185" s="168">
        <f>'Μέση ετήσια κατανάλωση'!$F144*Πελάτες!AD181</f>
        <v>0</v>
      </c>
      <c r="AG185" s="137">
        <f>'Μέση ετήσια κατανάλωση'!$G144*(Πελάτες!AB181-Πελάτες!$P181)</f>
        <v>0</v>
      </c>
      <c r="AH185" s="137">
        <f t="shared" si="150"/>
        <v>0</v>
      </c>
      <c r="AI185" s="68"/>
      <c r="AJ185" s="137">
        <f t="shared" si="151"/>
        <v>0</v>
      </c>
      <c r="AK185" s="166">
        <f t="shared" si="152"/>
        <v>0</v>
      </c>
      <c r="AL185" s="168">
        <f>'Μέση ετήσια κατανάλωση'!$F144*Πελάτες!AG181</f>
        <v>0</v>
      </c>
      <c r="AM185" s="137">
        <f>'Μέση ετήσια κατανάλωση'!$G144*(Πελάτες!AE181-Πελάτες!$P181)</f>
        <v>0</v>
      </c>
      <c r="AN185" s="137">
        <f t="shared" si="153"/>
        <v>0</v>
      </c>
      <c r="AO185" s="68"/>
      <c r="AP185" s="137">
        <f t="shared" si="154"/>
        <v>0</v>
      </c>
      <c r="AQ185" s="166">
        <f t="shared" si="155"/>
        <v>0</v>
      </c>
      <c r="AR185" s="163">
        <f t="shared" si="140"/>
        <v>0</v>
      </c>
      <c r="AS185" s="164">
        <f t="shared" si="141"/>
        <v>0</v>
      </c>
    </row>
    <row r="186" spans="2:45" outlineLevel="1">
      <c r="B186" s="235" t="s">
        <v>90</v>
      </c>
      <c r="C186" s="62" t="s">
        <v>111</v>
      </c>
      <c r="D186" s="83"/>
      <c r="E186" s="68"/>
      <c r="F186" s="166">
        <f t="shared" si="134"/>
        <v>0</v>
      </c>
      <c r="G186" s="68"/>
      <c r="H186" s="166">
        <f t="shared" si="142"/>
        <v>0</v>
      </c>
      <c r="I186" s="68"/>
      <c r="J186" s="166">
        <f t="shared" si="143"/>
        <v>0</v>
      </c>
      <c r="K186" s="68"/>
      <c r="L186" s="166">
        <f t="shared" si="135"/>
        <v>0</v>
      </c>
      <c r="M186" s="163">
        <f t="shared" si="136"/>
        <v>0</v>
      </c>
      <c r="N186" s="164">
        <f t="shared" si="137"/>
        <v>0</v>
      </c>
      <c r="P186" s="168">
        <f>'Μέση ετήσια κατανάλωση'!$F145*Πελάτες!U182</f>
        <v>0</v>
      </c>
      <c r="Q186" s="68"/>
      <c r="R186" s="137">
        <f t="shared" si="144"/>
        <v>0</v>
      </c>
      <c r="S186" s="181">
        <f t="shared" si="138"/>
        <v>0</v>
      </c>
      <c r="T186" s="168">
        <f>'Μέση ετήσια κατανάλωση'!$F145*Πελάτες!X182</f>
        <v>0</v>
      </c>
      <c r="U186" s="137">
        <f>'Μέση ετήσια κατανάλωση'!$G145*(Πελάτες!V182-Πελάτες!$P182)</f>
        <v>0</v>
      </c>
      <c r="V186" s="137">
        <f t="shared" si="145"/>
        <v>0</v>
      </c>
      <c r="W186" s="68"/>
      <c r="X186" s="137">
        <f t="shared" si="146"/>
        <v>0</v>
      </c>
      <c r="Y186" s="166">
        <f t="shared" si="139"/>
        <v>0</v>
      </c>
      <c r="Z186" s="168">
        <f>'Μέση ετήσια κατανάλωση'!$F145*Πελάτες!AA182</f>
        <v>0</v>
      </c>
      <c r="AA186" s="137">
        <f>'Μέση ετήσια κατανάλωση'!$G145*(Πελάτες!Y182-Πελάτες!$P182)</f>
        <v>0</v>
      </c>
      <c r="AB186" s="137">
        <f t="shared" si="147"/>
        <v>0</v>
      </c>
      <c r="AC186" s="68"/>
      <c r="AD186" s="137">
        <f t="shared" si="148"/>
        <v>0</v>
      </c>
      <c r="AE186" s="166">
        <f t="shared" si="149"/>
        <v>0</v>
      </c>
      <c r="AF186" s="168">
        <f>'Μέση ετήσια κατανάλωση'!$F145*Πελάτες!AD182</f>
        <v>0</v>
      </c>
      <c r="AG186" s="137">
        <f>'Μέση ετήσια κατανάλωση'!$G145*(Πελάτες!AB182-Πελάτες!$P182)</f>
        <v>0</v>
      </c>
      <c r="AH186" s="137">
        <f t="shared" si="150"/>
        <v>0</v>
      </c>
      <c r="AI186" s="68"/>
      <c r="AJ186" s="137">
        <f t="shared" si="151"/>
        <v>0</v>
      </c>
      <c r="AK186" s="166">
        <f t="shared" si="152"/>
        <v>0</v>
      </c>
      <c r="AL186" s="168">
        <f>'Μέση ετήσια κατανάλωση'!$F145*Πελάτες!AG182</f>
        <v>0</v>
      </c>
      <c r="AM186" s="137">
        <f>'Μέση ετήσια κατανάλωση'!$G145*(Πελάτες!AE182-Πελάτες!$P182)</f>
        <v>0</v>
      </c>
      <c r="AN186" s="137">
        <f t="shared" si="153"/>
        <v>0</v>
      </c>
      <c r="AO186" s="68"/>
      <c r="AP186" s="137">
        <f t="shared" si="154"/>
        <v>0</v>
      </c>
      <c r="AQ186" s="166">
        <f t="shared" si="155"/>
        <v>0</v>
      </c>
      <c r="AR186" s="163">
        <f t="shared" si="140"/>
        <v>0</v>
      </c>
      <c r="AS186" s="164">
        <f t="shared" si="141"/>
        <v>0</v>
      </c>
    </row>
    <row r="187" spans="2:45" outlineLevel="1">
      <c r="B187" s="236" t="s">
        <v>91</v>
      </c>
      <c r="C187" s="62" t="s">
        <v>111</v>
      </c>
      <c r="D187" s="83">
        <v>312039.25300000003</v>
      </c>
      <c r="E187" s="68">
        <v>339676.90700000001</v>
      </c>
      <c r="F187" s="166">
        <f t="shared" si="134"/>
        <v>8.8571081151767719E-2</v>
      </c>
      <c r="G187" s="68">
        <v>350716.21500000003</v>
      </c>
      <c r="H187" s="166">
        <f t="shared" si="142"/>
        <v>3.249943629520867E-2</v>
      </c>
      <c r="I187" s="68">
        <v>278762.43866666663</v>
      </c>
      <c r="J187" s="166">
        <f t="shared" si="143"/>
        <v>-0.20516238843799509</v>
      </c>
      <c r="K187" s="68">
        <v>218028</v>
      </c>
      <c r="L187" s="166">
        <f t="shared" si="135"/>
        <v>-0.21787167222801679</v>
      </c>
      <c r="M187" s="163">
        <f t="shared" si="136"/>
        <v>1499222.8136666666</v>
      </c>
      <c r="N187" s="164">
        <f t="shared" si="137"/>
        <v>-8.5727282450786757E-2</v>
      </c>
      <c r="P187" s="168">
        <f>'Μέση ετήσια κατανάλωση'!$F146*Πελάτες!U183</f>
        <v>0</v>
      </c>
      <c r="Q187" s="68">
        <v>218028</v>
      </c>
      <c r="R187" s="137">
        <f t="shared" si="144"/>
        <v>218028</v>
      </c>
      <c r="S187" s="181">
        <f t="shared" si="138"/>
        <v>0</v>
      </c>
      <c r="T187" s="168">
        <f>'Μέση ετήσια κατανάλωση'!$F146*Πελάτες!X183</f>
        <v>0</v>
      </c>
      <c r="U187" s="137">
        <f>'Μέση ετήσια κατανάλωση'!$G146*(Πελάτες!V183-Πελάτες!$P183)</f>
        <v>0</v>
      </c>
      <c r="V187" s="137">
        <f t="shared" si="145"/>
        <v>0</v>
      </c>
      <c r="W187" s="68">
        <v>218028</v>
      </c>
      <c r="X187" s="137">
        <f t="shared" si="146"/>
        <v>218028</v>
      </c>
      <c r="Y187" s="166">
        <f t="shared" si="139"/>
        <v>0</v>
      </c>
      <c r="Z187" s="168">
        <f>'Μέση ετήσια κατανάλωση'!$F146*Πελάτες!AA183</f>
        <v>0</v>
      </c>
      <c r="AA187" s="137">
        <f>'Μέση ετήσια κατανάλωση'!$G146*(Πελάτες!Y183-Πελάτες!$P183)</f>
        <v>0</v>
      </c>
      <c r="AB187" s="137">
        <f t="shared" si="147"/>
        <v>0</v>
      </c>
      <c r="AC187" s="68">
        <v>218028</v>
      </c>
      <c r="AD187" s="137">
        <f t="shared" si="148"/>
        <v>218028</v>
      </c>
      <c r="AE187" s="166">
        <f t="shared" si="149"/>
        <v>0</v>
      </c>
      <c r="AF187" s="168">
        <f>'Μέση ετήσια κατανάλωση'!$F146*Πελάτες!AD183</f>
        <v>0</v>
      </c>
      <c r="AG187" s="137">
        <f>'Μέση ετήσια κατανάλωση'!$G146*(Πελάτες!AB183-Πελάτες!$P183)</f>
        <v>0</v>
      </c>
      <c r="AH187" s="137">
        <f t="shared" si="150"/>
        <v>0</v>
      </c>
      <c r="AI187" s="68">
        <v>218028</v>
      </c>
      <c r="AJ187" s="137">
        <f t="shared" si="151"/>
        <v>218028</v>
      </c>
      <c r="AK187" s="166">
        <f t="shared" si="152"/>
        <v>0</v>
      </c>
      <c r="AL187" s="168">
        <f>'Μέση ετήσια κατανάλωση'!$F146*Πελάτες!AG183</f>
        <v>0</v>
      </c>
      <c r="AM187" s="137">
        <f>'Μέση ετήσια κατανάλωση'!$G146*(Πελάτες!AE183-Πελάτες!$P183)</f>
        <v>0</v>
      </c>
      <c r="AN187" s="137">
        <f t="shared" si="153"/>
        <v>0</v>
      </c>
      <c r="AO187" s="68">
        <v>218028</v>
      </c>
      <c r="AP187" s="137">
        <f t="shared" si="154"/>
        <v>218028</v>
      </c>
      <c r="AQ187" s="166">
        <f t="shared" si="155"/>
        <v>0</v>
      </c>
      <c r="AR187" s="163">
        <f t="shared" si="140"/>
        <v>1090140</v>
      </c>
      <c r="AS187" s="164">
        <f t="shared" si="141"/>
        <v>0</v>
      </c>
    </row>
    <row r="188" spans="2:45" outlineLevel="1">
      <c r="B188" s="236" t="s">
        <v>92</v>
      </c>
      <c r="C188" s="62" t="s">
        <v>111</v>
      </c>
      <c r="D188" s="83">
        <v>141398.56</v>
      </c>
      <c r="E188" s="68">
        <v>149447.44399999999</v>
      </c>
      <c r="F188" s="166">
        <f t="shared" si="134"/>
        <v>5.6923380266390204E-2</v>
      </c>
      <c r="G188" s="68">
        <v>157140.63399999999</v>
      </c>
      <c r="H188" s="166">
        <f t="shared" si="142"/>
        <v>5.1477561570072772E-2</v>
      </c>
      <c r="I188" s="68">
        <v>142592.87599999999</v>
      </c>
      <c r="J188" s="166">
        <f t="shared" si="143"/>
        <v>-9.257795154371086E-2</v>
      </c>
      <c r="K188" s="68">
        <v>384054</v>
      </c>
      <c r="L188" s="166">
        <f t="shared" si="135"/>
        <v>1.69336036114455</v>
      </c>
      <c r="M188" s="163">
        <f t="shared" si="136"/>
        <v>974633.51399999997</v>
      </c>
      <c r="N188" s="164">
        <f t="shared" si="137"/>
        <v>0.28376882925986147</v>
      </c>
      <c r="P188" s="168">
        <f>'Μέση ετήσια κατανάλωση'!$F147*Πελάτες!U184</f>
        <v>500</v>
      </c>
      <c r="Q188" s="68">
        <v>384054</v>
      </c>
      <c r="R188" s="137">
        <f t="shared" si="144"/>
        <v>384554</v>
      </c>
      <c r="S188" s="181">
        <f t="shared" si="138"/>
        <v>1.3019002536101695E-3</v>
      </c>
      <c r="T188" s="168">
        <f>'Μέση ετήσια κατανάλωση'!$F147*Πελάτες!X184</f>
        <v>1000</v>
      </c>
      <c r="U188" s="137">
        <f>'Μέση ετήσια κατανάλωση'!$G147*(Πελάτες!V184-Πελάτες!$P184)</f>
        <v>2500</v>
      </c>
      <c r="V188" s="137">
        <f t="shared" si="145"/>
        <v>3500</v>
      </c>
      <c r="W188" s="68">
        <v>384054</v>
      </c>
      <c r="X188" s="137">
        <f t="shared" si="146"/>
        <v>387554</v>
      </c>
      <c r="Y188" s="166">
        <f t="shared" si="139"/>
        <v>7.8012450787145627E-3</v>
      </c>
      <c r="Z188" s="168">
        <f>'Μέση ετήσια κατανάλωση'!$F147*Πελάτες!AA184</f>
        <v>1000</v>
      </c>
      <c r="AA188" s="137">
        <f>'Μέση ετήσια κατανάλωση'!$G147*(Πελάτες!Y184-Πελάτες!$P184)</f>
        <v>7500</v>
      </c>
      <c r="AB188" s="137">
        <f t="shared" si="147"/>
        <v>8500</v>
      </c>
      <c r="AC188" s="68">
        <v>384054</v>
      </c>
      <c r="AD188" s="137">
        <f t="shared" si="148"/>
        <v>392554</v>
      </c>
      <c r="AE188" s="166">
        <f t="shared" si="149"/>
        <v>1.2901427930043298E-2</v>
      </c>
      <c r="AF188" s="168">
        <f>'Μέση ετήσια κατανάλωση'!$F147*Πελάτες!AD184</f>
        <v>500</v>
      </c>
      <c r="AG188" s="137">
        <f>'Μέση ετήσια κατανάλωση'!$G147*(Πελάτες!AB184-Πελάτες!$P184)</f>
        <v>12500</v>
      </c>
      <c r="AH188" s="137">
        <f t="shared" si="150"/>
        <v>13000</v>
      </c>
      <c r="AI188" s="68">
        <v>384054</v>
      </c>
      <c r="AJ188" s="137">
        <f t="shared" si="151"/>
        <v>397054</v>
      </c>
      <c r="AK188" s="166">
        <f t="shared" si="152"/>
        <v>1.1463391023910086E-2</v>
      </c>
      <c r="AL188" s="168">
        <f>'Μέση ετήσια κατανάλωση'!$F147*Πελάτες!AG184</f>
        <v>500</v>
      </c>
      <c r="AM188" s="137">
        <f>'Μέση ετήσια κατανάλωση'!$G147*(Πελάτες!AE184-Πελάτες!$P184)</f>
        <v>15000</v>
      </c>
      <c r="AN188" s="137">
        <f t="shared" si="153"/>
        <v>15500</v>
      </c>
      <c r="AO188" s="68">
        <v>384054</v>
      </c>
      <c r="AP188" s="137">
        <f t="shared" si="154"/>
        <v>399554</v>
      </c>
      <c r="AQ188" s="166">
        <f t="shared" si="155"/>
        <v>6.2963727855656912E-3</v>
      </c>
      <c r="AR188" s="163">
        <f t="shared" si="140"/>
        <v>1961270</v>
      </c>
      <c r="AS188" s="164">
        <f t="shared" si="141"/>
        <v>9.6120780676067774E-3</v>
      </c>
    </row>
    <row r="189" spans="2:45" outlineLevel="1">
      <c r="B189" s="235" t="s">
        <v>84</v>
      </c>
      <c r="C189" s="62" t="s">
        <v>111</v>
      </c>
      <c r="D189" s="83"/>
      <c r="E189" s="68"/>
      <c r="F189" s="166">
        <f t="shared" si="134"/>
        <v>0</v>
      </c>
      <c r="G189" s="68"/>
      <c r="H189" s="166">
        <f t="shared" si="142"/>
        <v>0</v>
      </c>
      <c r="I189" s="68"/>
      <c r="J189" s="166">
        <f t="shared" si="143"/>
        <v>0</v>
      </c>
      <c r="K189" s="68"/>
      <c r="L189" s="166">
        <f t="shared" si="135"/>
        <v>0</v>
      </c>
      <c r="M189" s="163">
        <f t="shared" si="136"/>
        <v>0</v>
      </c>
      <c r="N189" s="164">
        <f t="shared" si="137"/>
        <v>0</v>
      </c>
      <c r="P189" s="168">
        <f>'Μέση ετήσια κατανάλωση'!$F148*Πελάτες!U185</f>
        <v>0</v>
      </c>
      <c r="Q189" s="68"/>
      <c r="R189" s="137">
        <f t="shared" si="144"/>
        <v>0</v>
      </c>
      <c r="S189" s="181">
        <f t="shared" si="138"/>
        <v>0</v>
      </c>
      <c r="T189" s="168">
        <f>'Μέση ετήσια κατανάλωση'!$F148*Πελάτες!X185</f>
        <v>0</v>
      </c>
      <c r="U189" s="137">
        <f>'Μέση ετήσια κατανάλωση'!$G148*(Πελάτες!V185-Πελάτες!$P185)</f>
        <v>0</v>
      </c>
      <c r="V189" s="137">
        <f t="shared" si="145"/>
        <v>0</v>
      </c>
      <c r="W189" s="68"/>
      <c r="X189" s="137">
        <f t="shared" si="146"/>
        <v>0</v>
      </c>
      <c r="Y189" s="166">
        <f t="shared" si="139"/>
        <v>0</v>
      </c>
      <c r="Z189" s="168">
        <f>'Μέση ετήσια κατανάλωση'!$F148*Πελάτες!AA185</f>
        <v>0</v>
      </c>
      <c r="AA189" s="137">
        <f>'Μέση ετήσια κατανάλωση'!$G148*(Πελάτες!Y185-Πελάτες!$P185)</f>
        <v>0</v>
      </c>
      <c r="AB189" s="137">
        <f t="shared" si="147"/>
        <v>0</v>
      </c>
      <c r="AC189" s="68"/>
      <c r="AD189" s="137">
        <f t="shared" si="148"/>
        <v>0</v>
      </c>
      <c r="AE189" s="166">
        <f t="shared" si="149"/>
        <v>0</v>
      </c>
      <c r="AF189" s="168">
        <f>'Μέση ετήσια κατανάλωση'!$F148*Πελάτες!AD185</f>
        <v>0</v>
      </c>
      <c r="AG189" s="137">
        <f>'Μέση ετήσια κατανάλωση'!$G148*(Πελάτες!AB185-Πελάτες!$P185)</f>
        <v>0</v>
      </c>
      <c r="AH189" s="137">
        <f t="shared" si="150"/>
        <v>0</v>
      </c>
      <c r="AI189" s="68"/>
      <c r="AJ189" s="137">
        <f t="shared" si="151"/>
        <v>0</v>
      </c>
      <c r="AK189" s="166">
        <f t="shared" si="152"/>
        <v>0</v>
      </c>
      <c r="AL189" s="168">
        <f>'Μέση ετήσια κατανάλωση'!$F148*Πελάτες!AG185</f>
        <v>0</v>
      </c>
      <c r="AM189" s="137">
        <f>'Μέση ετήσια κατανάλωση'!$G148*(Πελάτες!AE185-Πελάτες!$P185)</f>
        <v>0</v>
      </c>
      <c r="AN189" s="137">
        <f t="shared" si="153"/>
        <v>0</v>
      </c>
      <c r="AO189" s="68"/>
      <c r="AP189" s="137">
        <f t="shared" si="154"/>
        <v>0</v>
      </c>
      <c r="AQ189" s="166">
        <f t="shared" si="155"/>
        <v>0</v>
      </c>
      <c r="AR189" s="163">
        <f t="shared" si="140"/>
        <v>0</v>
      </c>
      <c r="AS189" s="164">
        <f t="shared" si="141"/>
        <v>0</v>
      </c>
    </row>
    <row r="190" spans="2:45" outlineLevel="1">
      <c r="B190" s="236" t="s">
        <v>93</v>
      </c>
      <c r="C190" s="62" t="s">
        <v>111</v>
      </c>
      <c r="D190" s="83">
        <v>109403.04399999999</v>
      </c>
      <c r="E190" s="68">
        <v>111628.573</v>
      </c>
      <c r="F190" s="166">
        <f t="shared" si="134"/>
        <v>2.0342477856466312E-2</v>
      </c>
      <c r="G190" s="68">
        <v>109922.13499999999</v>
      </c>
      <c r="H190" s="166">
        <f t="shared" si="142"/>
        <v>-1.5286749208914541E-2</v>
      </c>
      <c r="I190" s="68">
        <v>147063.77866666665</v>
      </c>
      <c r="J190" s="166">
        <f t="shared" si="143"/>
        <v>0.33789048644903646</v>
      </c>
      <c r="K190" s="68">
        <v>169742.5</v>
      </c>
      <c r="L190" s="166">
        <f t="shared" si="135"/>
        <v>0.15421010896732582</v>
      </c>
      <c r="M190" s="163">
        <f t="shared" si="136"/>
        <v>647760.03066666657</v>
      </c>
      <c r="N190" s="164">
        <f t="shared" si="137"/>
        <v>0.11606707721672804</v>
      </c>
      <c r="P190" s="168">
        <f>'Μέση ετήσια κατανάλωση'!$F149*Πελάτες!U186</f>
        <v>1000</v>
      </c>
      <c r="Q190" s="68">
        <v>169742.5</v>
      </c>
      <c r="R190" s="137">
        <f t="shared" si="144"/>
        <v>170742.5</v>
      </c>
      <c r="S190" s="181">
        <f t="shared" si="138"/>
        <v>5.8912764923339765E-3</v>
      </c>
      <c r="T190" s="168">
        <f>'Μέση ετήσια κατανάλωση'!$F149*Πελάτες!X186</f>
        <v>500</v>
      </c>
      <c r="U190" s="137">
        <f>'Μέση ετήσια κατανάλωση'!$G149*(Πελάτες!V186-Πελάτες!$P186)</f>
        <v>5000</v>
      </c>
      <c r="V190" s="137">
        <f t="shared" si="145"/>
        <v>5500</v>
      </c>
      <c r="W190" s="68">
        <v>169742.5</v>
      </c>
      <c r="X190" s="137">
        <f t="shared" si="146"/>
        <v>175242.5</v>
      </c>
      <c r="Y190" s="166">
        <f t="shared" si="139"/>
        <v>2.6355476814501368E-2</v>
      </c>
      <c r="Z190" s="168">
        <f>'Μέση ετήσια κατανάλωση'!$F149*Πελάτες!AA186</f>
        <v>500</v>
      </c>
      <c r="AA190" s="137">
        <f>'Μέση ετήσια κατανάλωση'!$G149*(Πελάτες!Y186-Πελάτες!$P186)</f>
        <v>7500</v>
      </c>
      <c r="AB190" s="137">
        <f t="shared" si="147"/>
        <v>8000</v>
      </c>
      <c r="AC190" s="68">
        <v>169742.5</v>
      </c>
      <c r="AD190" s="137">
        <f t="shared" si="148"/>
        <v>177742.5</v>
      </c>
      <c r="AE190" s="166">
        <f t="shared" si="149"/>
        <v>1.4265945760874216E-2</v>
      </c>
      <c r="AF190" s="168">
        <f>'Μέση ετήσια κατανάλωση'!$F149*Πελάτες!AD186</f>
        <v>500</v>
      </c>
      <c r="AG190" s="137">
        <f>'Μέση ετήσια κατανάλωση'!$G149*(Πελάτες!AB186-Πελάτες!$P186)</f>
        <v>10000</v>
      </c>
      <c r="AH190" s="137">
        <f t="shared" si="150"/>
        <v>10500</v>
      </c>
      <c r="AI190" s="68">
        <v>169742.5</v>
      </c>
      <c r="AJ190" s="137">
        <f t="shared" si="151"/>
        <v>180242.5</v>
      </c>
      <c r="AK190" s="166">
        <f t="shared" si="152"/>
        <v>1.4065291081198925E-2</v>
      </c>
      <c r="AL190" s="168">
        <f>'Μέση ετήσια κατανάλωση'!$F149*Πελάτες!AG186</f>
        <v>0</v>
      </c>
      <c r="AM190" s="137">
        <f>'Μέση ετήσια κατανάλωση'!$G149*(Πελάτες!AE186-Πελάτες!$P186)</f>
        <v>12500</v>
      </c>
      <c r="AN190" s="137">
        <f t="shared" si="153"/>
        <v>12500</v>
      </c>
      <c r="AO190" s="68">
        <v>169742.5</v>
      </c>
      <c r="AP190" s="137">
        <f t="shared" si="154"/>
        <v>182242.5</v>
      </c>
      <c r="AQ190" s="166">
        <f t="shared" si="155"/>
        <v>1.1096162114928499E-2</v>
      </c>
      <c r="AR190" s="163">
        <f t="shared" si="140"/>
        <v>886212.5</v>
      </c>
      <c r="AS190" s="164">
        <f t="shared" si="141"/>
        <v>1.6428905379203496E-2</v>
      </c>
    </row>
    <row r="191" spans="2:45" outlineLevel="1">
      <c r="B191" s="235" t="s">
        <v>94</v>
      </c>
      <c r="C191" s="62" t="s">
        <v>111</v>
      </c>
      <c r="D191" s="83"/>
      <c r="E191" s="68"/>
      <c r="F191" s="166">
        <f t="shared" si="134"/>
        <v>0</v>
      </c>
      <c r="G191" s="68"/>
      <c r="H191" s="166">
        <f t="shared" si="142"/>
        <v>0</v>
      </c>
      <c r="I191" s="68"/>
      <c r="J191" s="166">
        <f t="shared" si="143"/>
        <v>0</v>
      </c>
      <c r="K191" s="68"/>
      <c r="L191" s="166">
        <f t="shared" si="135"/>
        <v>0</v>
      </c>
      <c r="M191" s="163">
        <f t="shared" si="136"/>
        <v>0</v>
      </c>
      <c r="N191" s="164">
        <f t="shared" si="137"/>
        <v>0</v>
      </c>
      <c r="P191" s="168">
        <f>'Μέση ετήσια κατανάλωση'!$F150*Πελάτες!U187</f>
        <v>0</v>
      </c>
      <c r="Q191" s="68"/>
      <c r="R191" s="137">
        <f t="shared" si="144"/>
        <v>0</v>
      </c>
      <c r="S191" s="181">
        <f t="shared" si="138"/>
        <v>0</v>
      </c>
      <c r="T191" s="168">
        <f>'Μέση ετήσια κατανάλωση'!$F150*Πελάτες!X187</f>
        <v>0</v>
      </c>
      <c r="U191" s="137">
        <f>'Μέση ετήσια κατανάλωση'!$G150*(Πελάτες!V187-Πελάτες!$P187)</f>
        <v>0</v>
      </c>
      <c r="V191" s="137">
        <f t="shared" si="145"/>
        <v>0</v>
      </c>
      <c r="W191" s="68"/>
      <c r="X191" s="137">
        <f t="shared" si="146"/>
        <v>0</v>
      </c>
      <c r="Y191" s="166">
        <f t="shared" si="139"/>
        <v>0</v>
      </c>
      <c r="Z191" s="168">
        <f>'Μέση ετήσια κατανάλωση'!$F150*Πελάτες!AA187</f>
        <v>0</v>
      </c>
      <c r="AA191" s="137">
        <f>'Μέση ετήσια κατανάλωση'!$G150*(Πελάτες!Y187-Πελάτες!$P187)</f>
        <v>0</v>
      </c>
      <c r="AB191" s="137">
        <f t="shared" si="147"/>
        <v>0</v>
      </c>
      <c r="AC191" s="68"/>
      <c r="AD191" s="137">
        <f t="shared" si="148"/>
        <v>0</v>
      </c>
      <c r="AE191" s="166">
        <f t="shared" si="149"/>
        <v>0</v>
      </c>
      <c r="AF191" s="168">
        <f>'Μέση ετήσια κατανάλωση'!$F150*Πελάτες!AD187</f>
        <v>0</v>
      </c>
      <c r="AG191" s="137">
        <f>'Μέση ετήσια κατανάλωση'!$G150*(Πελάτες!AB187-Πελάτες!$P187)</f>
        <v>0</v>
      </c>
      <c r="AH191" s="137">
        <f t="shared" si="150"/>
        <v>0</v>
      </c>
      <c r="AI191" s="68"/>
      <c r="AJ191" s="137">
        <f t="shared" si="151"/>
        <v>0</v>
      </c>
      <c r="AK191" s="166">
        <f t="shared" si="152"/>
        <v>0</v>
      </c>
      <c r="AL191" s="168">
        <f>'Μέση ετήσια κατανάλωση'!$F150*Πελάτες!AG187</f>
        <v>0</v>
      </c>
      <c r="AM191" s="137">
        <f>'Μέση ετήσια κατανάλωση'!$G150*(Πελάτες!AE187-Πελάτες!$P187)</f>
        <v>0</v>
      </c>
      <c r="AN191" s="137">
        <f t="shared" si="153"/>
        <v>0</v>
      </c>
      <c r="AO191" s="68"/>
      <c r="AP191" s="137">
        <f t="shared" si="154"/>
        <v>0</v>
      </c>
      <c r="AQ191" s="166">
        <f t="shared" si="155"/>
        <v>0</v>
      </c>
      <c r="AR191" s="163">
        <f t="shared" si="140"/>
        <v>0</v>
      </c>
      <c r="AS191" s="164">
        <f t="shared" si="141"/>
        <v>0</v>
      </c>
    </row>
    <row r="192" spans="2:45" outlineLevel="1">
      <c r="B192" s="236" t="s">
        <v>95</v>
      </c>
      <c r="C192" s="62" t="s">
        <v>111</v>
      </c>
      <c r="D192" s="83">
        <v>5820.915</v>
      </c>
      <c r="E192" s="68">
        <v>6823.9840000000004</v>
      </c>
      <c r="F192" s="166">
        <f t="shared" si="134"/>
        <v>0.17232153364204775</v>
      </c>
      <c r="G192" s="68">
        <v>6949.7730000000001</v>
      </c>
      <c r="H192" s="166">
        <f t="shared" si="142"/>
        <v>1.8433366783978354E-2</v>
      </c>
      <c r="I192" s="68">
        <v>5950.3426666666674</v>
      </c>
      <c r="J192" s="166">
        <f t="shared" si="143"/>
        <v>-0.14380762268542191</v>
      </c>
      <c r="K192" s="68"/>
      <c r="L192" s="166">
        <f t="shared" si="135"/>
        <v>-1</v>
      </c>
      <c r="M192" s="163">
        <f t="shared" si="136"/>
        <v>25545.01466666667</v>
      </c>
      <c r="N192" s="164">
        <f t="shared" si="137"/>
        <v>-1</v>
      </c>
      <c r="P192" s="168">
        <f>'Μέση ετήσια κατανάλωση'!$F151*Πελάτες!U188</f>
        <v>0</v>
      </c>
      <c r="Q192" s="68"/>
      <c r="R192" s="137">
        <f t="shared" si="144"/>
        <v>0</v>
      </c>
      <c r="S192" s="181">
        <f t="shared" si="138"/>
        <v>0</v>
      </c>
      <c r="T192" s="168">
        <f>'Μέση ετήσια κατανάλωση'!$F151*Πελάτες!X188</f>
        <v>0</v>
      </c>
      <c r="U192" s="137">
        <f>'Μέση ετήσια κατανάλωση'!$G151*(Πελάτες!V188-Πελάτες!$P188)</f>
        <v>0</v>
      </c>
      <c r="V192" s="137">
        <f t="shared" si="145"/>
        <v>0</v>
      </c>
      <c r="W192" s="68"/>
      <c r="X192" s="137">
        <f t="shared" si="146"/>
        <v>0</v>
      </c>
      <c r="Y192" s="166">
        <f t="shared" si="139"/>
        <v>0</v>
      </c>
      <c r="Z192" s="168">
        <f>'Μέση ετήσια κατανάλωση'!$F151*Πελάτες!AA188</f>
        <v>0</v>
      </c>
      <c r="AA192" s="137">
        <f>'Μέση ετήσια κατανάλωση'!$G151*(Πελάτες!Y188-Πελάτες!$P188)</f>
        <v>0</v>
      </c>
      <c r="AB192" s="137">
        <f t="shared" si="147"/>
        <v>0</v>
      </c>
      <c r="AC192" s="68"/>
      <c r="AD192" s="137">
        <f t="shared" si="148"/>
        <v>0</v>
      </c>
      <c r="AE192" s="166">
        <f t="shared" si="149"/>
        <v>0</v>
      </c>
      <c r="AF192" s="168">
        <f>'Μέση ετήσια κατανάλωση'!$F151*Πελάτες!AD188</f>
        <v>0</v>
      </c>
      <c r="AG192" s="137">
        <f>'Μέση ετήσια κατανάλωση'!$G151*(Πελάτες!AB188-Πελάτες!$P188)</f>
        <v>0</v>
      </c>
      <c r="AH192" s="137">
        <f t="shared" si="150"/>
        <v>0</v>
      </c>
      <c r="AI192" s="68"/>
      <c r="AJ192" s="137">
        <f t="shared" si="151"/>
        <v>0</v>
      </c>
      <c r="AK192" s="166">
        <f t="shared" si="152"/>
        <v>0</v>
      </c>
      <c r="AL192" s="168">
        <f>'Μέση ετήσια κατανάλωση'!$F151*Πελάτες!AG188</f>
        <v>0</v>
      </c>
      <c r="AM192" s="137">
        <f>'Μέση ετήσια κατανάλωση'!$G151*(Πελάτες!AE188-Πελάτες!$P188)</f>
        <v>0</v>
      </c>
      <c r="AN192" s="137">
        <f t="shared" si="153"/>
        <v>0</v>
      </c>
      <c r="AO192" s="68"/>
      <c r="AP192" s="137">
        <f t="shared" si="154"/>
        <v>0</v>
      </c>
      <c r="AQ192" s="166">
        <f t="shared" si="155"/>
        <v>0</v>
      </c>
      <c r="AR192" s="163">
        <f t="shared" si="140"/>
        <v>0</v>
      </c>
      <c r="AS192" s="164">
        <f t="shared" si="141"/>
        <v>0</v>
      </c>
    </row>
    <row r="193" spans="2:45" outlineLevel="1">
      <c r="B193" s="236" t="s">
        <v>96</v>
      </c>
      <c r="C193" s="62" t="s">
        <v>111</v>
      </c>
      <c r="D193" s="83">
        <v>163063.31400000001</v>
      </c>
      <c r="E193" s="68">
        <v>184914.35200000001</v>
      </c>
      <c r="F193" s="166">
        <f t="shared" si="134"/>
        <v>0.13400339698725858</v>
      </c>
      <c r="G193" s="68">
        <v>254755.821</v>
      </c>
      <c r="H193" s="166">
        <f t="shared" si="142"/>
        <v>0.37769631315583324</v>
      </c>
      <c r="I193" s="68">
        <v>215558.70533333329</v>
      </c>
      <c r="J193" s="166">
        <f t="shared" si="143"/>
        <v>-0.15386151143791416</v>
      </c>
      <c r="K193" s="68">
        <v>259143.5</v>
      </c>
      <c r="L193" s="166">
        <f t="shared" si="135"/>
        <v>0.20219454648917351</v>
      </c>
      <c r="M193" s="163">
        <f t="shared" si="136"/>
        <v>1077435.6923333332</v>
      </c>
      <c r="N193" s="164">
        <f t="shared" si="137"/>
        <v>0.12278347965342995</v>
      </c>
      <c r="P193" s="168">
        <f>'Μέση ετήσια κατανάλωση'!$F152*Πελάτες!U189</f>
        <v>3000</v>
      </c>
      <c r="Q193" s="68">
        <v>259143.5</v>
      </c>
      <c r="R193" s="137">
        <f t="shared" si="144"/>
        <v>262143.5</v>
      </c>
      <c r="S193" s="181">
        <f t="shared" si="138"/>
        <v>1.1576597522222244E-2</v>
      </c>
      <c r="T193" s="168">
        <f>'Μέση ετήσια κατανάλωση'!$F152*Πελάτες!X189</f>
        <v>1000</v>
      </c>
      <c r="U193" s="137">
        <f>'Μέση ετήσια κατανάλωση'!$G152*(Πελάτες!V189-Πελάτες!$P189)</f>
        <v>15000</v>
      </c>
      <c r="V193" s="137">
        <f t="shared" si="145"/>
        <v>16000</v>
      </c>
      <c r="W193" s="68">
        <v>259143.5</v>
      </c>
      <c r="X193" s="137">
        <f t="shared" si="146"/>
        <v>275143.5</v>
      </c>
      <c r="Y193" s="166">
        <f t="shared" si="139"/>
        <v>4.9591159040754396E-2</v>
      </c>
      <c r="Z193" s="168">
        <f>'Μέση ετήσια κατανάλωση'!$F152*Πελάτες!AA189</f>
        <v>1000</v>
      </c>
      <c r="AA193" s="137">
        <f>'Μέση ετήσια κατανάλωση'!$G152*(Πελάτες!Y189-Πελάτες!$P189)</f>
        <v>20000</v>
      </c>
      <c r="AB193" s="137">
        <f t="shared" si="147"/>
        <v>21000</v>
      </c>
      <c r="AC193" s="68">
        <v>259143.5</v>
      </c>
      <c r="AD193" s="137">
        <f t="shared" si="148"/>
        <v>280143.5</v>
      </c>
      <c r="AE193" s="166">
        <f t="shared" si="149"/>
        <v>1.817233552673423E-2</v>
      </c>
      <c r="AF193" s="168">
        <f>'Μέση ετήσια κατανάλωση'!$F152*Πελάτες!AD189</f>
        <v>500</v>
      </c>
      <c r="AG193" s="137">
        <f>'Μέση ετήσια κατανάλωση'!$G152*(Πελάτες!AB189-Πελάτες!$P189)</f>
        <v>25000</v>
      </c>
      <c r="AH193" s="137">
        <f t="shared" si="150"/>
        <v>25500</v>
      </c>
      <c r="AI193" s="68">
        <v>259143.5</v>
      </c>
      <c r="AJ193" s="137">
        <f t="shared" si="151"/>
        <v>284643.5</v>
      </c>
      <c r="AK193" s="166">
        <f t="shared" si="152"/>
        <v>1.6063196183384587E-2</v>
      </c>
      <c r="AL193" s="168">
        <f>'Μέση ετήσια κατανάλωση'!$F152*Πελάτες!AG189</f>
        <v>500</v>
      </c>
      <c r="AM193" s="137">
        <f>'Μέση ετήσια κατανάλωση'!$G152*(Πελάτες!AE189-Πελάτες!$P189)</f>
        <v>27500</v>
      </c>
      <c r="AN193" s="137">
        <f t="shared" si="153"/>
        <v>28000</v>
      </c>
      <c r="AO193" s="68">
        <v>259143.5</v>
      </c>
      <c r="AP193" s="137">
        <f t="shared" si="154"/>
        <v>287143.5</v>
      </c>
      <c r="AQ193" s="166">
        <f t="shared" si="155"/>
        <v>8.7829161740914513E-3</v>
      </c>
      <c r="AR193" s="163">
        <f t="shared" si="140"/>
        <v>1389217.5</v>
      </c>
      <c r="AS193" s="164">
        <f t="shared" si="141"/>
        <v>2.3033779807187127E-2</v>
      </c>
    </row>
    <row r="194" spans="2:45" ht="15" customHeight="1" outlineLevel="1">
      <c r="B194" s="49" t="s">
        <v>135</v>
      </c>
      <c r="C194" s="46" t="s">
        <v>111</v>
      </c>
      <c r="D194" s="183">
        <f>SUM(D171:D193)</f>
        <v>831206.77800000017</v>
      </c>
      <c r="E194" s="183">
        <f>SUM(E171:E193)</f>
        <v>876225.09600000014</v>
      </c>
      <c r="F194" s="182">
        <f>IFERROR((E194-D194)/D194,0)</f>
        <v>5.4160191172069536E-2</v>
      </c>
      <c r="G194" s="183">
        <f>SUM(G171:G193)</f>
        <v>889324.48200000008</v>
      </c>
      <c r="H194" s="182">
        <f t="shared" ref="H194" si="156">IFERROR((G194-E194)/E194,0)</f>
        <v>1.4949795503232126E-2</v>
      </c>
      <c r="I194" s="183">
        <f>SUM(I171:I193)</f>
        <v>790075.12933333335</v>
      </c>
      <c r="J194" s="182">
        <f t="shared" ref="J194" si="157">IFERROR((I194-G194)/G194,0)</f>
        <v>-0.11160083262687771</v>
      </c>
      <c r="K194" s="183">
        <f>SUM(K171:K193)</f>
        <v>1032634.74</v>
      </c>
      <c r="L194" s="182">
        <f t="shared" si="135"/>
        <v>0.30700828523907447</v>
      </c>
      <c r="M194" s="183">
        <f>SUM(M171:M193)</f>
        <v>4419466.225333333</v>
      </c>
      <c r="N194" s="176">
        <f t="shared" si="137"/>
        <v>5.5745925223396275E-2</v>
      </c>
      <c r="P194" s="183">
        <f>SUM(P171:P193)</f>
        <v>5000</v>
      </c>
      <c r="Q194" s="183">
        <f>SUM(Q171:Q193)</f>
        <v>1032634.74</v>
      </c>
      <c r="R194" s="183">
        <f>SUM(R171:R193)</f>
        <v>1037634.74</v>
      </c>
      <c r="S194" s="165">
        <f>IFERROR((R194-K194)/K194,0)</f>
        <v>4.8419831391688407E-3</v>
      </c>
      <c r="T194" s="183">
        <f>SUM(T171:T193)</f>
        <v>4000</v>
      </c>
      <c r="U194" s="183">
        <f>SUM(U171:U193)</f>
        <v>25000</v>
      </c>
      <c r="V194" s="183">
        <f>SUM(V171:V193)</f>
        <v>29000</v>
      </c>
      <c r="W194" s="183">
        <f>SUM(W171:W193)</f>
        <v>1032634.74</v>
      </c>
      <c r="X194" s="183">
        <f>SUM(X171:X193)</f>
        <v>1061634.74</v>
      </c>
      <c r="Y194" s="182">
        <f>IFERROR((X194-R194)/R194,0)</f>
        <v>2.3129526291689115E-2</v>
      </c>
      <c r="Z194" s="183">
        <f>SUM(Z171:Z193)</f>
        <v>4000</v>
      </c>
      <c r="AA194" s="183">
        <f>SUM(AA171:AA193)</f>
        <v>45000</v>
      </c>
      <c r="AB194" s="183">
        <f>SUM(AB171:AB193)</f>
        <v>49000</v>
      </c>
      <c r="AC194" s="183">
        <f>SUM(AC171:AC193)</f>
        <v>1032634.74</v>
      </c>
      <c r="AD194" s="183">
        <f>SUM(AD171:AD193)</f>
        <v>1081634.74</v>
      </c>
      <c r="AE194" s="165">
        <f>IFERROR((AD194-X194)/X194,0)</f>
        <v>1.8838871079143473E-2</v>
      </c>
      <c r="AF194" s="183">
        <f>SUM(AF171:AF193)</f>
        <v>3000</v>
      </c>
      <c r="AG194" s="183">
        <f>SUM(AG171:AG193)</f>
        <v>65000</v>
      </c>
      <c r="AH194" s="183">
        <f>SUM(AH171:AH193)</f>
        <v>68000</v>
      </c>
      <c r="AI194" s="183">
        <f>SUM(AI171:AI193)</f>
        <v>1032634.74</v>
      </c>
      <c r="AJ194" s="183">
        <f>SUM(AJ171:AJ193)</f>
        <v>1100634.74</v>
      </c>
      <c r="AK194" s="165">
        <f t="shared" ref="AK194" si="158">IFERROR((AJ194-AD194)/AD194,0)</f>
        <v>1.7566003843404659E-2</v>
      </c>
      <c r="AL194" s="183">
        <f>SUM(AL171:AL193)</f>
        <v>2500</v>
      </c>
      <c r="AM194" s="183">
        <f>SUM(AM171:AM193)</f>
        <v>80000</v>
      </c>
      <c r="AN194" s="183">
        <f>SUM(AN171:AN193)</f>
        <v>82500</v>
      </c>
      <c r="AO194" s="183">
        <f>SUM(AO171:AO193)</f>
        <v>1032634.74</v>
      </c>
      <c r="AP194" s="183">
        <f>SUM(AP171:AP193)</f>
        <v>1115134.74</v>
      </c>
      <c r="AQ194" s="165">
        <f>IFERROR((AP194-AJ194)/AJ194,0)</f>
        <v>1.3174216180019904E-2</v>
      </c>
      <c r="AR194" s="183">
        <f>SUM(AR171:AR193)</f>
        <v>5396673.7000000002</v>
      </c>
      <c r="AS194" s="164">
        <f>IFERROR((AP194/R194)^(1/4)-1,0)</f>
        <v>1.8170970550848597E-2</v>
      </c>
    </row>
    <row r="195" spans="2:45" ht="15" customHeight="1"/>
    <row r="196" spans="2:45" ht="15.6">
      <c r="B196" s="293" t="s">
        <v>109</v>
      </c>
      <c r="C196" s="293"/>
      <c r="D196" s="293"/>
      <c r="E196" s="293"/>
      <c r="F196" s="293"/>
      <c r="G196" s="293"/>
      <c r="H196" s="293"/>
      <c r="I196" s="293"/>
      <c r="J196" s="293"/>
      <c r="K196" s="293"/>
      <c r="L196" s="293"/>
      <c r="M196" s="293"/>
      <c r="N196" s="293"/>
      <c r="O196" s="293"/>
      <c r="P196" s="293"/>
      <c r="Q196" s="293"/>
      <c r="R196" s="293"/>
      <c r="S196" s="293"/>
      <c r="T196" s="293"/>
      <c r="U196" s="293"/>
      <c r="V196" s="293"/>
      <c r="W196" s="293"/>
      <c r="X196" s="293"/>
      <c r="Y196" s="293"/>
      <c r="Z196" s="293"/>
      <c r="AA196" s="293"/>
      <c r="AB196" s="293"/>
      <c r="AC196" s="293"/>
      <c r="AD196" s="293"/>
      <c r="AE196" s="293"/>
      <c r="AF196" s="293"/>
      <c r="AG196" s="293"/>
      <c r="AH196" s="293"/>
      <c r="AI196" s="293"/>
      <c r="AJ196" s="293"/>
      <c r="AK196" s="293"/>
      <c r="AL196" s="293"/>
      <c r="AM196" s="293"/>
      <c r="AN196" s="293"/>
      <c r="AO196" s="293"/>
      <c r="AP196" s="293"/>
      <c r="AQ196" s="293"/>
      <c r="AR196" s="293"/>
      <c r="AS196" s="293"/>
    </row>
    <row r="197" spans="2:45" ht="5.45" customHeight="1" outlineLevel="1">
      <c r="B197" s="102"/>
      <c r="C197" s="102"/>
      <c r="D197" s="102"/>
      <c r="E197" s="102"/>
      <c r="F197" s="102"/>
      <c r="G197" s="102"/>
      <c r="H197" s="102"/>
      <c r="I197" s="102"/>
      <c r="J197" s="102"/>
      <c r="K197" s="102"/>
      <c r="L197" s="102"/>
      <c r="M197" s="102"/>
      <c r="N197" s="102"/>
      <c r="O197" s="102"/>
      <c r="P197" s="102"/>
      <c r="Q197" s="102"/>
      <c r="R197" s="102"/>
      <c r="S197" s="102"/>
      <c r="T197" s="102"/>
      <c r="U197" s="102"/>
      <c r="V197" s="102"/>
      <c r="W197" s="102"/>
      <c r="X197" s="102"/>
      <c r="Y197" s="102"/>
      <c r="Z197" s="102"/>
      <c r="AA197" s="102"/>
      <c r="AB197" s="102"/>
      <c r="AC197" s="102"/>
      <c r="AD197" s="102"/>
      <c r="AE197" s="102"/>
      <c r="AF197" s="102"/>
      <c r="AG197" s="102"/>
      <c r="AH197" s="102"/>
      <c r="AI197" s="102"/>
      <c r="AJ197" s="102"/>
      <c r="AK197" s="102"/>
    </row>
    <row r="198" spans="2:45" outlineLevel="1">
      <c r="B198" s="304"/>
      <c r="C198" s="325" t="s">
        <v>102</v>
      </c>
      <c r="D198" s="310" t="s">
        <v>127</v>
      </c>
      <c r="E198" s="312"/>
      <c r="F198" s="312"/>
      <c r="G198" s="312"/>
      <c r="H198" s="312"/>
      <c r="I198" s="312"/>
      <c r="J198" s="312"/>
      <c r="K198" s="312"/>
      <c r="L198" s="311"/>
      <c r="M198" s="313" t="str">
        <f xml:space="preserve"> D199&amp;" - "&amp;K199</f>
        <v>2019 - 2023</v>
      </c>
      <c r="N198" s="314"/>
      <c r="P198" s="310" t="s">
        <v>128</v>
      </c>
      <c r="Q198" s="312"/>
      <c r="R198" s="312"/>
      <c r="S198" s="312"/>
      <c r="T198" s="312"/>
      <c r="U198" s="312"/>
      <c r="V198" s="312"/>
      <c r="W198" s="312"/>
      <c r="X198" s="312"/>
      <c r="Y198" s="312"/>
      <c r="Z198" s="312"/>
      <c r="AA198" s="312"/>
      <c r="AB198" s="312"/>
      <c r="AC198" s="312"/>
      <c r="AD198" s="312"/>
      <c r="AE198" s="312"/>
      <c r="AF198" s="312"/>
      <c r="AG198" s="312"/>
      <c r="AH198" s="312"/>
      <c r="AI198" s="312"/>
      <c r="AJ198" s="312"/>
      <c r="AK198" s="312"/>
      <c r="AL198" s="312"/>
      <c r="AM198" s="312"/>
      <c r="AN198" s="312"/>
      <c r="AO198" s="312"/>
      <c r="AP198" s="312"/>
      <c r="AQ198" s="312"/>
      <c r="AR198" s="312"/>
      <c r="AS198" s="311"/>
    </row>
    <row r="199" spans="2:45" outlineLevel="1">
      <c r="B199" s="305"/>
      <c r="C199" s="325"/>
      <c r="D199" s="81">
        <f>$C$3-5</f>
        <v>2019</v>
      </c>
      <c r="E199" s="310">
        <f>$C$3-4</f>
        <v>2020</v>
      </c>
      <c r="F199" s="311"/>
      <c r="G199" s="310">
        <f>$C$3-3</f>
        <v>2021</v>
      </c>
      <c r="H199" s="311"/>
      <c r="I199" s="310">
        <f>$C$3-2</f>
        <v>2022</v>
      </c>
      <c r="J199" s="311"/>
      <c r="K199" s="310">
        <f>$C$3-1</f>
        <v>2023</v>
      </c>
      <c r="L199" s="311"/>
      <c r="M199" s="315"/>
      <c r="N199" s="316"/>
      <c r="P199" s="345">
        <f>$C$3</f>
        <v>2024</v>
      </c>
      <c r="Q199" s="346"/>
      <c r="R199" s="346"/>
      <c r="S199" s="358"/>
      <c r="T199" s="345">
        <f>$C$3+1</f>
        <v>2025</v>
      </c>
      <c r="U199" s="346"/>
      <c r="V199" s="346"/>
      <c r="W199" s="346"/>
      <c r="X199" s="346"/>
      <c r="Y199" s="358"/>
      <c r="Z199" s="310">
        <f>$C$3+2</f>
        <v>2026</v>
      </c>
      <c r="AA199" s="312"/>
      <c r="AB199" s="312"/>
      <c r="AC199" s="312"/>
      <c r="AD199" s="312"/>
      <c r="AE199" s="311"/>
      <c r="AF199" s="310">
        <f>$C$3+3</f>
        <v>2027</v>
      </c>
      <c r="AG199" s="312"/>
      <c r="AH199" s="312"/>
      <c r="AI199" s="312"/>
      <c r="AJ199" s="312"/>
      <c r="AK199" s="311"/>
      <c r="AL199" s="310">
        <f>$C$3+4</f>
        <v>2028</v>
      </c>
      <c r="AM199" s="312"/>
      <c r="AN199" s="312"/>
      <c r="AO199" s="312"/>
      <c r="AP199" s="312"/>
      <c r="AQ199" s="311"/>
      <c r="AR199" s="317" t="str">
        <f>P199&amp;" - "&amp;AL199</f>
        <v>2024 - 2028</v>
      </c>
      <c r="AS199" s="318"/>
    </row>
    <row r="200" spans="2:45" ht="15" customHeight="1" outlineLevel="1">
      <c r="B200" s="305"/>
      <c r="C200" s="325"/>
      <c r="D200" s="347" t="s">
        <v>168</v>
      </c>
      <c r="E200" s="349" t="s">
        <v>168</v>
      </c>
      <c r="F200" s="351" t="s">
        <v>131</v>
      </c>
      <c r="G200" s="349" t="s">
        <v>168</v>
      </c>
      <c r="H200" s="351" t="s">
        <v>131</v>
      </c>
      <c r="I200" s="349" t="s">
        <v>168</v>
      </c>
      <c r="J200" s="353" t="s">
        <v>131</v>
      </c>
      <c r="K200" s="349" t="s">
        <v>168</v>
      </c>
      <c r="L200" s="353" t="s">
        <v>131</v>
      </c>
      <c r="M200" s="349" t="s">
        <v>123</v>
      </c>
      <c r="N200" s="355" t="s">
        <v>132</v>
      </c>
      <c r="P200" s="349" t="str">
        <f>"Διανεμόμενες ποσότητες σε πελάτες που συνδέθηκαν το "&amp;P199</f>
        <v>Διανεμόμενες ποσότητες σε πελάτες που συνδέθηκαν το 2024</v>
      </c>
      <c r="Q200" s="357" t="s">
        <v>169</v>
      </c>
      <c r="R200" s="357" t="s">
        <v>170</v>
      </c>
      <c r="S200" s="359" t="s">
        <v>131</v>
      </c>
      <c r="T200" s="345" t="s">
        <v>171</v>
      </c>
      <c r="U200" s="346"/>
      <c r="V200" s="346"/>
      <c r="W200" s="357" t="s">
        <v>169</v>
      </c>
      <c r="X200" s="357" t="s">
        <v>170</v>
      </c>
      <c r="Y200" s="358" t="s">
        <v>131</v>
      </c>
      <c r="Z200" s="345" t="s">
        <v>171</v>
      </c>
      <c r="AA200" s="346"/>
      <c r="AB200" s="346"/>
      <c r="AC200" s="357" t="s">
        <v>169</v>
      </c>
      <c r="AD200" s="357" t="s">
        <v>170</v>
      </c>
      <c r="AE200" s="358" t="s">
        <v>131</v>
      </c>
      <c r="AF200" s="345" t="s">
        <v>171</v>
      </c>
      <c r="AG200" s="346"/>
      <c r="AH200" s="346"/>
      <c r="AI200" s="357" t="s">
        <v>169</v>
      </c>
      <c r="AJ200" s="357" t="s">
        <v>170</v>
      </c>
      <c r="AK200" s="358" t="s">
        <v>131</v>
      </c>
      <c r="AL200" s="345" t="s">
        <v>171</v>
      </c>
      <c r="AM200" s="346"/>
      <c r="AN200" s="346"/>
      <c r="AO200" s="357" t="s">
        <v>169</v>
      </c>
      <c r="AP200" s="357" t="s">
        <v>170</v>
      </c>
      <c r="AQ200" s="358" t="s">
        <v>131</v>
      </c>
      <c r="AR200" s="360" t="s">
        <v>123</v>
      </c>
      <c r="AS200" s="362" t="s">
        <v>132</v>
      </c>
    </row>
    <row r="201" spans="2:45" ht="57.6" outlineLevel="1">
      <c r="B201" s="306"/>
      <c r="C201" s="325"/>
      <c r="D201" s="348"/>
      <c r="E201" s="350"/>
      <c r="F201" s="352"/>
      <c r="G201" s="350"/>
      <c r="H201" s="352"/>
      <c r="I201" s="350"/>
      <c r="J201" s="354"/>
      <c r="K201" s="350"/>
      <c r="L201" s="354"/>
      <c r="M201" s="350"/>
      <c r="N201" s="356"/>
      <c r="P201" s="350"/>
      <c r="Q201" s="357"/>
      <c r="R201" s="357"/>
      <c r="S201" s="359"/>
      <c r="T201" s="122" t="str">
        <f>"Διανεμόμενες ποσότητες σε πελάτες που συνδέθηκαν το "&amp;T199</f>
        <v>Διανεμόμενες ποσότητες σε πελάτες που συνδέθηκαν το 2025</v>
      </c>
      <c r="U201" s="104" t="str">
        <f>"Διανεμόμενες ποσότητες σε πελάτες που συνδέθηκαν το "&amp;P199</f>
        <v>Διανεμόμενες ποσότητες σε πελάτες που συνδέθηκαν το 2024</v>
      </c>
      <c r="V201" s="58" t="s">
        <v>172</v>
      </c>
      <c r="W201" s="357"/>
      <c r="X201" s="357"/>
      <c r="Y201" s="358"/>
      <c r="Z201" s="122" t="str">
        <f>"Διανεμόμενες ποσότητες σε πελάτες που συνδέθηκαν το "&amp;Z199</f>
        <v>Διανεμόμενες ποσότητες σε πελάτες που συνδέθηκαν το 2026</v>
      </c>
      <c r="AA201" s="104" t="str">
        <f>"Διανεμόμενες ποσότητες σε πελάτες που συνδέθηκαν το "&amp;$P$12&amp;" - "&amp;T199</f>
        <v>Διανεμόμενες ποσότητες σε πελάτες που συνδέθηκαν το 2024 - 2025</v>
      </c>
      <c r="AB201" s="58" t="s">
        <v>172</v>
      </c>
      <c r="AC201" s="357"/>
      <c r="AD201" s="357"/>
      <c r="AE201" s="358"/>
      <c r="AF201" s="122" t="str">
        <f>"Διανεμόμενες ποσότητες σε πελάτες που συνδέθηκαν το "&amp;AF199</f>
        <v>Διανεμόμενες ποσότητες σε πελάτες που συνδέθηκαν το 2027</v>
      </c>
      <c r="AG201" s="104" t="str">
        <f>"Διανεμόμενες ποσότητες σε πελάτες που συνδέθηκαν το "&amp;$P$12&amp;" - "&amp;Z199</f>
        <v>Διανεμόμενες ποσότητες σε πελάτες που συνδέθηκαν το 2024 - 2026</v>
      </c>
      <c r="AH201" s="58" t="s">
        <v>172</v>
      </c>
      <c r="AI201" s="357"/>
      <c r="AJ201" s="357"/>
      <c r="AK201" s="358"/>
      <c r="AL201" s="122" t="str">
        <f>"Διανεμόμενες ποσότητες σε πελάτες που συνδέθηκαν το "&amp;AL199</f>
        <v>Διανεμόμενες ποσότητες σε πελάτες που συνδέθηκαν το 2028</v>
      </c>
      <c r="AM201" s="104" t="str">
        <f>"Διανεμόμενες ποσότητες σε πελάτες που συνδέθηκαν το "&amp;$P$12&amp;" - "&amp;AF199</f>
        <v>Διανεμόμενες ποσότητες σε πελάτες που συνδέθηκαν το 2024 - 2027</v>
      </c>
      <c r="AN201" s="58" t="s">
        <v>172</v>
      </c>
      <c r="AO201" s="357"/>
      <c r="AP201" s="357"/>
      <c r="AQ201" s="358"/>
      <c r="AR201" s="361"/>
      <c r="AS201" s="363"/>
    </row>
    <row r="202" spans="2:45" outlineLevel="1">
      <c r="B202" s="235" t="s">
        <v>75</v>
      </c>
      <c r="C202" s="62" t="s">
        <v>111</v>
      </c>
      <c r="D202" s="83"/>
      <c r="E202" s="68"/>
      <c r="F202" s="166">
        <f t="shared" ref="F202:F224" si="159">IFERROR((E202-D202)/D202,0)</f>
        <v>0</v>
      </c>
      <c r="G202" s="68"/>
      <c r="H202" s="166">
        <f>IFERROR((G202-E202)/E202,0)</f>
        <v>0</v>
      </c>
      <c r="I202" s="68"/>
      <c r="J202" s="166">
        <f>IFERROR((I202-G202)/G202,0)</f>
        <v>0</v>
      </c>
      <c r="K202" s="68"/>
      <c r="L202" s="166">
        <f t="shared" ref="L202:L225" si="160">IFERROR((K202-I202)/I202,0)</f>
        <v>0</v>
      </c>
      <c r="M202" s="163">
        <f t="shared" ref="M202:M224" si="161">D202+E202+G202+I202+K202</f>
        <v>0</v>
      </c>
      <c r="N202" s="164">
        <f t="shared" ref="N202:N225" si="162">IFERROR((K202/D202)^(1/4)-1,0)</f>
        <v>0</v>
      </c>
      <c r="P202" s="168">
        <f>'Μέση ετήσια κατανάλωση'!$F159*Πελάτες!U197</f>
        <v>0</v>
      </c>
      <c r="Q202" s="6"/>
      <c r="R202" s="137">
        <f>P202+Q202</f>
        <v>0</v>
      </c>
      <c r="S202" s="181">
        <f t="shared" ref="S202:S224" si="163">IFERROR((R202-K202)/K202,0)</f>
        <v>0</v>
      </c>
      <c r="T202" s="168">
        <f>'Μέση ετήσια κατανάλωση'!$F159*Πελάτες!X197</f>
        <v>0</v>
      </c>
      <c r="U202" s="137">
        <f>'Μέση ετήσια κατανάλωση'!$G159*(Πελάτες!V197-Πελάτες!$P197)</f>
        <v>0</v>
      </c>
      <c r="V202" s="137">
        <f>T202+U202</f>
        <v>0</v>
      </c>
      <c r="W202" s="6"/>
      <c r="X202" s="137">
        <f>V202+W202</f>
        <v>0</v>
      </c>
      <c r="Y202" s="166">
        <f t="shared" ref="Y202:Y224" si="164">IFERROR((X202-R202)/R202,0)</f>
        <v>0</v>
      </c>
      <c r="Z202" s="168">
        <f>'Μέση ετήσια κατανάλωση'!$F159*Πελάτες!AA197</f>
        <v>0</v>
      </c>
      <c r="AA202" s="137">
        <f>'Μέση ετήσια κατανάλωση'!$G159*(Πελάτες!Y197-Πελάτες!$P197)</f>
        <v>0</v>
      </c>
      <c r="AB202" s="137">
        <f>Z202+AA202</f>
        <v>0</v>
      </c>
      <c r="AC202" s="6"/>
      <c r="AD202" s="137">
        <f>AB202+AC202</f>
        <v>0</v>
      </c>
      <c r="AE202" s="166">
        <f>IFERROR((AD202-X202)/X202,0)</f>
        <v>0</v>
      </c>
      <c r="AF202" s="168">
        <f>'Μέση ετήσια κατανάλωση'!$F159*Πελάτες!AD197</f>
        <v>0</v>
      </c>
      <c r="AG202" s="137">
        <f>'Μέση ετήσια κατανάλωση'!$G159*(Πελάτες!AB197-Πελάτες!$P197)</f>
        <v>0</v>
      </c>
      <c r="AH202" s="137">
        <f>AF202+AG202</f>
        <v>0</v>
      </c>
      <c r="AI202" s="6"/>
      <c r="AJ202" s="137">
        <f>AH202+AI202</f>
        <v>0</v>
      </c>
      <c r="AK202" s="166">
        <f>IFERROR((AJ202-AD202)/AD202,0)</f>
        <v>0</v>
      </c>
      <c r="AL202" s="168">
        <f>'Μέση ετήσια κατανάλωση'!$F159*Πελάτες!AG197</f>
        <v>0</v>
      </c>
      <c r="AM202" s="137">
        <f>'Μέση ετήσια κατανάλωση'!$G159*(Πελάτες!AE197-Πελάτες!$P197)</f>
        <v>0</v>
      </c>
      <c r="AN202" s="137">
        <f>AL202+AM202</f>
        <v>0</v>
      </c>
      <c r="AO202" s="6"/>
      <c r="AP202" s="137">
        <f>AN202+AO202</f>
        <v>0</v>
      </c>
      <c r="AQ202" s="166">
        <f>IFERROR((AP202-AJ202)/AJ202,0)</f>
        <v>0</v>
      </c>
      <c r="AR202" s="163">
        <f t="shared" ref="AR202:AR224" si="165">R202+X202+AD202+AJ202+AP202</f>
        <v>0</v>
      </c>
      <c r="AS202" s="164">
        <f t="shared" ref="AS202:AS224" si="166">IFERROR((AP202/R202)^(1/4)-1,0)</f>
        <v>0</v>
      </c>
    </row>
    <row r="203" spans="2:45" outlineLevel="1">
      <c r="B203" s="236" t="s">
        <v>76</v>
      </c>
      <c r="C203" s="62" t="s">
        <v>111</v>
      </c>
      <c r="D203" s="83"/>
      <c r="E203" s="68"/>
      <c r="F203" s="166">
        <f t="shared" si="159"/>
        <v>0</v>
      </c>
      <c r="G203" s="68"/>
      <c r="H203" s="166">
        <f t="shared" ref="H203:H224" si="167">IFERROR((G203-E203)/E203,0)</f>
        <v>0</v>
      </c>
      <c r="I203" s="68"/>
      <c r="J203" s="166">
        <f t="shared" ref="J203:J224" si="168">IFERROR((I203-G203)/G203,0)</f>
        <v>0</v>
      </c>
      <c r="K203" s="68"/>
      <c r="L203" s="166">
        <f t="shared" si="160"/>
        <v>0</v>
      </c>
      <c r="M203" s="163">
        <f t="shared" si="161"/>
        <v>0</v>
      </c>
      <c r="N203" s="164">
        <f t="shared" si="162"/>
        <v>0</v>
      </c>
      <c r="P203" s="168">
        <f>'Μέση ετήσια κατανάλωση'!$F160*Πελάτες!U198</f>
        <v>0</v>
      </c>
      <c r="Q203" s="6"/>
      <c r="R203" s="137">
        <f t="shared" ref="R203:R224" si="169">P203+Q203</f>
        <v>0</v>
      </c>
      <c r="S203" s="181">
        <f t="shared" si="163"/>
        <v>0</v>
      </c>
      <c r="T203" s="168">
        <f>'Μέση ετήσια κατανάλωση'!$F160*Πελάτες!X198</f>
        <v>0</v>
      </c>
      <c r="U203" s="137">
        <f>'Μέση ετήσια κατανάλωση'!$G160*(Πελάτες!V198-Πελάτες!$P198)</f>
        <v>0</v>
      </c>
      <c r="V203" s="137">
        <f t="shared" ref="V203:V224" si="170">T203+U203</f>
        <v>0</v>
      </c>
      <c r="W203" s="6"/>
      <c r="X203" s="137">
        <f t="shared" ref="X203:X224" si="171">V203+W203</f>
        <v>0</v>
      </c>
      <c r="Y203" s="166">
        <f t="shared" si="164"/>
        <v>0</v>
      </c>
      <c r="Z203" s="168">
        <f>'Μέση ετήσια κατανάλωση'!$F160*Πελάτες!AA198</f>
        <v>0</v>
      </c>
      <c r="AA203" s="137">
        <f>'Μέση ετήσια κατανάλωση'!$G160*(Πελάτες!Y198-Πελάτες!$P198)</f>
        <v>0</v>
      </c>
      <c r="AB203" s="137">
        <f t="shared" ref="AB203:AB224" si="172">Z203+AA203</f>
        <v>0</v>
      </c>
      <c r="AC203" s="6"/>
      <c r="AD203" s="137">
        <f t="shared" ref="AD203:AD224" si="173">AB203+AC203</f>
        <v>0</v>
      </c>
      <c r="AE203" s="166">
        <f t="shared" ref="AE203:AE224" si="174">IFERROR((AD203-X203)/X203,0)</f>
        <v>0</v>
      </c>
      <c r="AF203" s="168">
        <f>'Μέση ετήσια κατανάλωση'!$F160*Πελάτες!AD198</f>
        <v>0</v>
      </c>
      <c r="AG203" s="137">
        <f>'Μέση ετήσια κατανάλωση'!$G160*(Πελάτες!AB198-Πελάτες!$P198)</f>
        <v>0</v>
      </c>
      <c r="AH203" s="137">
        <f t="shared" ref="AH203:AH224" si="175">AF203+AG203</f>
        <v>0</v>
      </c>
      <c r="AI203" s="6"/>
      <c r="AJ203" s="137">
        <f t="shared" ref="AJ203:AJ224" si="176">AH203+AI203</f>
        <v>0</v>
      </c>
      <c r="AK203" s="166">
        <f t="shared" ref="AK203:AK224" si="177">IFERROR((AJ203-AD203)/AD203,0)</f>
        <v>0</v>
      </c>
      <c r="AL203" s="168">
        <f>'Μέση ετήσια κατανάλωση'!$F160*Πελάτες!AG198</f>
        <v>0</v>
      </c>
      <c r="AM203" s="137">
        <f>'Μέση ετήσια κατανάλωση'!$G160*(Πελάτες!AE198-Πελάτες!$P198)</f>
        <v>0</v>
      </c>
      <c r="AN203" s="137">
        <f t="shared" ref="AN203:AN224" si="178">AL203+AM203</f>
        <v>0</v>
      </c>
      <c r="AO203" s="6"/>
      <c r="AP203" s="137">
        <f t="shared" ref="AP203:AP224" si="179">AN203+AO203</f>
        <v>0</v>
      </c>
      <c r="AQ203" s="166">
        <f t="shared" ref="AQ203:AQ224" si="180">IFERROR((AP203-AJ203)/AJ203,0)</f>
        <v>0</v>
      </c>
      <c r="AR203" s="163">
        <f t="shared" si="165"/>
        <v>0</v>
      </c>
      <c r="AS203" s="164">
        <f t="shared" si="166"/>
        <v>0</v>
      </c>
    </row>
    <row r="204" spans="2:45" outlineLevel="1">
      <c r="B204" s="236" t="s">
        <v>77</v>
      </c>
      <c r="C204" s="62" t="s">
        <v>111</v>
      </c>
      <c r="D204" s="83"/>
      <c r="E204" s="68"/>
      <c r="F204" s="166">
        <f t="shared" si="159"/>
        <v>0</v>
      </c>
      <c r="G204" s="68"/>
      <c r="H204" s="166">
        <f t="shared" si="167"/>
        <v>0</v>
      </c>
      <c r="I204" s="68"/>
      <c r="J204" s="166">
        <f t="shared" si="168"/>
        <v>0</v>
      </c>
      <c r="K204" s="68"/>
      <c r="L204" s="166">
        <f t="shared" si="160"/>
        <v>0</v>
      </c>
      <c r="M204" s="163">
        <f t="shared" si="161"/>
        <v>0</v>
      </c>
      <c r="N204" s="164">
        <f t="shared" si="162"/>
        <v>0</v>
      </c>
      <c r="P204" s="168">
        <f>'Μέση ετήσια κατανάλωση'!$F161*Πελάτες!U199</f>
        <v>0</v>
      </c>
      <c r="Q204" s="6"/>
      <c r="R204" s="137">
        <f t="shared" si="169"/>
        <v>0</v>
      </c>
      <c r="S204" s="181">
        <f t="shared" si="163"/>
        <v>0</v>
      </c>
      <c r="T204" s="168">
        <f>'Μέση ετήσια κατανάλωση'!$F161*Πελάτες!X199</f>
        <v>0</v>
      </c>
      <c r="U204" s="137">
        <f>'Μέση ετήσια κατανάλωση'!$G161*(Πελάτες!V199-Πελάτες!$P199)</f>
        <v>0</v>
      </c>
      <c r="V204" s="137">
        <f t="shared" si="170"/>
        <v>0</v>
      </c>
      <c r="W204" s="6"/>
      <c r="X204" s="137">
        <f t="shared" si="171"/>
        <v>0</v>
      </c>
      <c r="Y204" s="166">
        <f t="shared" si="164"/>
        <v>0</v>
      </c>
      <c r="Z204" s="168">
        <f>'Μέση ετήσια κατανάλωση'!$F161*Πελάτες!AA199</f>
        <v>0</v>
      </c>
      <c r="AA204" s="137">
        <f>'Μέση ετήσια κατανάλωση'!$G161*(Πελάτες!Y199-Πελάτες!$P199)</f>
        <v>0</v>
      </c>
      <c r="AB204" s="137">
        <f t="shared" si="172"/>
        <v>0</v>
      </c>
      <c r="AC204" s="6"/>
      <c r="AD204" s="137">
        <f t="shared" si="173"/>
        <v>0</v>
      </c>
      <c r="AE204" s="166">
        <f t="shared" si="174"/>
        <v>0</v>
      </c>
      <c r="AF204" s="168">
        <f>'Μέση ετήσια κατανάλωση'!$F161*Πελάτες!AD199</f>
        <v>0</v>
      </c>
      <c r="AG204" s="137">
        <f>'Μέση ετήσια κατανάλωση'!$G161*(Πελάτες!AB199-Πελάτες!$P199)</f>
        <v>0</v>
      </c>
      <c r="AH204" s="137">
        <f t="shared" si="175"/>
        <v>0</v>
      </c>
      <c r="AI204" s="6"/>
      <c r="AJ204" s="137">
        <f t="shared" si="176"/>
        <v>0</v>
      </c>
      <c r="AK204" s="166">
        <f t="shared" si="177"/>
        <v>0</v>
      </c>
      <c r="AL204" s="168">
        <f>'Μέση ετήσια κατανάλωση'!$F161*Πελάτες!AG199</f>
        <v>0</v>
      </c>
      <c r="AM204" s="137">
        <f>'Μέση ετήσια κατανάλωση'!$G161*(Πελάτες!AE199-Πελάτες!$P199)</f>
        <v>0</v>
      </c>
      <c r="AN204" s="137">
        <f t="shared" si="178"/>
        <v>0</v>
      </c>
      <c r="AO204" s="6"/>
      <c r="AP204" s="137">
        <f t="shared" si="179"/>
        <v>0</v>
      </c>
      <c r="AQ204" s="166">
        <f t="shared" si="180"/>
        <v>0</v>
      </c>
      <c r="AR204" s="163">
        <f t="shared" si="165"/>
        <v>0</v>
      </c>
      <c r="AS204" s="164">
        <f t="shared" si="166"/>
        <v>0</v>
      </c>
    </row>
    <row r="205" spans="2:45" outlineLevel="1">
      <c r="B205" s="235" t="s">
        <v>78</v>
      </c>
      <c r="C205" s="62" t="s">
        <v>111</v>
      </c>
      <c r="D205" s="83"/>
      <c r="E205" s="68"/>
      <c r="F205" s="166">
        <f t="shared" si="159"/>
        <v>0</v>
      </c>
      <c r="G205" s="68"/>
      <c r="H205" s="166">
        <f t="shared" si="167"/>
        <v>0</v>
      </c>
      <c r="I205" s="68"/>
      <c r="J205" s="166">
        <f t="shared" si="168"/>
        <v>0</v>
      </c>
      <c r="K205" s="68"/>
      <c r="L205" s="166">
        <f t="shared" si="160"/>
        <v>0</v>
      </c>
      <c r="M205" s="163">
        <f t="shared" si="161"/>
        <v>0</v>
      </c>
      <c r="N205" s="164">
        <f t="shared" si="162"/>
        <v>0</v>
      </c>
      <c r="P205" s="168">
        <f>'Μέση ετήσια κατανάλωση'!$F162*Πελάτες!U200</f>
        <v>0</v>
      </c>
      <c r="Q205" s="6"/>
      <c r="R205" s="137">
        <f t="shared" si="169"/>
        <v>0</v>
      </c>
      <c r="S205" s="181">
        <f t="shared" si="163"/>
        <v>0</v>
      </c>
      <c r="T205" s="168">
        <f>'Μέση ετήσια κατανάλωση'!$F162*Πελάτες!X200</f>
        <v>0</v>
      </c>
      <c r="U205" s="137">
        <f>'Μέση ετήσια κατανάλωση'!$G162*(Πελάτες!V200-Πελάτες!$P200)</f>
        <v>0</v>
      </c>
      <c r="V205" s="137">
        <f t="shared" si="170"/>
        <v>0</v>
      </c>
      <c r="W205" s="6"/>
      <c r="X205" s="137">
        <f t="shared" si="171"/>
        <v>0</v>
      </c>
      <c r="Y205" s="166">
        <f t="shared" si="164"/>
        <v>0</v>
      </c>
      <c r="Z205" s="168">
        <f>'Μέση ετήσια κατανάλωση'!$F162*Πελάτες!AA200</f>
        <v>0</v>
      </c>
      <c r="AA205" s="137">
        <f>'Μέση ετήσια κατανάλωση'!$G162*(Πελάτες!Y200-Πελάτες!$P200)</f>
        <v>0</v>
      </c>
      <c r="AB205" s="137">
        <f t="shared" si="172"/>
        <v>0</v>
      </c>
      <c r="AC205" s="6"/>
      <c r="AD205" s="137">
        <f t="shared" si="173"/>
        <v>0</v>
      </c>
      <c r="AE205" s="166">
        <f t="shared" si="174"/>
        <v>0</v>
      </c>
      <c r="AF205" s="168">
        <f>'Μέση ετήσια κατανάλωση'!$F162*Πελάτες!AD200</f>
        <v>0</v>
      </c>
      <c r="AG205" s="137">
        <f>'Μέση ετήσια κατανάλωση'!$G162*(Πελάτες!AB200-Πελάτες!$P200)</f>
        <v>0</v>
      </c>
      <c r="AH205" s="137">
        <f t="shared" si="175"/>
        <v>0</v>
      </c>
      <c r="AI205" s="6"/>
      <c r="AJ205" s="137">
        <f t="shared" si="176"/>
        <v>0</v>
      </c>
      <c r="AK205" s="166">
        <f t="shared" si="177"/>
        <v>0</v>
      </c>
      <c r="AL205" s="168">
        <f>'Μέση ετήσια κατανάλωση'!$F162*Πελάτες!AG200</f>
        <v>0</v>
      </c>
      <c r="AM205" s="137">
        <f>'Μέση ετήσια κατανάλωση'!$G162*(Πελάτες!AE200-Πελάτες!$P200)</f>
        <v>0</v>
      </c>
      <c r="AN205" s="137">
        <f t="shared" si="178"/>
        <v>0</v>
      </c>
      <c r="AO205" s="6"/>
      <c r="AP205" s="137">
        <f t="shared" si="179"/>
        <v>0</v>
      </c>
      <c r="AQ205" s="166">
        <f t="shared" si="180"/>
        <v>0</v>
      </c>
      <c r="AR205" s="163">
        <f t="shared" si="165"/>
        <v>0</v>
      </c>
      <c r="AS205" s="164">
        <f t="shared" si="166"/>
        <v>0</v>
      </c>
    </row>
    <row r="206" spans="2:45" outlineLevel="1">
      <c r="B206" s="236" t="s">
        <v>79</v>
      </c>
      <c r="C206" s="62" t="s">
        <v>111</v>
      </c>
      <c r="D206" s="83"/>
      <c r="E206" s="68"/>
      <c r="F206" s="166">
        <f t="shared" si="159"/>
        <v>0</v>
      </c>
      <c r="G206" s="68"/>
      <c r="H206" s="166">
        <f t="shared" si="167"/>
        <v>0</v>
      </c>
      <c r="I206" s="68"/>
      <c r="J206" s="166">
        <f t="shared" si="168"/>
        <v>0</v>
      </c>
      <c r="K206" s="68"/>
      <c r="L206" s="166">
        <f t="shared" si="160"/>
        <v>0</v>
      </c>
      <c r="M206" s="163">
        <f t="shared" si="161"/>
        <v>0</v>
      </c>
      <c r="N206" s="164">
        <f t="shared" si="162"/>
        <v>0</v>
      </c>
      <c r="P206" s="168">
        <f>'Μέση ετήσια κατανάλωση'!$F163*Πελάτες!U201</f>
        <v>0</v>
      </c>
      <c r="Q206" s="6"/>
      <c r="R206" s="137">
        <f t="shared" si="169"/>
        <v>0</v>
      </c>
      <c r="S206" s="181">
        <f t="shared" si="163"/>
        <v>0</v>
      </c>
      <c r="T206" s="168">
        <f>'Μέση ετήσια κατανάλωση'!$F163*Πελάτες!X201</f>
        <v>0</v>
      </c>
      <c r="U206" s="137">
        <f>'Μέση ετήσια κατανάλωση'!$G163*(Πελάτες!V201-Πελάτες!$P201)</f>
        <v>0</v>
      </c>
      <c r="V206" s="137">
        <f t="shared" si="170"/>
        <v>0</v>
      </c>
      <c r="W206" s="6"/>
      <c r="X206" s="137">
        <f t="shared" si="171"/>
        <v>0</v>
      </c>
      <c r="Y206" s="166">
        <f t="shared" si="164"/>
        <v>0</v>
      </c>
      <c r="Z206" s="168">
        <f>'Μέση ετήσια κατανάλωση'!$F163*Πελάτες!AA201</f>
        <v>0</v>
      </c>
      <c r="AA206" s="137">
        <f>'Μέση ετήσια κατανάλωση'!$G163*(Πελάτες!Y201-Πελάτες!$P201)</f>
        <v>0</v>
      </c>
      <c r="AB206" s="137">
        <f t="shared" si="172"/>
        <v>0</v>
      </c>
      <c r="AC206" s="6"/>
      <c r="AD206" s="137">
        <f t="shared" si="173"/>
        <v>0</v>
      </c>
      <c r="AE206" s="166">
        <f t="shared" si="174"/>
        <v>0</v>
      </c>
      <c r="AF206" s="168">
        <f>'Μέση ετήσια κατανάλωση'!$F163*Πελάτες!AD201</f>
        <v>0</v>
      </c>
      <c r="AG206" s="137">
        <f>'Μέση ετήσια κατανάλωση'!$G163*(Πελάτες!AB201-Πελάτες!$P201)</f>
        <v>0</v>
      </c>
      <c r="AH206" s="137">
        <f t="shared" si="175"/>
        <v>0</v>
      </c>
      <c r="AI206" s="6"/>
      <c r="AJ206" s="137">
        <f t="shared" si="176"/>
        <v>0</v>
      </c>
      <c r="AK206" s="166">
        <f t="shared" si="177"/>
        <v>0</v>
      </c>
      <c r="AL206" s="168">
        <f>'Μέση ετήσια κατανάλωση'!$F163*Πελάτες!AG201</f>
        <v>0</v>
      </c>
      <c r="AM206" s="137">
        <f>'Μέση ετήσια κατανάλωση'!$G163*(Πελάτες!AE201-Πελάτες!$P201)</f>
        <v>0</v>
      </c>
      <c r="AN206" s="137">
        <f t="shared" si="178"/>
        <v>0</v>
      </c>
      <c r="AO206" s="6"/>
      <c r="AP206" s="137">
        <f t="shared" si="179"/>
        <v>0</v>
      </c>
      <c r="AQ206" s="166">
        <f t="shared" si="180"/>
        <v>0</v>
      </c>
      <c r="AR206" s="163">
        <f t="shared" si="165"/>
        <v>0</v>
      </c>
      <c r="AS206" s="164">
        <f t="shared" si="166"/>
        <v>0</v>
      </c>
    </row>
    <row r="207" spans="2:45" outlineLevel="1">
      <c r="B207" s="236" t="s">
        <v>80</v>
      </c>
      <c r="C207" s="62" t="s">
        <v>111</v>
      </c>
      <c r="D207" s="83"/>
      <c r="E207" s="68"/>
      <c r="F207" s="166">
        <f t="shared" si="159"/>
        <v>0</v>
      </c>
      <c r="G207" s="68"/>
      <c r="H207" s="166">
        <f t="shared" si="167"/>
        <v>0</v>
      </c>
      <c r="I207" s="68"/>
      <c r="J207" s="166">
        <f t="shared" si="168"/>
        <v>0</v>
      </c>
      <c r="K207" s="68"/>
      <c r="L207" s="166">
        <f t="shared" si="160"/>
        <v>0</v>
      </c>
      <c r="M207" s="163">
        <f t="shared" si="161"/>
        <v>0</v>
      </c>
      <c r="N207" s="164">
        <f t="shared" si="162"/>
        <v>0</v>
      </c>
      <c r="P207" s="168">
        <f>'Μέση ετήσια κατανάλωση'!$F164*Πελάτες!U202</f>
        <v>0</v>
      </c>
      <c r="Q207" s="6"/>
      <c r="R207" s="137">
        <f t="shared" si="169"/>
        <v>0</v>
      </c>
      <c r="S207" s="181">
        <f t="shared" si="163"/>
        <v>0</v>
      </c>
      <c r="T207" s="168">
        <f>'Μέση ετήσια κατανάλωση'!$F164*Πελάτες!X202</f>
        <v>0</v>
      </c>
      <c r="U207" s="137">
        <f>'Μέση ετήσια κατανάλωση'!$G164*(Πελάτες!V202-Πελάτες!$P202)</f>
        <v>0</v>
      </c>
      <c r="V207" s="137">
        <f t="shared" si="170"/>
        <v>0</v>
      </c>
      <c r="W207" s="6"/>
      <c r="X207" s="137">
        <f t="shared" si="171"/>
        <v>0</v>
      </c>
      <c r="Y207" s="166">
        <f t="shared" si="164"/>
        <v>0</v>
      </c>
      <c r="Z207" s="168">
        <f>'Μέση ετήσια κατανάλωση'!$F164*Πελάτες!AA202</f>
        <v>0</v>
      </c>
      <c r="AA207" s="137">
        <f>'Μέση ετήσια κατανάλωση'!$G164*(Πελάτες!Y202-Πελάτες!$P202)</f>
        <v>0</v>
      </c>
      <c r="AB207" s="137">
        <f t="shared" si="172"/>
        <v>0</v>
      </c>
      <c r="AC207" s="6"/>
      <c r="AD207" s="137">
        <f t="shared" si="173"/>
        <v>0</v>
      </c>
      <c r="AE207" s="166">
        <f t="shared" si="174"/>
        <v>0</v>
      </c>
      <c r="AF207" s="168">
        <f>'Μέση ετήσια κατανάλωση'!$F164*Πελάτες!AD202</f>
        <v>0</v>
      </c>
      <c r="AG207" s="137">
        <f>'Μέση ετήσια κατανάλωση'!$G164*(Πελάτες!AB202-Πελάτες!$P202)</f>
        <v>0</v>
      </c>
      <c r="AH207" s="137">
        <f t="shared" si="175"/>
        <v>0</v>
      </c>
      <c r="AI207" s="6"/>
      <c r="AJ207" s="137">
        <f t="shared" si="176"/>
        <v>0</v>
      </c>
      <c r="AK207" s="166">
        <f t="shared" si="177"/>
        <v>0</v>
      </c>
      <c r="AL207" s="168">
        <f>'Μέση ετήσια κατανάλωση'!$F164*Πελάτες!AG202</f>
        <v>0</v>
      </c>
      <c r="AM207" s="137">
        <f>'Μέση ετήσια κατανάλωση'!$G164*(Πελάτες!AE202-Πελάτες!$P202)</f>
        <v>0</v>
      </c>
      <c r="AN207" s="137">
        <f t="shared" si="178"/>
        <v>0</v>
      </c>
      <c r="AO207" s="6"/>
      <c r="AP207" s="137">
        <f t="shared" si="179"/>
        <v>0</v>
      </c>
      <c r="AQ207" s="166">
        <f t="shared" si="180"/>
        <v>0</v>
      </c>
      <c r="AR207" s="163">
        <f t="shared" si="165"/>
        <v>0</v>
      </c>
      <c r="AS207" s="164">
        <f t="shared" si="166"/>
        <v>0</v>
      </c>
    </row>
    <row r="208" spans="2:45" outlineLevel="1">
      <c r="B208" s="235" t="s">
        <v>81</v>
      </c>
      <c r="C208" s="62" t="s">
        <v>111</v>
      </c>
      <c r="D208" s="83"/>
      <c r="E208" s="68"/>
      <c r="F208" s="166">
        <f t="shared" si="159"/>
        <v>0</v>
      </c>
      <c r="G208" s="68"/>
      <c r="H208" s="166">
        <f t="shared" si="167"/>
        <v>0</v>
      </c>
      <c r="I208" s="68"/>
      <c r="J208" s="166">
        <f t="shared" si="168"/>
        <v>0</v>
      </c>
      <c r="K208" s="68"/>
      <c r="L208" s="166">
        <f t="shared" si="160"/>
        <v>0</v>
      </c>
      <c r="M208" s="163">
        <f t="shared" si="161"/>
        <v>0</v>
      </c>
      <c r="N208" s="164">
        <f t="shared" si="162"/>
        <v>0</v>
      </c>
      <c r="P208" s="168">
        <f>'Μέση ετήσια κατανάλωση'!$F165*Πελάτες!U203</f>
        <v>0</v>
      </c>
      <c r="Q208" s="6"/>
      <c r="R208" s="137">
        <f t="shared" si="169"/>
        <v>0</v>
      </c>
      <c r="S208" s="181">
        <f t="shared" si="163"/>
        <v>0</v>
      </c>
      <c r="T208" s="168">
        <f>'Μέση ετήσια κατανάλωση'!$F165*Πελάτες!X203</f>
        <v>0</v>
      </c>
      <c r="U208" s="137">
        <f>'Μέση ετήσια κατανάλωση'!$G165*(Πελάτες!V203-Πελάτες!$P203)</f>
        <v>0</v>
      </c>
      <c r="V208" s="137">
        <f t="shared" si="170"/>
        <v>0</v>
      </c>
      <c r="W208" s="6"/>
      <c r="X208" s="137">
        <f t="shared" si="171"/>
        <v>0</v>
      </c>
      <c r="Y208" s="166">
        <f t="shared" si="164"/>
        <v>0</v>
      </c>
      <c r="Z208" s="168">
        <f>'Μέση ετήσια κατανάλωση'!$F165*Πελάτες!AA203</f>
        <v>0</v>
      </c>
      <c r="AA208" s="137">
        <f>'Μέση ετήσια κατανάλωση'!$G165*(Πελάτες!Y203-Πελάτες!$P203)</f>
        <v>0</v>
      </c>
      <c r="AB208" s="137">
        <f t="shared" si="172"/>
        <v>0</v>
      </c>
      <c r="AC208" s="6"/>
      <c r="AD208" s="137">
        <f t="shared" si="173"/>
        <v>0</v>
      </c>
      <c r="AE208" s="166">
        <f t="shared" si="174"/>
        <v>0</v>
      </c>
      <c r="AF208" s="168">
        <f>'Μέση ετήσια κατανάλωση'!$F165*Πελάτες!AD203</f>
        <v>0</v>
      </c>
      <c r="AG208" s="137">
        <f>'Μέση ετήσια κατανάλωση'!$G165*(Πελάτες!AB203-Πελάτες!$P203)</f>
        <v>0</v>
      </c>
      <c r="AH208" s="137">
        <f t="shared" si="175"/>
        <v>0</v>
      </c>
      <c r="AI208" s="6"/>
      <c r="AJ208" s="137">
        <f t="shared" si="176"/>
        <v>0</v>
      </c>
      <c r="AK208" s="166">
        <f t="shared" si="177"/>
        <v>0</v>
      </c>
      <c r="AL208" s="168">
        <f>'Μέση ετήσια κατανάλωση'!$F165*Πελάτες!AG203</f>
        <v>0</v>
      </c>
      <c r="AM208" s="137">
        <f>'Μέση ετήσια κατανάλωση'!$G165*(Πελάτες!AE203-Πελάτες!$P203)</f>
        <v>0</v>
      </c>
      <c r="AN208" s="137">
        <f t="shared" si="178"/>
        <v>0</v>
      </c>
      <c r="AO208" s="6"/>
      <c r="AP208" s="137">
        <f t="shared" si="179"/>
        <v>0</v>
      </c>
      <c r="AQ208" s="166">
        <f t="shared" si="180"/>
        <v>0</v>
      </c>
      <c r="AR208" s="163">
        <f t="shared" si="165"/>
        <v>0</v>
      </c>
      <c r="AS208" s="164">
        <f t="shared" si="166"/>
        <v>0</v>
      </c>
    </row>
    <row r="209" spans="2:45" outlineLevel="1">
      <c r="B209" s="236" t="s">
        <v>82</v>
      </c>
      <c r="C209" s="62" t="s">
        <v>111</v>
      </c>
      <c r="D209" s="83"/>
      <c r="E209" s="68"/>
      <c r="F209" s="166">
        <f t="shared" si="159"/>
        <v>0</v>
      </c>
      <c r="G209" s="68"/>
      <c r="H209" s="166">
        <f t="shared" si="167"/>
        <v>0</v>
      </c>
      <c r="I209" s="68"/>
      <c r="J209" s="166">
        <f t="shared" si="168"/>
        <v>0</v>
      </c>
      <c r="K209" s="68"/>
      <c r="L209" s="166">
        <f t="shared" si="160"/>
        <v>0</v>
      </c>
      <c r="M209" s="163">
        <f t="shared" si="161"/>
        <v>0</v>
      </c>
      <c r="N209" s="164">
        <f t="shared" si="162"/>
        <v>0</v>
      </c>
      <c r="P209" s="168">
        <f>'Μέση ετήσια κατανάλωση'!$F166*Πελάτες!U204</f>
        <v>0</v>
      </c>
      <c r="Q209" s="6"/>
      <c r="R209" s="137">
        <f t="shared" si="169"/>
        <v>0</v>
      </c>
      <c r="S209" s="181">
        <f t="shared" si="163"/>
        <v>0</v>
      </c>
      <c r="T209" s="168">
        <f>'Μέση ετήσια κατανάλωση'!$F166*Πελάτες!X204</f>
        <v>0</v>
      </c>
      <c r="U209" s="137">
        <f>'Μέση ετήσια κατανάλωση'!$G166*(Πελάτες!V204-Πελάτες!$P204)</f>
        <v>0</v>
      </c>
      <c r="V209" s="137">
        <f t="shared" si="170"/>
        <v>0</v>
      </c>
      <c r="W209" s="6"/>
      <c r="X209" s="137">
        <f t="shared" si="171"/>
        <v>0</v>
      </c>
      <c r="Y209" s="166">
        <f t="shared" si="164"/>
        <v>0</v>
      </c>
      <c r="Z209" s="168">
        <f>'Μέση ετήσια κατανάλωση'!$F166*Πελάτες!AA204</f>
        <v>0</v>
      </c>
      <c r="AA209" s="137">
        <f>'Μέση ετήσια κατανάλωση'!$G166*(Πελάτες!Y204-Πελάτες!$P204)</f>
        <v>0</v>
      </c>
      <c r="AB209" s="137">
        <f t="shared" si="172"/>
        <v>0</v>
      </c>
      <c r="AC209" s="6"/>
      <c r="AD209" s="137">
        <f t="shared" si="173"/>
        <v>0</v>
      </c>
      <c r="AE209" s="166">
        <f t="shared" si="174"/>
        <v>0</v>
      </c>
      <c r="AF209" s="168">
        <f>'Μέση ετήσια κατανάλωση'!$F166*Πελάτες!AD204</f>
        <v>0</v>
      </c>
      <c r="AG209" s="137">
        <f>'Μέση ετήσια κατανάλωση'!$G166*(Πελάτες!AB204-Πελάτες!$P204)</f>
        <v>0</v>
      </c>
      <c r="AH209" s="137">
        <f t="shared" si="175"/>
        <v>0</v>
      </c>
      <c r="AI209" s="6"/>
      <c r="AJ209" s="137">
        <f t="shared" si="176"/>
        <v>0</v>
      </c>
      <c r="AK209" s="166">
        <f t="shared" si="177"/>
        <v>0</v>
      </c>
      <c r="AL209" s="168">
        <f>'Μέση ετήσια κατανάλωση'!$F166*Πελάτες!AG204</f>
        <v>0</v>
      </c>
      <c r="AM209" s="137">
        <f>'Μέση ετήσια κατανάλωση'!$G166*(Πελάτες!AE204-Πελάτες!$P204)</f>
        <v>0</v>
      </c>
      <c r="AN209" s="137">
        <f t="shared" si="178"/>
        <v>0</v>
      </c>
      <c r="AO209" s="6"/>
      <c r="AP209" s="137">
        <f t="shared" si="179"/>
        <v>0</v>
      </c>
      <c r="AQ209" s="166">
        <f t="shared" si="180"/>
        <v>0</v>
      </c>
      <c r="AR209" s="163">
        <f t="shared" si="165"/>
        <v>0</v>
      </c>
      <c r="AS209" s="164">
        <f t="shared" si="166"/>
        <v>0</v>
      </c>
    </row>
    <row r="210" spans="2:45" outlineLevel="1">
      <c r="B210" s="236" t="s">
        <v>83</v>
      </c>
      <c r="C210" s="62" t="s">
        <v>111</v>
      </c>
      <c r="D210" s="83"/>
      <c r="E210" s="68"/>
      <c r="F210" s="166">
        <f t="shared" si="159"/>
        <v>0</v>
      </c>
      <c r="G210" s="68"/>
      <c r="H210" s="166">
        <f t="shared" si="167"/>
        <v>0</v>
      </c>
      <c r="I210" s="68"/>
      <c r="J210" s="166">
        <f t="shared" si="168"/>
        <v>0</v>
      </c>
      <c r="K210" s="68"/>
      <c r="L210" s="166">
        <f t="shared" si="160"/>
        <v>0</v>
      </c>
      <c r="M210" s="163">
        <f t="shared" si="161"/>
        <v>0</v>
      </c>
      <c r="N210" s="164">
        <f t="shared" si="162"/>
        <v>0</v>
      </c>
      <c r="P210" s="168">
        <f>'Μέση ετήσια κατανάλωση'!$F167*Πελάτες!U205</f>
        <v>0</v>
      </c>
      <c r="Q210" s="6"/>
      <c r="R210" s="137">
        <f t="shared" si="169"/>
        <v>0</v>
      </c>
      <c r="S210" s="181">
        <f t="shared" si="163"/>
        <v>0</v>
      </c>
      <c r="T210" s="168">
        <f>'Μέση ετήσια κατανάλωση'!$F167*Πελάτες!X205</f>
        <v>0</v>
      </c>
      <c r="U210" s="137">
        <f>'Μέση ετήσια κατανάλωση'!$G167*(Πελάτες!V205-Πελάτες!$P205)</f>
        <v>0</v>
      </c>
      <c r="V210" s="137">
        <f t="shared" si="170"/>
        <v>0</v>
      </c>
      <c r="W210" s="6"/>
      <c r="X210" s="137">
        <f t="shared" si="171"/>
        <v>0</v>
      </c>
      <c r="Y210" s="166">
        <f t="shared" si="164"/>
        <v>0</v>
      </c>
      <c r="Z210" s="168">
        <f>'Μέση ετήσια κατανάλωση'!$F167*Πελάτες!AA205</f>
        <v>0</v>
      </c>
      <c r="AA210" s="137">
        <f>'Μέση ετήσια κατανάλωση'!$G167*(Πελάτες!Y205-Πελάτες!$P205)</f>
        <v>0</v>
      </c>
      <c r="AB210" s="137">
        <f t="shared" si="172"/>
        <v>0</v>
      </c>
      <c r="AC210" s="6"/>
      <c r="AD210" s="137">
        <f t="shared" si="173"/>
        <v>0</v>
      </c>
      <c r="AE210" s="166">
        <f t="shared" si="174"/>
        <v>0</v>
      </c>
      <c r="AF210" s="168">
        <f>'Μέση ετήσια κατανάλωση'!$F167*Πελάτες!AD205</f>
        <v>0</v>
      </c>
      <c r="AG210" s="137">
        <f>'Μέση ετήσια κατανάλωση'!$G167*(Πελάτες!AB205-Πελάτες!$P205)</f>
        <v>0</v>
      </c>
      <c r="AH210" s="137">
        <f t="shared" si="175"/>
        <v>0</v>
      </c>
      <c r="AI210" s="6"/>
      <c r="AJ210" s="137">
        <f t="shared" si="176"/>
        <v>0</v>
      </c>
      <c r="AK210" s="166">
        <f t="shared" si="177"/>
        <v>0</v>
      </c>
      <c r="AL210" s="168">
        <f>'Μέση ετήσια κατανάλωση'!$F167*Πελάτες!AG205</f>
        <v>0</v>
      </c>
      <c r="AM210" s="137">
        <f>'Μέση ετήσια κατανάλωση'!$G167*(Πελάτες!AE205-Πελάτες!$P205)</f>
        <v>0</v>
      </c>
      <c r="AN210" s="137">
        <f t="shared" si="178"/>
        <v>0</v>
      </c>
      <c r="AO210" s="6"/>
      <c r="AP210" s="137">
        <f t="shared" si="179"/>
        <v>0</v>
      </c>
      <c r="AQ210" s="166">
        <f t="shared" si="180"/>
        <v>0</v>
      </c>
      <c r="AR210" s="163">
        <f t="shared" si="165"/>
        <v>0</v>
      </c>
      <c r="AS210" s="164">
        <f t="shared" si="166"/>
        <v>0</v>
      </c>
    </row>
    <row r="211" spans="2:45" outlineLevel="1">
      <c r="B211" s="235" t="s">
        <v>84</v>
      </c>
      <c r="C211" s="62" t="s">
        <v>111</v>
      </c>
      <c r="D211" s="83"/>
      <c r="E211" s="68"/>
      <c r="F211" s="166">
        <f t="shared" si="159"/>
        <v>0</v>
      </c>
      <c r="G211" s="68"/>
      <c r="H211" s="166">
        <f t="shared" si="167"/>
        <v>0</v>
      </c>
      <c r="I211" s="68"/>
      <c r="J211" s="166">
        <f t="shared" si="168"/>
        <v>0</v>
      </c>
      <c r="K211" s="68"/>
      <c r="L211" s="166">
        <f t="shared" si="160"/>
        <v>0</v>
      </c>
      <c r="M211" s="163">
        <f t="shared" si="161"/>
        <v>0</v>
      </c>
      <c r="N211" s="164">
        <f t="shared" si="162"/>
        <v>0</v>
      </c>
      <c r="P211" s="168">
        <f>'Μέση ετήσια κατανάλωση'!$F168*Πελάτες!U206</f>
        <v>0</v>
      </c>
      <c r="Q211" s="6"/>
      <c r="R211" s="137">
        <f t="shared" si="169"/>
        <v>0</v>
      </c>
      <c r="S211" s="181">
        <f t="shared" si="163"/>
        <v>0</v>
      </c>
      <c r="T211" s="168">
        <f>'Μέση ετήσια κατανάλωση'!$F168*Πελάτες!X206</f>
        <v>0</v>
      </c>
      <c r="U211" s="137">
        <f>'Μέση ετήσια κατανάλωση'!$G168*(Πελάτες!V206-Πελάτες!$P206)</f>
        <v>0</v>
      </c>
      <c r="V211" s="137">
        <f t="shared" si="170"/>
        <v>0</v>
      </c>
      <c r="W211" s="6"/>
      <c r="X211" s="137">
        <f t="shared" si="171"/>
        <v>0</v>
      </c>
      <c r="Y211" s="166">
        <f t="shared" si="164"/>
        <v>0</v>
      </c>
      <c r="Z211" s="168">
        <f>'Μέση ετήσια κατανάλωση'!$F168*Πελάτες!AA206</f>
        <v>0</v>
      </c>
      <c r="AA211" s="137">
        <f>'Μέση ετήσια κατανάλωση'!$G168*(Πελάτες!Y206-Πελάτες!$P206)</f>
        <v>0</v>
      </c>
      <c r="AB211" s="137">
        <f t="shared" si="172"/>
        <v>0</v>
      </c>
      <c r="AC211" s="6"/>
      <c r="AD211" s="137">
        <f t="shared" si="173"/>
        <v>0</v>
      </c>
      <c r="AE211" s="166">
        <f t="shared" si="174"/>
        <v>0</v>
      </c>
      <c r="AF211" s="168">
        <f>'Μέση ετήσια κατανάλωση'!$F168*Πελάτες!AD206</f>
        <v>0</v>
      </c>
      <c r="AG211" s="137">
        <f>'Μέση ετήσια κατανάλωση'!$G168*(Πελάτες!AB206-Πελάτες!$P206)</f>
        <v>0</v>
      </c>
      <c r="AH211" s="137">
        <f t="shared" si="175"/>
        <v>0</v>
      </c>
      <c r="AI211" s="6"/>
      <c r="AJ211" s="137">
        <f t="shared" si="176"/>
        <v>0</v>
      </c>
      <c r="AK211" s="166">
        <f t="shared" si="177"/>
        <v>0</v>
      </c>
      <c r="AL211" s="168">
        <f>'Μέση ετήσια κατανάλωση'!$F168*Πελάτες!AG206</f>
        <v>0</v>
      </c>
      <c r="AM211" s="137">
        <f>'Μέση ετήσια κατανάλωση'!$G168*(Πελάτες!AE206-Πελάτες!$P206)</f>
        <v>0</v>
      </c>
      <c r="AN211" s="137">
        <f t="shared" si="178"/>
        <v>0</v>
      </c>
      <c r="AO211" s="6"/>
      <c r="AP211" s="137">
        <f t="shared" si="179"/>
        <v>0</v>
      </c>
      <c r="AQ211" s="166">
        <f t="shared" si="180"/>
        <v>0</v>
      </c>
      <c r="AR211" s="163">
        <f t="shared" si="165"/>
        <v>0</v>
      </c>
      <c r="AS211" s="164">
        <f t="shared" si="166"/>
        <v>0</v>
      </c>
    </row>
    <row r="212" spans="2:45" outlineLevel="1">
      <c r="B212" s="237" t="s">
        <v>85</v>
      </c>
      <c r="C212" s="62" t="s">
        <v>111</v>
      </c>
      <c r="D212" s="83"/>
      <c r="E212" s="68"/>
      <c r="F212" s="166">
        <f t="shared" si="159"/>
        <v>0</v>
      </c>
      <c r="G212" s="68"/>
      <c r="H212" s="166">
        <f t="shared" si="167"/>
        <v>0</v>
      </c>
      <c r="I212" s="68"/>
      <c r="J212" s="166">
        <f t="shared" si="168"/>
        <v>0</v>
      </c>
      <c r="K212" s="68"/>
      <c r="L212" s="166">
        <f t="shared" si="160"/>
        <v>0</v>
      </c>
      <c r="M212" s="163">
        <f t="shared" si="161"/>
        <v>0</v>
      </c>
      <c r="N212" s="164">
        <f t="shared" si="162"/>
        <v>0</v>
      </c>
      <c r="P212" s="168">
        <f>'Μέση ετήσια κατανάλωση'!$F169*Πελάτες!U207</f>
        <v>0</v>
      </c>
      <c r="Q212" s="6"/>
      <c r="R212" s="137">
        <f t="shared" si="169"/>
        <v>0</v>
      </c>
      <c r="S212" s="181">
        <f t="shared" si="163"/>
        <v>0</v>
      </c>
      <c r="T212" s="168">
        <f>'Μέση ετήσια κατανάλωση'!$F169*Πελάτες!X207</f>
        <v>0</v>
      </c>
      <c r="U212" s="137">
        <f>'Μέση ετήσια κατανάλωση'!$G169*(Πελάτες!V207-Πελάτες!$P207)</f>
        <v>0</v>
      </c>
      <c r="V212" s="137">
        <f t="shared" si="170"/>
        <v>0</v>
      </c>
      <c r="W212" s="6"/>
      <c r="X212" s="137">
        <f t="shared" si="171"/>
        <v>0</v>
      </c>
      <c r="Y212" s="166">
        <f t="shared" si="164"/>
        <v>0</v>
      </c>
      <c r="Z212" s="168">
        <f>'Μέση ετήσια κατανάλωση'!$F169*Πελάτες!AA207</f>
        <v>0</v>
      </c>
      <c r="AA212" s="137">
        <f>'Μέση ετήσια κατανάλωση'!$G169*(Πελάτες!Y207-Πελάτες!$P207)</f>
        <v>0</v>
      </c>
      <c r="AB212" s="137">
        <f t="shared" si="172"/>
        <v>0</v>
      </c>
      <c r="AC212" s="6"/>
      <c r="AD212" s="137">
        <f t="shared" si="173"/>
        <v>0</v>
      </c>
      <c r="AE212" s="166">
        <f t="shared" si="174"/>
        <v>0</v>
      </c>
      <c r="AF212" s="168">
        <f>'Μέση ετήσια κατανάλωση'!$F169*Πελάτες!AD207</f>
        <v>0</v>
      </c>
      <c r="AG212" s="137">
        <f>'Μέση ετήσια κατανάλωση'!$G169*(Πελάτες!AB207-Πελάτες!$P207)</f>
        <v>0</v>
      </c>
      <c r="AH212" s="137">
        <f t="shared" si="175"/>
        <v>0</v>
      </c>
      <c r="AI212" s="6"/>
      <c r="AJ212" s="137">
        <f t="shared" si="176"/>
        <v>0</v>
      </c>
      <c r="AK212" s="166">
        <f t="shared" si="177"/>
        <v>0</v>
      </c>
      <c r="AL212" s="168">
        <f>'Μέση ετήσια κατανάλωση'!$F169*Πελάτες!AG207</f>
        <v>0</v>
      </c>
      <c r="AM212" s="137">
        <f>'Μέση ετήσια κατανάλωση'!$G169*(Πελάτες!AE207-Πελάτες!$P207)</f>
        <v>0</v>
      </c>
      <c r="AN212" s="137">
        <f t="shared" si="178"/>
        <v>0</v>
      </c>
      <c r="AO212" s="6"/>
      <c r="AP212" s="137">
        <f t="shared" si="179"/>
        <v>0</v>
      </c>
      <c r="AQ212" s="166">
        <f t="shared" si="180"/>
        <v>0</v>
      </c>
      <c r="AR212" s="163">
        <f t="shared" si="165"/>
        <v>0</v>
      </c>
      <c r="AS212" s="164">
        <f t="shared" si="166"/>
        <v>0</v>
      </c>
    </row>
    <row r="213" spans="2:45" outlineLevel="1">
      <c r="B213" s="235" t="s">
        <v>86</v>
      </c>
      <c r="C213" s="62" t="s">
        <v>111</v>
      </c>
      <c r="D213" s="83"/>
      <c r="E213" s="68"/>
      <c r="F213" s="166">
        <f t="shared" si="159"/>
        <v>0</v>
      </c>
      <c r="G213" s="68"/>
      <c r="H213" s="166">
        <f t="shared" si="167"/>
        <v>0</v>
      </c>
      <c r="I213" s="68"/>
      <c r="J213" s="166">
        <f t="shared" si="168"/>
        <v>0</v>
      </c>
      <c r="K213" s="68"/>
      <c r="L213" s="166">
        <f t="shared" si="160"/>
        <v>0</v>
      </c>
      <c r="M213" s="163">
        <f t="shared" si="161"/>
        <v>0</v>
      </c>
      <c r="N213" s="164">
        <f t="shared" si="162"/>
        <v>0</v>
      </c>
      <c r="P213" s="168">
        <f>'Μέση ετήσια κατανάλωση'!$F170*Πελάτες!U208</f>
        <v>0</v>
      </c>
      <c r="Q213" s="6"/>
      <c r="R213" s="137">
        <f t="shared" si="169"/>
        <v>0</v>
      </c>
      <c r="S213" s="181">
        <f t="shared" si="163"/>
        <v>0</v>
      </c>
      <c r="T213" s="168">
        <f>'Μέση ετήσια κατανάλωση'!$F170*Πελάτες!X208</f>
        <v>0</v>
      </c>
      <c r="U213" s="137">
        <f>'Μέση ετήσια κατανάλωση'!$G170*(Πελάτες!V208-Πελάτες!$P208)</f>
        <v>0</v>
      </c>
      <c r="V213" s="137">
        <f t="shared" si="170"/>
        <v>0</v>
      </c>
      <c r="W213" s="6"/>
      <c r="X213" s="137">
        <f t="shared" si="171"/>
        <v>0</v>
      </c>
      <c r="Y213" s="166">
        <f t="shared" si="164"/>
        <v>0</v>
      </c>
      <c r="Z213" s="168">
        <f>'Μέση ετήσια κατανάλωση'!$F170*Πελάτες!AA208</f>
        <v>0</v>
      </c>
      <c r="AA213" s="137">
        <f>'Μέση ετήσια κατανάλωση'!$G170*(Πελάτες!Y208-Πελάτες!$P208)</f>
        <v>0</v>
      </c>
      <c r="AB213" s="137">
        <f t="shared" si="172"/>
        <v>0</v>
      </c>
      <c r="AC213" s="6"/>
      <c r="AD213" s="137">
        <f t="shared" si="173"/>
        <v>0</v>
      </c>
      <c r="AE213" s="166">
        <f t="shared" si="174"/>
        <v>0</v>
      </c>
      <c r="AF213" s="168">
        <f>'Μέση ετήσια κατανάλωση'!$F170*Πελάτες!AD208</f>
        <v>0</v>
      </c>
      <c r="AG213" s="137">
        <f>'Μέση ετήσια κατανάλωση'!$G170*(Πελάτες!AB208-Πελάτες!$P208)</f>
        <v>0</v>
      </c>
      <c r="AH213" s="137">
        <f t="shared" si="175"/>
        <v>0</v>
      </c>
      <c r="AI213" s="6"/>
      <c r="AJ213" s="137">
        <f t="shared" si="176"/>
        <v>0</v>
      </c>
      <c r="AK213" s="166">
        <f t="shared" si="177"/>
        <v>0</v>
      </c>
      <c r="AL213" s="168">
        <f>'Μέση ετήσια κατανάλωση'!$F170*Πελάτες!AG208</f>
        <v>0</v>
      </c>
      <c r="AM213" s="137">
        <f>'Μέση ετήσια κατανάλωση'!$G170*(Πελάτες!AE208-Πελάτες!$P208)</f>
        <v>0</v>
      </c>
      <c r="AN213" s="137">
        <f t="shared" si="178"/>
        <v>0</v>
      </c>
      <c r="AO213" s="6"/>
      <c r="AP213" s="137">
        <f t="shared" si="179"/>
        <v>0</v>
      </c>
      <c r="AQ213" s="166">
        <f t="shared" si="180"/>
        <v>0</v>
      </c>
      <c r="AR213" s="163">
        <f t="shared" si="165"/>
        <v>0</v>
      </c>
      <c r="AS213" s="164">
        <f t="shared" si="166"/>
        <v>0</v>
      </c>
    </row>
    <row r="214" spans="2:45" outlineLevel="1">
      <c r="B214" s="236" t="s">
        <v>87</v>
      </c>
      <c r="C214" s="62" t="s">
        <v>111</v>
      </c>
      <c r="D214" s="83"/>
      <c r="E214" s="68"/>
      <c r="F214" s="166">
        <f t="shared" si="159"/>
        <v>0</v>
      </c>
      <c r="G214" s="68"/>
      <c r="H214" s="166">
        <f t="shared" si="167"/>
        <v>0</v>
      </c>
      <c r="I214" s="68"/>
      <c r="J214" s="166">
        <f t="shared" si="168"/>
        <v>0</v>
      </c>
      <c r="K214" s="68"/>
      <c r="L214" s="166">
        <f t="shared" si="160"/>
        <v>0</v>
      </c>
      <c r="M214" s="163">
        <f t="shared" si="161"/>
        <v>0</v>
      </c>
      <c r="N214" s="164">
        <f t="shared" si="162"/>
        <v>0</v>
      </c>
      <c r="P214" s="168">
        <f>'Μέση ετήσια κατανάλωση'!$F171*Πελάτες!U209</f>
        <v>0</v>
      </c>
      <c r="Q214" s="6"/>
      <c r="R214" s="137">
        <f t="shared" si="169"/>
        <v>0</v>
      </c>
      <c r="S214" s="181">
        <f t="shared" si="163"/>
        <v>0</v>
      </c>
      <c r="T214" s="168">
        <f>'Μέση ετήσια κατανάλωση'!$F171*Πελάτες!X209</f>
        <v>0</v>
      </c>
      <c r="U214" s="137">
        <f>'Μέση ετήσια κατανάλωση'!$G171*(Πελάτες!V209-Πελάτες!$P209)</f>
        <v>0</v>
      </c>
      <c r="V214" s="137">
        <f t="shared" si="170"/>
        <v>0</v>
      </c>
      <c r="W214" s="6"/>
      <c r="X214" s="137">
        <f t="shared" si="171"/>
        <v>0</v>
      </c>
      <c r="Y214" s="166">
        <f t="shared" si="164"/>
        <v>0</v>
      </c>
      <c r="Z214" s="168">
        <f>'Μέση ετήσια κατανάλωση'!$F171*Πελάτες!AA209</f>
        <v>0</v>
      </c>
      <c r="AA214" s="137">
        <f>'Μέση ετήσια κατανάλωση'!$G171*(Πελάτες!Y209-Πελάτες!$P209)</f>
        <v>0</v>
      </c>
      <c r="AB214" s="137">
        <f t="shared" si="172"/>
        <v>0</v>
      </c>
      <c r="AC214" s="6"/>
      <c r="AD214" s="137">
        <f t="shared" si="173"/>
        <v>0</v>
      </c>
      <c r="AE214" s="166">
        <f t="shared" si="174"/>
        <v>0</v>
      </c>
      <c r="AF214" s="168">
        <f>'Μέση ετήσια κατανάλωση'!$F171*Πελάτες!AD209</f>
        <v>0</v>
      </c>
      <c r="AG214" s="137">
        <f>'Μέση ετήσια κατανάλωση'!$G171*(Πελάτες!AB209-Πελάτες!$P209)</f>
        <v>0</v>
      </c>
      <c r="AH214" s="137">
        <f t="shared" si="175"/>
        <v>0</v>
      </c>
      <c r="AI214" s="6"/>
      <c r="AJ214" s="137">
        <f t="shared" si="176"/>
        <v>0</v>
      </c>
      <c r="AK214" s="166">
        <f t="shared" si="177"/>
        <v>0</v>
      </c>
      <c r="AL214" s="168">
        <f>'Μέση ετήσια κατανάλωση'!$F171*Πελάτες!AG209</f>
        <v>0</v>
      </c>
      <c r="AM214" s="137">
        <f>'Μέση ετήσια κατανάλωση'!$G171*(Πελάτες!AE209-Πελάτες!$P209)</f>
        <v>0</v>
      </c>
      <c r="AN214" s="137">
        <f t="shared" si="178"/>
        <v>0</v>
      </c>
      <c r="AO214" s="6"/>
      <c r="AP214" s="137">
        <f t="shared" si="179"/>
        <v>0</v>
      </c>
      <c r="AQ214" s="166">
        <f t="shared" si="180"/>
        <v>0</v>
      </c>
      <c r="AR214" s="163">
        <f t="shared" si="165"/>
        <v>0</v>
      </c>
      <c r="AS214" s="164">
        <f t="shared" si="166"/>
        <v>0</v>
      </c>
    </row>
    <row r="215" spans="2:45" outlineLevel="1">
      <c r="B215" s="235" t="s">
        <v>88</v>
      </c>
      <c r="C215" s="62" t="s">
        <v>111</v>
      </c>
      <c r="D215" s="83"/>
      <c r="E215" s="68"/>
      <c r="F215" s="166">
        <f t="shared" si="159"/>
        <v>0</v>
      </c>
      <c r="G215" s="68"/>
      <c r="H215" s="166">
        <f t="shared" si="167"/>
        <v>0</v>
      </c>
      <c r="I215" s="68"/>
      <c r="J215" s="166">
        <f t="shared" si="168"/>
        <v>0</v>
      </c>
      <c r="K215" s="68"/>
      <c r="L215" s="166">
        <f t="shared" si="160"/>
        <v>0</v>
      </c>
      <c r="M215" s="163">
        <f t="shared" si="161"/>
        <v>0</v>
      </c>
      <c r="N215" s="164">
        <f t="shared" si="162"/>
        <v>0</v>
      </c>
      <c r="P215" s="168">
        <f>'Μέση ετήσια κατανάλωση'!$F172*Πελάτες!U210</f>
        <v>0</v>
      </c>
      <c r="Q215" s="6"/>
      <c r="R215" s="137">
        <f t="shared" si="169"/>
        <v>0</v>
      </c>
      <c r="S215" s="181">
        <f t="shared" si="163"/>
        <v>0</v>
      </c>
      <c r="T215" s="168">
        <f>'Μέση ετήσια κατανάλωση'!$F172*Πελάτες!X210</f>
        <v>0</v>
      </c>
      <c r="U215" s="137">
        <f>'Μέση ετήσια κατανάλωση'!$G172*(Πελάτες!V210-Πελάτες!$P210)</f>
        <v>0</v>
      </c>
      <c r="V215" s="137">
        <f t="shared" si="170"/>
        <v>0</v>
      </c>
      <c r="W215" s="6"/>
      <c r="X215" s="137">
        <f t="shared" si="171"/>
        <v>0</v>
      </c>
      <c r="Y215" s="166">
        <f t="shared" si="164"/>
        <v>0</v>
      </c>
      <c r="Z215" s="168">
        <f>'Μέση ετήσια κατανάλωση'!$F172*Πελάτες!AA210</f>
        <v>0</v>
      </c>
      <c r="AA215" s="137">
        <f>'Μέση ετήσια κατανάλωση'!$G172*(Πελάτες!Y210-Πελάτες!$P210)</f>
        <v>0</v>
      </c>
      <c r="AB215" s="137">
        <f t="shared" si="172"/>
        <v>0</v>
      </c>
      <c r="AC215" s="6"/>
      <c r="AD215" s="137">
        <f t="shared" si="173"/>
        <v>0</v>
      </c>
      <c r="AE215" s="166">
        <f t="shared" si="174"/>
        <v>0</v>
      </c>
      <c r="AF215" s="168">
        <f>'Μέση ετήσια κατανάλωση'!$F172*Πελάτες!AD210</f>
        <v>0</v>
      </c>
      <c r="AG215" s="137">
        <f>'Μέση ετήσια κατανάλωση'!$G172*(Πελάτες!AB210-Πελάτες!$P210)</f>
        <v>0</v>
      </c>
      <c r="AH215" s="137">
        <f t="shared" si="175"/>
        <v>0</v>
      </c>
      <c r="AI215" s="6"/>
      <c r="AJ215" s="137">
        <f t="shared" si="176"/>
        <v>0</v>
      </c>
      <c r="AK215" s="166">
        <f t="shared" si="177"/>
        <v>0</v>
      </c>
      <c r="AL215" s="168">
        <f>'Μέση ετήσια κατανάλωση'!$F172*Πελάτες!AG210</f>
        <v>0</v>
      </c>
      <c r="AM215" s="137">
        <f>'Μέση ετήσια κατανάλωση'!$G172*(Πελάτες!AE210-Πελάτες!$P210)</f>
        <v>0</v>
      </c>
      <c r="AN215" s="137">
        <f t="shared" si="178"/>
        <v>0</v>
      </c>
      <c r="AO215" s="6"/>
      <c r="AP215" s="137">
        <f t="shared" si="179"/>
        <v>0</v>
      </c>
      <c r="AQ215" s="166">
        <f t="shared" si="180"/>
        <v>0</v>
      </c>
      <c r="AR215" s="163">
        <f t="shared" si="165"/>
        <v>0</v>
      </c>
      <c r="AS215" s="164">
        <f t="shared" si="166"/>
        <v>0</v>
      </c>
    </row>
    <row r="216" spans="2:45" outlineLevel="1">
      <c r="B216" s="236" t="s">
        <v>89</v>
      </c>
      <c r="C216" s="62" t="s">
        <v>111</v>
      </c>
      <c r="D216" s="83"/>
      <c r="E216" s="68"/>
      <c r="F216" s="166">
        <f t="shared" si="159"/>
        <v>0</v>
      </c>
      <c r="G216" s="68"/>
      <c r="H216" s="166">
        <f t="shared" si="167"/>
        <v>0</v>
      </c>
      <c r="I216" s="68"/>
      <c r="J216" s="166">
        <f t="shared" si="168"/>
        <v>0</v>
      </c>
      <c r="K216" s="68"/>
      <c r="L216" s="166">
        <f t="shared" si="160"/>
        <v>0</v>
      </c>
      <c r="M216" s="163">
        <f t="shared" si="161"/>
        <v>0</v>
      </c>
      <c r="N216" s="164">
        <f t="shared" si="162"/>
        <v>0</v>
      </c>
      <c r="P216" s="168">
        <f>'Μέση ετήσια κατανάλωση'!$F173*Πελάτες!U211</f>
        <v>0</v>
      </c>
      <c r="Q216" s="6"/>
      <c r="R216" s="137">
        <f t="shared" si="169"/>
        <v>0</v>
      </c>
      <c r="S216" s="181">
        <f t="shared" si="163"/>
        <v>0</v>
      </c>
      <c r="T216" s="168">
        <f>'Μέση ετήσια κατανάλωση'!$F173*Πελάτες!X211</f>
        <v>0</v>
      </c>
      <c r="U216" s="137">
        <f>'Μέση ετήσια κατανάλωση'!$G173*(Πελάτες!V211-Πελάτες!$P211)</f>
        <v>0</v>
      </c>
      <c r="V216" s="137">
        <f t="shared" si="170"/>
        <v>0</v>
      </c>
      <c r="W216" s="6"/>
      <c r="X216" s="137">
        <f t="shared" si="171"/>
        <v>0</v>
      </c>
      <c r="Y216" s="166">
        <f t="shared" si="164"/>
        <v>0</v>
      </c>
      <c r="Z216" s="168">
        <f>'Μέση ετήσια κατανάλωση'!$F173*Πελάτες!AA211</f>
        <v>0</v>
      </c>
      <c r="AA216" s="137">
        <f>'Μέση ετήσια κατανάλωση'!$G173*(Πελάτες!Y211-Πελάτες!$P211)</f>
        <v>0</v>
      </c>
      <c r="AB216" s="137">
        <f t="shared" si="172"/>
        <v>0</v>
      </c>
      <c r="AC216" s="6"/>
      <c r="AD216" s="137">
        <f t="shared" si="173"/>
        <v>0</v>
      </c>
      <c r="AE216" s="166">
        <f t="shared" si="174"/>
        <v>0</v>
      </c>
      <c r="AF216" s="168">
        <f>'Μέση ετήσια κατανάλωση'!$F173*Πελάτες!AD211</f>
        <v>0</v>
      </c>
      <c r="AG216" s="137">
        <f>'Μέση ετήσια κατανάλωση'!$G173*(Πελάτες!AB211-Πελάτες!$P211)</f>
        <v>0</v>
      </c>
      <c r="AH216" s="137">
        <f t="shared" si="175"/>
        <v>0</v>
      </c>
      <c r="AI216" s="6"/>
      <c r="AJ216" s="137">
        <f t="shared" si="176"/>
        <v>0</v>
      </c>
      <c r="AK216" s="166">
        <f t="shared" si="177"/>
        <v>0</v>
      </c>
      <c r="AL216" s="168">
        <f>'Μέση ετήσια κατανάλωση'!$F173*Πελάτες!AG211</f>
        <v>0</v>
      </c>
      <c r="AM216" s="137">
        <f>'Μέση ετήσια κατανάλωση'!$G173*(Πελάτες!AE211-Πελάτες!$P211)</f>
        <v>0</v>
      </c>
      <c r="AN216" s="137">
        <f t="shared" si="178"/>
        <v>0</v>
      </c>
      <c r="AO216" s="6"/>
      <c r="AP216" s="137">
        <f t="shared" si="179"/>
        <v>0</v>
      </c>
      <c r="AQ216" s="166">
        <f t="shared" si="180"/>
        <v>0</v>
      </c>
      <c r="AR216" s="163">
        <f t="shared" si="165"/>
        <v>0</v>
      </c>
      <c r="AS216" s="164">
        <f t="shared" si="166"/>
        <v>0</v>
      </c>
    </row>
    <row r="217" spans="2:45" outlineLevel="1">
      <c r="B217" s="235" t="s">
        <v>90</v>
      </c>
      <c r="C217" s="62" t="s">
        <v>111</v>
      </c>
      <c r="D217" s="83"/>
      <c r="E217" s="68"/>
      <c r="F217" s="166">
        <f t="shared" si="159"/>
        <v>0</v>
      </c>
      <c r="G217" s="68"/>
      <c r="H217" s="166">
        <f t="shared" si="167"/>
        <v>0</v>
      </c>
      <c r="I217" s="68"/>
      <c r="J217" s="166">
        <f t="shared" si="168"/>
        <v>0</v>
      </c>
      <c r="K217" s="68"/>
      <c r="L217" s="166">
        <f t="shared" si="160"/>
        <v>0</v>
      </c>
      <c r="M217" s="163">
        <f t="shared" si="161"/>
        <v>0</v>
      </c>
      <c r="N217" s="164">
        <f t="shared" si="162"/>
        <v>0</v>
      </c>
      <c r="P217" s="168">
        <f>'Μέση ετήσια κατανάλωση'!$F174*Πελάτες!U212</f>
        <v>0</v>
      </c>
      <c r="Q217" s="6"/>
      <c r="R217" s="137">
        <f t="shared" si="169"/>
        <v>0</v>
      </c>
      <c r="S217" s="181">
        <f t="shared" si="163"/>
        <v>0</v>
      </c>
      <c r="T217" s="168">
        <f>'Μέση ετήσια κατανάλωση'!$F174*Πελάτες!X212</f>
        <v>0</v>
      </c>
      <c r="U217" s="137">
        <f>'Μέση ετήσια κατανάλωση'!$G174*(Πελάτες!V212-Πελάτες!$P212)</f>
        <v>0</v>
      </c>
      <c r="V217" s="137">
        <f t="shared" si="170"/>
        <v>0</v>
      </c>
      <c r="W217" s="6"/>
      <c r="X217" s="137">
        <f t="shared" si="171"/>
        <v>0</v>
      </c>
      <c r="Y217" s="166">
        <f t="shared" si="164"/>
        <v>0</v>
      </c>
      <c r="Z217" s="168">
        <f>'Μέση ετήσια κατανάλωση'!$F174*Πελάτες!AA212</f>
        <v>0</v>
      </c>
      <c r="AA217" s="137">
        <f>'Μέση ετήσια κατανάλωση'!$G174*(Πελάτες!Y212-Πελάτες!$P212)</f>
        <v>0</v>
      </c>
      <c r="AB217" s="137">
        <f t="shared" si="172"/>
        <v>0</v>
      </c>
      <c r="AC217" s="6"/>
      <c r="AD217" s="137">
        <f t="shared" si="173"/>
        <v>0</v>
      </c>
      <c r="AE217" s="166">
        <f t="shared" si="174"/>
        <v>0</v>
      </c>
      <c r="AF217" s="168">
        <f>'Μέση ετήσια κατανάλωση'!$F174*Πελάτες!AD212</f>
        <v>0</v>
      </c>
      <c r="AG217" s="137">
        <f>'Μέση ετήσια κατανάλωση'!$G174*(Πελάτες!AB212-Πελάτες!$P212)</f>
        <v>0</v>
      </c>
      <c r="AH217" s="137">
        <f t="shared" si="175"/>
        <v>0</v>
      </c>
      <c r="AI217" s="6"/>
      <c r="AJ217" s="137">
        <f t="shared" si="176"/>
        <v>0</v>
      </c>
      <c r="AK217" s="166">
        <f t="shared" si="177"/>
        <v>0</v>
      </c>
      <c r="AL217" s="168">
        <f>'Μέση ετήσια κατανάλωση'!$F174*Πελάτες!AG212</f>
        <v>0</v>
      </c>
      <c r="AM217" s="137">
        <f>'Μέση ετήσια κατανάλωση'!$G174*(Πελάτες!AE212-Πελάτες!$P212)</f>
        <v>0</v>
      </c>
      <c r="AN217" s="137">
        <f t="shared" si="178"/>
        <v>0</v>
      </c>
      <c r="AO217" s="6"/>
      <c r="AP217" s="137">
        <f t="shared" si="179"/>
        <v>0</v>
      </c>
      <c r="AQ217" s="166">
        <f t="shared" si="180"/>
        <v>0</v>
      </c>
      <c r="AR217" s="163">
        <f t="shared" si="165"/>
        <v>0</v>
      </c>
      <c r="AS217" s="164">
        <f t="shared" si="166"/>
        <v>0</v>
      </c>
    </row>
    <row r="218" spans="2:45" outlineLevel="1">
      <c r="B218" s="236" t="s">
        <v>91</v>
      </c>
      <c r="C218" s="62" t="s">
        <v>111</v>
      </c>
      <c r="D218" s="83"/>
      <c r="E218" s="68"/>
      <c r="F218" s="166">
        <f t="shared" si="159"/>
        <v>0</v>
      </c>
      <c r="G218" s="68"/>
      <c r="H218" s="166">
        <f t="shared" si="167"/>
        <v>0</v>
      </c>
      <c r="I218" s="68"/>
      <c r="J218" s="166">
        <f t="shared" si="168"/>
        <v>0</v>
      </c>
      <c r="K218" s="68"/>
      <c r="L218" s="166">
        <f t="shared" si="160"/>
        <v>0</v>
      </c>
      <c r="M218" s="163">
        <f t="shared" si="161"/>
        <v>0</v>
      </c>
      <c r="N218" s="164">
        <f t="shared" si="162"/>
        <v>0</v>
      </c>
      <c r="P218" s="168">
        <f>'Μέση ετήσια κατανάλωση'!$F175*Πελάτες!U213</f>
        <v>0</v>
      </c>
      <c r="Q218" s="6"/>
      <c r="R218" s="137">
        <f t="shared" si="169"/>
        <v>0</v>
      </c>
      <c r="S218" s="181">
        <f t="shared" si="163"/>
        <v>0</v>
      </c>
      <c r="T218" s="168">
        <f>'Μέση ετήσια κατανάλωση'!$F175*Πελάτες!X213</f>
        <v>0</v>
      </c>
      <c r="U218" s="137">
        <f>'Μέση ετήσια κατανάλωση'!$G175*(Πελάτες!V213-Πελάτες!$P213)</f>
        <v>0</v>
      </c>
      <c r="V218" s="137">
        <f t="shared" si="170"/>
        <v>0</v>
      </c>
      <c r="W218" s="6"/>
      <c r="X218" s="137">
        <f t="shared" si="171"/>
        <v>0</v>
      </c>
      <c r="Y218" s="166">
        <f t="shared" si="164"/>
        <v>0</v>
      </c>
      <c r="Z218" s="168">
        <f>'Μέση ετήσια κατανάλωση'!$F175*Πελάτες!AA213</f>
        <v>0</v>
      </c>
      <c r="AA218" s="137">
        <f>'Μέση ετήσια κατανάλωση'!$G175*(Πελάτες!Y213-Πελάτες!$P213)</f>
        <v>0</v>
      </c>
      <c r="AB218" s="137">
        <f t="shared" si="172"/>
        <v>0</v>
      </c>
      <c r="AC218" s="6"/>
      <c r="AD218" s="137">
        <f t="shared" si="173"/>
        <v>0</v>
      </c>
      <c r="AE218" s="166">
        <f t="shared" si="174"/>
        <v>0</v>
      </c>
      <c r="AF218" s="168">
        <f>'Μέση ετήσια κατανάλωση'!$F175*Πελάτες!AD213</f>
        <v>0</v>
      </c>
      <c r="AG218" s="137">
        <f>'Μέση ετήσια κατανάλωση'!$G175*(Πελάτες!AB213-Πελάτες!$P213)</f>
        <v>0</v>
      </c>
      <c r="AH218" s="137">
        <f t="shared" si="175"/>
        <v>0</v>
      </c>
      <c r="AI218" s="6"/>
      <c r="AJ218" s="137">
        <f t="shared" si="176"/>
        <v>0</v>
      </c>
      <c r="AK218" s="166">
        <f t="shared" si="177"/>
        <v>0</v>
      </c>
      <c r="AL218" s="168">
        <f>'Μέση ετήσια κατανάλωση'!$F175*Πελάτες!AG213</f>
        <v>0</v>
      </c>
      <c r="AM218" s="137">
        <f>'Μέση ετήσια κατανάλωση'!$G175*(Πελάτες!AE213-Πελάτες!$P213)</f>
        <v>0</v>
      </c>
      <c r="AN218" s="137">
        <f t="shared" si="178"/>
        <v>0</v>
      </c>
      <c r="AO218" s="6"/>
      <c r="AP218" s="137">
        <f t="shared" si="179"/>
        <v>0</v>
      </c>
      <c r="AQ218" s="166">
        <f t="shared" si="180"/>
        <v>0</v>
      </c>
      <c r="AR218" s="163">
        <f t="shared" si="165"/>
        <v>0</v>
      </c>
      <c r="AS218" s="164">
        <f t="shared" si="166"/>
        <v>0</v>
      </c>
    </row>
    <row r="219" spans="2:45" outlineLevel="1">
      <c r="B219" s="236" t="s">
        <v>92</v>
      </c>
      <c r="C219" s="62" t="s">
        <v>111</v>
      </c>
      <c r="D219" s="83"/>
      <c r="E219" s="68"/>
      <c r="F219" s="166">
        <f t="shared" si="159"/>
        <v>0</v>
      </c>
      <c r="G219" s="68"/>
      <c r="H219" s="166">
        <f t="shared" si="167"/>
        <v>0</v>
      </c>
      <c r="I219" s="68"/>
      <c r="J219" s="166">
        <f t="shared" si="168"/>
        <v>0</v>
      </c>
      <c r="K219" s="68"/>
      <c r="L219" s="166">
        <f t="shared" si="160"/>
        <v>0</v>
      </c>
      <c r="M219" s="163">
        <f t="shared" si="161"/>
        <v>0</v>
      </c>
      <c r="N219" s="164">
        <f t="shared" si="162"/>
        <v>0</v>
      </c>
      <c r="P219" s="168">
        <f>'Μέση ετήσια κατανάλωση'!$F176*Πελάτες!U214</f>
        <v>0</v>
      </c>
      <c r="Q219" s="6"/>
      <c r="R219" s="137">
        <f t="shared" si="169"/>
        <v>0</v>
      </c>
      <c r="S219" s="181">
        <f t="shared" si="163"/>
        <v>0</v>
      </c>
      <c r="T219" s="168">
        <f>'Μέση ετήσια κατανάλωση'!$F176*Πελάτες!X214</f>
        <v>0</v>
      </c>
      <c r="U219" s="137">
        <f>'Μέση ετήσια κατανάλωση'!$G176*(Πελάτες!V214-Πελάτες!$P214)</f>
        <v>0</v>
      </c>
      <c r="V219" s="137">
        <f t="shared" si="170"/>
        <v>0</v>
      </c>
      <c r="W219" s="6"/>
      <c r="X219" s="137">
        <f t="shared" si="171"/>
        <v>0</v>
      </c>
      <c r="Y219" s="166">
        <f t="shared" si="164"/>
        <v>0</v>
      </c>
      <c r="Z219" s="168">
        <f>'Μέση ετήσια κατανάλωση'!$F176*Πελάτες!AA214</f>
        <v>0</v>
      </c>
      <c r="AA219" s="137">
        <f>'Μέση ετήσια κατανάλωση'!$G176*(Πελάτες!Y214-Πελάτες!$P214)</f>
        <v>0</v>
      </c>
      <c r="AB219" s="137">
        <f t="shared" si="172"/>
        <v>0</v>
      </c>
      <c r="AC219" s="6"/>
      <c r="AD219" s="137">
        <f t="shared" si="173"/>
        <v>0</v>
      </c>
      <c r="AE219" s="166">
        <f t="shared" si="174"/>
        <v>0</v>
      </c>
      <c r="AF219" s="168">
        <f>'Μέση ετήσια κατανάλωση'!$F176*Πελάτες!AD214</f>
        <v>0</v>
      </c>
      <c r="AG219" s="137">
        <f>'Μέση ετήσια κατανάλωση'!$G176*(Πελάτες!AB214-Πελάτες!$P214)</f>
        <v>0</v>
      </c>
      <c r="AH219" s="137">
        <f t="shared" si="175"/>
        <v>0</v>
      </c>
      <c r="AI219" s="6"/>
      <c r="AJ219" s="137">
        <f t="shared" si="176"/>
        <v>0</v>
      </c>
      <c r="AK219" s="166">
        <f t="shared" si="177"/>
        <v>0</v>
      </c>
      <c r="AL219" s="168">
        <f>'Μέση ετήσια κατανάλωση'!$F176*Πελάτες!AG214</f>
        <v>0</v>
      </c>
      <c r="AM219" s="137">
        <f>'Μέση ετήσια κατανάλωση'!$G176*(Πελάτες!AE214-Πελάτες!$P214)</f>
        <v>0</v>
      </c>
      <c r="AN219" s="137">
        <f t="shared" si="178"/>
        <v>0</v>
      </c>
      <c r="AO219" s="6"/>
      <c r="AP219" s="137">
        <f t="shared" si="179"/>
        <v>0</v>
      </c>
      <c r="AQ219" s="166">
        <f t="shared" si="180"/>
        <v>0</v>
      </c>
      <c r="AR219" s="163">
        <f t="shared" si="165"/>
        <v>0</v>
      </c>
      <c r="AS219" s="164">
        <f t="shared" si="166"/>
        <v>0</v>
      </c>
    </row>
    <row r="220" spans="2:45" outlineLevel="1">
      <c r="B220" s="235" t="s">
        <v>84</v>
      </c>
      <c r="C220" s="62" t="s">
        <v>111</v>
      </c>
      <c r="D220" s="83"/>
      <c r="E220" s="68"/>
      <c r="F220" s="166">
        <f t="shared" si="159"/>
        <v>0</v>
      </c>
      <c r="G220" s="68"/>
      <c r="H220" s="166">
        <f t="shared" si="167"/>
        <v>0</v>
      </c>
      <c r="I220" s="68"/>
      <c r="J220" s="166">
        <f t="shared" si="168"/>
        <v>0</v>
      </c>
      <c r="K220" s="68"/>
      <c r="L220" s="166">
        <f t="shared" si="160"/>
        <v>0</v>
      </c>
      <c r="M220" s="163">
        <f t="shared" si="161"/>
        <v>0</v>
      </c>
      <c r="N220" s="164">
        <f t="shared" si="162"/>
        <v>0</v>
      </c>
      <c r="P220" s="168">
        <f>'Μέση ετήσια κατανάλωση'!$F177*Πελάτες!U215</f>
        <v>0</v>
      </c>
      <c r="Q220" s="6"/>
      <c r="R220" s="137">
        <f t="shared" si="169"/>
        <v>0</v>
      </c>
      <c r="S220" s="181">
        <f t="shared" si="163"/>
        <v>0</v>
      </c>
      <c r="T220" s="168">
        <f>'Μέση ετήσια κατανάλωση'!$F177*Πελάτες!X215</f>
        <v>0</v>
      </c>
      <c r="U220" s="137">
        <f>'Μέση ετήσια κατανάλωση'!$G177*(Πελάτες!V215-Πελάτες!$P215)</f>
        <v>0</v>
      </c>
      <c r="V220" s="137">
        <f t="shared" si="170"/>
        <v>0</v>
      </c>
      <c r="W220" s="6"/>
      <c r="X220" s="137">
        <f t="shared" si="171"/>
        <v>0</v>
      </c>
      <c r="Y220" s="166">
        <f t="shared" si="164"/>
        <v>0</v>
      </c>
      <c r="Z220" s="168">
        <f>'Μέση ετήσια κατανάλωση'!$F177*Πελάτες!AA215</f>
        <v>0</v>
      </c>
      <c r="AA220" s="137">
        <f>'Μέση ετήσια κατανάλωση'!$G177*(Πελάτες!Y215-Πελάτες!$P215)</f>
        <v>0</v>
      </c>
      <c r="AB220" s="137">
        <f t="shared" si="172"/>
        <v>0</v>
      </c>
      <c r="AC220" s="6"/>
      <c r="AD220" s="137">
        <f t="shared" si="173"/>
        <v>0</v>
      </c>
      <c r="AE220" s="166">
        <f t="shared" si="174"/>
        <v>0</v>
      </c>
      <c r="AF220" s="168">
        <f>'Μέση ετήσια κατανάλωση'!$F177*Πελάτες!AD215</f>
        <v>0</v>
      </c>
      <c r="AG220" s="137">
        <f>'Μέση ετήσια κατανάλωση'!$G177*(Πελάτες!AB215-Πελάτες!$P215)</f>
        <v>0</v>
      </c>
      <c r="AH220" s="137">
        <f t="shared" si="175"/>
        <v>0</v>
      </c>
      <c r="AI220" s="6"/>
      <c r="AJ220" s="137">
        <f t="shared" si="176"/>
        <v>0</v>
      </c>
      <c r="AK220" s="166">
        <f t="shared" si="177"/>
        <v>0</v>
      </c>
      <c r="AL220" s="168">
        <f>'Μέση ετήσια κατανάλωση'!$F177*Πελάτες!AG215</f>
        <v>0</v>
      </c>
      <c r="AM220" s="137">
        <f>'Μέση ετήσια κατανάλωση'!$G177*(Πελάτες!AE215-Πελάτες!$P215)</f>
        <v>0</v>
      </c>
      <c r="AN220" s="137">
        <f t="shared" si="178"/>
        <v>0</v>
      </c>
      <c r="AO220" s="6"/>
      <c r="AP220" s="137">
        <f t="shared" si="179"/>
        <v>0</v>
      </c>
      <c r="AQ220" s="166">
        <f t="shared" si="180"/>
        <v>0</v>
      </c>
      <c r="AR220" s="163">
        <f t="shared" si="165"/>
        <v>0</v>
      </c>
      <c r="AS220" s="164">
        <f t="shared" si="166"/>
        <v>0</v>
      </c>
    </row>
    <row r="221" spans="2:45" outlineLevel="1">
      <c r="B221" s="236" t="s">
        <v>93</v>
      </c>
      <c r="C221" s="62" t="s">
        <v>111</v>
      </c>
      <c r="D221" s="83"/>
      <c r="E221" s="68"/>
      <c r="F221" s="166">
        <f t="shared" si="159"/>
        <v>0</v>
      </c>
      <c r="G221" s="68"/>
      <c r="H221" s="166">
        <f t="shared" si="167"/>
        <v>0</v>
      </c>
      <c r="I221" s="68"/>
      <c r="J221" s="166">
        <f t="shared" si="168"/>
        <v>0</v>
      </c>
      <c r="K221" s="68"/>
      <c r="L221" s="166">
        <f t="shared" si="160"/>
        <v>0</v>
      </c>
      <c r="M221" s="163">
        <f t="shared" si="161"/>
        <v>0</v>
      </c>
      <c r="N221" s="164">
        <f t="shared" si="162"/>
        <v>0</v>
      </c>
      <c r="P221" s="168">
        <f>'Μέση ετήσια κατανάλωση'!$F178*Πελάτες!U216</f>
        <v>0</v>
      </c>
      <c r="Q221" s="6"/>
      <c r="R221" s="137">
        <f t="shared" si="169"/>
        <v>0</v>
      </c>
      <c r="S221" s="181">
        <f t="shared" si="163"/>
        <v>0</v>
      </c>
      <c r="T221" s="168">
        <f>'Μέση ετήσια κατανάλωση'!$F178*Πελάτες!X216</f>
        <v>700</v>
      </c>
      <c r="U221" s="137">
        <f>'Μέση ετήσια κατανάλωση'!$G178*(Πελάτες!V216-Πελάτες!$P216)</f>
        <v>0</v>
      </c>
      <c r="V221" s="137">
        <f t="shared" si="170"/>
        <v>700</v>
      </c>
      <c r="W221" s="6"/>
      <c r="X221" s="137">
        <f t="shared" si="171"/>
        <v>700</v>
      </c>
      <c r="Y221" s="166">
        <f t="shared" si="164"/>
        <v>0</v>
      </c>
      <c r="Z221" s="168">
        <f>'Μέση ετήσια κατανάλωση'!$F178*Πελάτες!AA216</f>
        <v>700</v>
      </c>
      <c r="AA221" s="137">
        <f>'Μέση ετήσια κατανάλωση'!$G178*(Πελάτες!Y216-Πελάτες!$P216)</f>
        <v>3500</v>
      </c>
      <c r="AB221" s="137">
        <f t="shared" si="172"/>
        <v>4200</v>
      </c>
      <c r="AC221" s="6"/>
      <c r="AD221" s="137">
        <f t="shared" si="173"/>
        <v>4200</v>
      </c>
      <c r="AE221" s="166">
        <f t="shared" si="174"/>
        <v>5</v>
      </c>
      <c r="AF221" s="168">
        <f>'Μέση ετήσια κατανάλωση'!$F178*Πελάτες!AD216</f>
        <v>700</v>
      </c>
      <c r="AG221" s="137">
        <f>'Μέση ετήσια κατανάλωση'!$G178*(Πελάτες!AB216-Πελάτες!$P216)</f>
        <v>7000</v>
      </c>
      <c r="AH221" s="137">
        <f t="shared" si="175"/>
        <v>7700</v>
      </c>
      <c r="AI221" s="6"/>
      <c r="AJ221" s="137">
        <f t="shared" si="176"/>
        <v>7700</v>
      </c>
      <c r="AK221" s="166">
        <f t="shared" si="177"/>
        <v>0.83333333333333337</v>
      </c>
      <c r="AL221" s="168">
        <f>'Μέση ετήσια κατανάλωση'!$F178*Πελάτες!AG216</f>
        <v>0</v>
      </c>
      <c r="AM221" s="137">
        <f>'Μέση ετήσια κατανάλωση'!$G178*(Πελάτες!AE216-Πελάτες!$P216)</f>
        <v>10500</v>
      </c>
      <c r="AN221" s="137">
        <f t="shared" si="178"/>
        <v>10500</v>
      </c>
      <c r="AO221" s="6"/>
      <c r="AP221" s="137">
        <f t="shared" si="179"/>
        <v>10500</v>
      </c>
      <c r="AQ221" s="166">
        <f t="shared" si="180"/>
        <v>0.36363636363636365</v>
      </c>
      <c r="AR221" s="163">
        <f t="shared" si="165"/>
        <v>23100</v>
      </c>
      <c r="AS221" s="164">
        <f t="shared" si="166"/>
        <v>0</v>
      </c>
    </row>
    <row r="222" spans="2:45" outlineLevel="1">
      <c r="B222" s="235" t="s">
        <v>94</v>
      </c>
      <c r="C222" s="62" t="s">
        <v>111</v>
      </c>
      <c r="D222" s="83"/>
      <c r="E222" s="68"/>
      <c r="F222" s="166">
        <f t="shared" si="159"/>
        <v>0</v>
      </c>
      <c r="G222" s="68"/>
      <c r="H222" s="166">
        <f t="shared" si="167"/>
        <v>0</v>
      </c>
      <c r="I222" s="68"/>
      <c r="J222" s="166">
        <f t="shared" si="168"/>
        <v>0</v>
      </c>
      <c r="K222" s="68"/>
      <c r="L222" s="166">
        <f t="shared" si="160"/>
        <v>0</v>
      </c>
      <c r="M222" s="163">
        <f t="shared" si="161"/>
        <v>0</v>
      </c>
      <c r="N222" s="164">
        <f t="shared" si="162"/>
        <v>0</v>
      </c>
      <c r="P222" s="168">
        <f>'Μέση ετήσια κατανάλωση'!$F179*Πελάτες!U217</f>
        <v>0</v>
      </c>
      <c r="Q222" s="6"/>
      <c r="R222" s="137">
        <f t="shared" si="169"/>
        <v>0</v>
      </c>
      <c r="S222" s="181">
        <f t="shared" si="163"/>
        <v>0</v>
      </c>
      <c r="T222" s="168">
        <f>'Μέση ετήσια κατανάλωση'!$F179*Πελάτες!X217</f>
        <v>0</v>
      </c>
      <c r="U222" s="137">
        <f>'Μέση ετήσια κατανάλωση'!$G179*(Πελάτες!V217-Πελάτες!$P217)</f>
        <v>0</v>
      </c>
      <c r="V222" s="137">
        <f t="shared" si="170"/>
        <v>0</v>
      </c>
      <c r="W222" s="6"/>
      <c r="X222" s="137">
        <f t="shared" si="171"/>
        <v>0</v>
      </c>
      <c r="Y222" s="166">
        <f t="shared" si="164"/>
        <v>0</v>
      </c>
      <c r="Z222" s="168">
        <f>'Μέση ετήσια κατανάλωση'!$F179*Πελάτες!AA217</f>
        <v>0</v>
      </c>
      <c r="AA222" s="137">
        <f>'Μέση ετήσια κατανάλωση'!$G179*(Πελάτες!Y217-Πελάτες!$P217)</f>
        <v>0</v>
      </c>
      <c r="AB222" s="137">
        <f t="shared" si="172"/>
        <v>0</v>
      </c>
      <c r="AC222" s="6"/>
      <c r="AD222" s="137">
        <f t="shared" si="173"/>
        <v>0</v>
      </c>
      <c r="AE222" s="166">
        <f t="shared" si="174"/>
        <v>0</v>
      </c>
      <c r="AF222" s="168">
        <f>'Μέση ετήσια κατανάλωση'!$F179*Πελάτες!AD217</f>
        <v>0</v>
      </c>
      <c r="AG222" s="137">
        <f>'Μέση ετήσια κατανάλωση'!$G179*(Πελάτες!AB217-Πελάτες!$P217)</f>
        <v>0</v>
      </c>
      <c r="AH222" s="137">
        <f t="shared" si="175"/>
        <v>0</v>
      </c>
      <c r="AI222" s="6"/>
      <c r="AJ222" s="137">
        <f t="shared" si="176"/>
        <v>0</v>
      </c>
      <c r="AK222" s="166">
        <f t="shared" si="177"/>
        <v>0</v>
      </c>
      <c r="AL222" s="168">
        <f>'Μέση ετήσια κατανάλωση'!$F179*Πελάτες!AG217</f>
        <v>0</v>
      </c>
      <c r="AM222" s="137">
        <f>'Μέση ετήσια κατανάλωση'!$G179*(Πελάτες!AE217-Πελάτες!$P217)</f>
        <v>0</v>
      </c>
      <c r="AN222" s="137">
        <f t="shared" si="178"/>
        <v>0</v>
      </c>
      <c r="AO222" s="6"/>
      <c r="AP222" s="137">
        <f t="shared" si="179"/>
        <v>0</v>
      </c>
      <c r="AQ222" s="166">
        <f t="shared" si="180"/>
        <v>0</v>
      </c>
      <c r="AR222" s="163">
        <f t="shared" si="165"/>
        <v>0</v>
      </c>
      <c r="AS222" s="164">
        <f t="shared" si="166"/>
        <v>0</v>
      </c>
    </row>
    <row r="223" spans="2:45" outlineLevel="1">
      <c r="B223" s="236" t="s">
        <v>95</v>
      </c>
      <c r="C223" s="62" t="s">
        <v>111</v>
      </c>
      <c r="D223" s="83"/>
      <c r="E223" s="68"/>
      <c r="F223" s="166">
        <f t="shared" si="159"/>
        <v>0</v>
      </c>
      <c r="G223" s="68"/>
      <c r="H223" s="166">
        <f t="shared" si="167"/>
        <v>0</v>
      </c>
      <c r="I223" s="68"/>
      <c r="J223" s="166">
        <f t="shared" si="168"/>
        <v>0</v>
      </c>
      <c r="K223" s="68"/>
      <c r="L223" s="166">
        <f t="shared" si="160"/>
        <v>0</v>
      </c>
      <c r="M223" s="163">
        <f t="shared" si="161"/>
        <v>0</v>
      </c>
      <c r="N223" s="164">
        <f t="shared" si="162"/>
        <v>0</v>
      </c>
      <c r="P223" s="168">
        <f>'Μέση ετήσια κατανάλωση'!$F180*Πελάτες!U218</f>
        <v>0</v>
      </c>
      <c r="Q223" s="6"/>
      <c r="R223" s="137">
        <f t="shared" si="169"/>
        <v>0</v>
      </c>
      <c r="S223" s="181">
        <f t="shared" si="163"/>
        <v>0</v>
      </c>
      <c r="T223" s="168">
        <f>'Μέση ετήσια κατανάλωση'!$F180*Πελάτες!X218</f>
        <v>0</v>
      </c>
      <c r="U223" s="137">
        <f>'Μέση ετήσια κατανάλωση'!$G180*(Πελάτες!V218-Πελάτες!$P218)</f>
        <v>0</v>
      </c>
      <c r="V223" s="137">
        <f t="shared" si="170"/>
        <v>0</v>
      </c>
      <c r="W223" s="6"/>
      <c r="X223" s="137">
        <f t="shared" si="171"/>
        <v>0</v>
      </c>
      <c r="Y223" s="166">
        <f t="shared" si="164"/>
        <v>0</v>
      </c>
      <c r="Z223" s="168">
        <f>'Μέση ετήσια κατανάλωση'!$F180*Πελάτες!AA218</f>
        <v>0</v>
      </c>
      <c r="AA223" s="137">
        <f>'Μέση ετήσια κατανάλωση'!$G180*(Πελάτες!Y218-Πελάτες!$P218)</f>
        <v>0</v>
      </c>
      <c r="AB223" s="137">
        <f t="shared" si="172"/>
        <v>0</v>
      </c>
      <c r="AC223" s="6"/>
      <c r="AD223" s="137">
        <f t="shared" si="173"/>
        <v>0</v>
      </c>
      <c r="AE223" s="166">
        <f t="shared" si="174"/>
        <v>0</v>
      </c>
      <c r="AF223" s="168">
        <f>'Μέση ετήσια κατανάλωση'!$F180*Πελάτες!AD218</f>
        <v>0</v>
      </c>
      <c r="AG223" s="137">
        <f>'Μέση ετήσια κατανάλωση'!$G180*(Πελάτες!AB218-Πελάτες!$P218)</f>
        <v>0</v>
      </c>
      <c r="AH223" s="137">
        <f t="shared" si="175"/>
        <v>0</v>
      </c>
      <c r="AI223" s="6"/>
      <c r="AJ223" s="137">
        <f t="shared" si="176"/>
        <v>0</v>
      </c>
      <c r="AK223" s="166">
        <f t="shared" si="177"/>
        <v>0</v>
      </c>
      <c r="AL223" s="168">
        <f>'Μέση ετήσια κατανάλωση'!$F180*Πελάτες!AG218</f>
        <v>0</v>
      </c>
      <c r="AM223" s="137">
        <f>'Μέση ετήσια κατανάλωση'!$G180*(Πελάτες!AE218-Πελάτες!$P218)</f>
        <v>0</v>
      </c>
      <c r="AN223" s="137">
        <f t="shared" si="178"/>
        <v>0</v>
      </c>
      <c r="AO223" s="6"/>
      <c r="AP223" s="137">
        <f t="shared" si="179"/>
        <v>0</v>
      </c>
      <c r="AQ223" s="166">
        <f t="shared" si="180"/>
        <v>0</v>
      </c>
      <c r="AR223" s="163">
        <f t="shared" si="165"/>
        <v>0</v>
      </c>
      <c r="AS223" s="164">
        <f t="shared" si="166"/>
        <v>0</v>
      </c>
    </row>
    <row r="224" spans="2:45" outlineLevel="1">
      <c r="B224" s="236" t="s">
        <v>96</v>
      </c>
      <c r="C224" s="62" t="s">
        <v>111</v>
      </c>
      <c r="D224" s="83"/>
      <c r="E224" s="68"/>
      <c r="F224" s="166">
        <f t="shared" si="159"/>
        <v>0</v>
      </c>
      <c r="G224" s="68"/>
      <c r="H224" s="166">
        <f t="shared" si="167"/>
        <v>0</v>
      </c>
      <c r="I224" s="68"/>
      <c r="J224" s="166">
        <f t="shared" si="168"/>
        <v>0</v>
      </c>
      <c r="K224" s="68"/>
      <c r="L224" s="166">
        <f t="shared" si="160"/>
        <v>0</v>
      </c>
      <c r="M224" s="163">
        <f t="shared" si="161"/>
        <v>0</v>
      </c>
      <c r="N224" s="164">
        <f t="shared" si="162"/>
        <v>0</v>
      </c>
      <c r="P224" s="168">
        <f>'Μέση ετήσια κατανάλωση'!$F181*Πελάτες!U219</f>
        <v>0</v>
      </c>
      <c r="Q224" s="6"/>
      <c r="R224" s="137">
        <f t="shared" si="169"/>
        <v>0</v>
      </c>
      <c r="S224" s="181">
        <f t="shared" si="163"/>
        <v>0</v>
      </c>
      <c r="T224" s="168">
        <f>'Μέση ετήσια κατανάλωση'!$F181*Πελάτες!X219</f>
        <v>0</v>
      </c>
      <c r="U224" s="137">
        <f>'Μέση ετήσια κατανάλωση'!$G181*(Πελάτες!V219-Πελάτες!$P219)</f>
        <v>0</v>
      </c>
      <c r="V224" s="137">
        <f t="shared" si="170"/>
        <v>0</v>
      </c>
      <c r="W224" s="6"/>
      <c r="X224" s="137">
        <f t="shared" si="171"/>
        <v>0</v>
      </c>
      <c r="Y224" s="166">
        <f t="shared" si="164"/>
        <v>0</v>
      </c>
      <c r="Z224" s="168">
        <f>'Μέση ετήσια κατανάλωση'!$F181*Πελάτες!AA219</f>
        <v>0</v>
      </c>
      <c r="AA224" s="137">
        <f>'Μέση ετήσια κατανάλωση'!$G181*(Πελάτες!Y219-Πελάτες!$P219)</f>
        <v>0</v>
      </c>
      <c r="AB224" s="137">
        <f t="shared" si="172"/>
        <v>0</v>
      </c>
      <c r="AC224" s="6"/>
      <c r="AD224" s="137">
        <f t="shared" si="173"/>
        <v>0</v>
      </c>
      <c r="AE224" s="166">
        <f t="shared" si="174"/>
        <v>0</v>
      </c>
      <c r="AF224" s="168">
        <f>'Μέση ετήσια κατανάλωση'!$F181*Πελάτες!AD219</f>
        <v>0</v>
      </c>
      <c r="AG224" s="137">
        <f>'Μέση ετήσια κατανάλωση'!$G181*(Πελάτες!AB219-Πελάτες!$P219)</f>
        <v>0</v>
      </c>
      <c r="AH224" s="137">
        <f t="shared" si="175"/>
        <v>0</v>
      </c>
      <c r="AI224" s="6"/>
      <c r="AJ224" s="137">
        <f t="shared" si="176"/>
        <v>0</v>
      </c>
      <c r="AK224" s="166">
        <f t="shared" si="177"/>
        <v>0</v>
      </c>
      <c r="AL224" s="168">
        <f>'Μέση ετήσια κατανάλωση'!$F181*Πελάτες!AG219</f>
        <v>0</v>
      </c>
      <c r="AM224" s="137">
        <f>'Μέση ετήσια κατανάλωση'!$G181*(Πελάτες!AE219-Πελάτες!$P219)</f>
        <v>0</v>
      </c>
      <c r="AN224" s="137">
        <f t="shared" si="178"/>
        <v>0</v>
      </c>
      <c r="AO224" s="6"/>
      <c r="AP224" s="137">
        <f t="shared" si="179"/>
        <v>0</v>
      </c>
      <c r="AQ224" s="166">
        <f t="shared" si="180"/>
        <v>0</v>
      </c>
      <c r="AR224" s="163">
        <f t="shared" si="165"/>
        <v>0</v>
      </c>
      <c r="AS224" s="164">
        <f t="shared" si="166"/>
        <v>0</v>
      </c>
    </row>
    <row r="225" spans="2:45" ht="15" customHeight="1" outlineLevel="1">
      <c r="B225" s="49" t="s">
        <v>135</v>
      </c>
      <c r="C225" s="46" t="s">
        <v>111</v>
      </c>
      <c r="D225" s="183">
        <f>SUM(D202:D224)</f>
        <v>0</v>
      </c>
      <c r="E225" s="183">
        <f>SUM(E202:E224)</f>
        <v>0</v>
      </c>
      <c r="F225" s="182">
        <f>IFERROR((E225-D225)/D225,0)</f>
        <v>0</v>
      </c>
      <c r="G225" s="183">
        <f>SUM(G202:G224)</f>
        <v>0</v>
      </c>
      <c r="H225" s="182">
        <f t="shared" ref="H225" si="181">IFERROR((G225-E225)/E225,0)</f>
        <v>0</v>
      </c>
      <c r="I225" s="183">
        <f>SUM(I202:I224)</f>
        <v>0</v>
      </c>
      <c r="J225" s="182">
        <f t="shared" ref="J225" si="182">IFERROR((I225-G225)/G225,0)</f>
        <v>0</v>
      </c>
      <c r="K225" s="183">
        <f>SUM(K202:K224)</f>
        <v>0</v>
      </c>
      <c r="L225" s="182">
        <f t="shared" si="160"/>
        <v>0</v>
      </c>
      <c r="M225" s="183">
        <f>SUM(M202:M224)</f>
        <v>0</v>
      </c>
      <c r="N225" s="176">
        <f t="shared" si="162"/>
        <v>0</v>
      </c>
      <c r="P225" s="183">
        <f>SUM(P202:P224)</f>
        <v>0</v>
      </c>
      <c r="Q225" s="183">
        <f>SUM(Q202:Q224)</f>
        <v>0</v>
      </c>
      <c r="R225" s="183">
        <f>SUM(R202:R224)</f>
        <v>0</v>
      </c>
      <c r="S225" s="165">
        <f>IFERROR((R225-K225)/K225,0)</f>
        <v>0</v>
      </c>
      <c r="T225" s="183">
        <f>SUM(T202:T224)</f>
        <v>700</v>
      </c>
      <c r="U225" s="183">
        <f>SUM(U202:U224)</f>
        <v>0</v>
      </c>
      <c r="V225" s="183">
        <f>SUM(V202:V224)</f>
        <v>700</v>
      </c>
      <c r="W225" s="183">
        <f>SUM(W202:W224)</f>
        <v>0</v>
      </c>
      <c r="X225" s="183">
        <f>SUM(X202:X224)</f>
        <v>700</v>
      </c>
      <c r="Y225" s="182">
        <f>IFERROR((X225-R225)/R225,0)</f>
        <v>0</v>
      </c>
      <c r="Z225" s="183">
        <f>SUM(Z202:Z224)</f>
        <v>700</v>
      </c>
      <c r="AA225" s="183">
        <f>SUM(AA202:AA224)</f>
        <v>3500</v>
      </c>
      <c r="AB225" s="183">
        <f>SUM(AB202:AB224)</f>
        <v>4200</v>
      </c>
      <c r="AC225" s="183">
        <f>SUM(AC202:AC224)</f>
        <v>0</v>
      </c>
      <c r="AD225" s="183">
        <f>SUM(AD202:AD224)</f>
        <v>4200</v>
      </c>
      <c r="AE225" s="165">
        <f>IFERROR((AD225-X225)/X225,0)</f>
        <v>5</v>
      </c>
      <c r="AF225" s="183">
        <f>SUM(AF202:AF224)</f>
        <v>700</v>
      </c>
      <c r="AG225" s="183">
        <f>SUM(AG202:AG224)</f>
        <v>7000</v>
      </c>
      <c r="AH225" s="183">
        <f>SUM(AH202:AH224)</f>
        <v>7700</v>
      </c>
      <c r="AI225" s="183">
        <f>SUM(AI202:AI224)</f>
        <v>0</v>
      </c>
      <c r="AJ225" s="183">
        <f>SUM(AJ202:AJ224)</f>
        <v>7700</v>
      </c>
      <c r="AK225" s="165">
        <f t="shared" ref="AK225" si="183">IFERROR((AJ225-AD225)/AD225,0)</f>
        <v>0.83333333333333337</v>
      </c>
      <c r="AL225" s="183">
        <f>SUM(AL202:AL224)</f>
        <v>0</v>
      </c>
      <c r="AM225" s="183">
        <f>SUM(AM202:AM224)</f>
        <v>10500</v>
      </c>
      <c r="AN225" s="183">
        <f>SUM(AN202:AN224)</f>
        <v>10500</v>
      </c>
      <c r="AO225" s="183">
        <f>SUM(AO202:AO224)</f>
        <v>0</v>
      </c>
      <c r="AP225" s="183">
        <f>SUM(AP202:AP224)</f>
        <v>10500</v>
      </c>
      <c r="AQ225" s="165">
        <f>IFERROR((AP225-AJ225)/AJ225,0)</f>
        <v>0.36363636363636365</v>
      </c>
      <c r="AR225" s="183">
        <f>SUM(AR202:AR224)</f>
        <v>23100</v>
      </c>
      <c r="AS225" s="164">
        <f>IFERROR((AP225/R225)^(1/4)-1,0)</f>
        <v>0</v>
      </c>
    </row>
  </sheetData>
  <mergeCells count="345">
    <mergeCell ref="G168:H168"/>
    <mergeCell ref="I168:J168"/>
    <mergeCell ref="P168:S168"/>
    <mergeCell ref="T168:Y168"/>
    <mergeCell ref="Z168:AE168"/>
    <mergeCell ref="X169:X170"/>
    <mergeCell ref="Y169:Y170"/>
    <mergeCell ref="Z169:AB169"/>
    <mergeCell ref="AC169:AC170"/>
    <mergeCell ref="AD169:AD170"/>
    <mergeCell ref="J169:J170"/>
    <mergeCell ref="K169:K170"/>
    <mergeCell ref="L169:L170"/>
    <mergeCell ref="M167:N168"/>
    <mergeCell ref="K168:L168"/>
    <mergeCell ref="M169:M170"/>
    <mergeCell ref="N169:N170"/>
    <mergeCell ref="P169:P170"/>
    <mergeCell ref="P167:AS167"/>
    <mergeCell ref="Q169:Q170"/>
    <mergeCell ref="AF168:AK168"/>
    <mergeCell ref="AL168:AQ168"/>
    <mergeCell ref="AP169:AP170"/>
    <mergeCell ref="AJ169:AJ170"/>
    <mergeCell ref="G200:G201"/>
    <mergeCell ref="H200:H201"/>
    <mergeCell ref="E137:F137"/>
    <mergeCell ref="I137:J137"/>
    <mergeCell ref="P137:S137"/>
    <mergeCell ref="E199:F199"/>
    <mergeCell ref="G199:H199"/>
    <mergeCell ref="I199:J199"/>
    <mergeCell ref="P199:S199"/>
    <mergeCell ref="B196:AS196"/>
    <mergeCell ref="AO169:AO170"/>
    <mergeCell ref="D169:D170"/>
    <mergeCell ref="E169:E170"/>
    <mergeCell ref="F169:F170"/>
    <mergeCell ref="G169:G170"/>
    <mergeCell ref="H169:H170"/>
    <mergeCell ref="I169:I170"/>
    <mergeCell ref="AR138:AR139"/>
    <mergeCell ref="AP138:AP139"/>
    <mergeCell ref="R138:R139"/>
    <mergeCell ref="S138:S139"/>
    <mergeCell ref="T138:V138"/>
    <mergeCell ref="W138:W139"/>
    <mergeCell ref="E168:F168"/>
    <mergeCell ref="AR44:AS44"/>
    <mergeCell ref="M43:N44"/>
    <mergeCell ref="Z13:AB13"/>
    <mergeCell ref="AC13:AC14"/>
    <mergeCell ref="AD13:AD14"/>
    <mergeCell ref="AE13:AE14"/>
    <mergeCell ref="AF44:AK44"/>
    <mergeCell ref="AL44:AQ44"/>
    <mergeCell ref="AI45:AI46"/>
    <mergeCell ref="AJ45:AJ46"/>
    <mergeCell ref="AK45:AK46"/>
    <mergeCell ref="AL45:AN45"/>
    <mergeCell ref="AP45:AP46"/>
    <mergeCell ref="T44:Y44"/>
    <mergeCell ref="Z44:AE44"/>
    <mergeCell ref="R45:R46"/>
    <mergeCell ref="S45:S46"/>
    <mergeCell ref="Z45:AB45"/>
    <mergeCell ref="S13:S14"/>
    <mergeCell ref="T13:V13"/>
    <mergeCell ref="R13:R14"/>
    <mergeCell ref="W13:W14"/>
    <mergeCell ref="X13:X14"/>
    <mergeCell ref="Y13:Y14"/>
    <mergeCell ref="P75:S75"/>
    <mergeCell ref="T75:Y75"/>
    <mergeCell ref="Z75:AE75"/>
    <mergeCell ref="R200:R201"/>
    <mergeCell ref="K200:K201"/>
    <mergeCell ref="L200:L201"/>
    <mergeCell ref="M200:M201"/>
    <mergeCell ref="T200:V200"/>
    <mergeCell ref="W200:W201"/>
    <mergeCell ref="X200:X201"/>
    <mergeCell ref="Y200:Y201"/>
    <mergeCell ref="K75:L75"/>
    <mergeCell ref="X138:X139"/>
    <mergeCell ref="Y138:Y139"/>
    <mergeCell ref="P198:AS198"/>
    <mergeCell ref="AF169:AH169"/>
    <mergeCell ref="AI169:AI170"/>
    <mergeCell ref="AS169:AS170"/>
    <mergeCell ref="T199:Y199"/>
    <mergeCell ref="K199:L199"/>
    <mergeCell ref="M198:N199"/>
    <mergeCell ref="AR168:AS168"/>
    <mergeCell ref="AR199:AS199"/>
    <mergeCell ref="AQ169:AQ170"/>
    <mergeCell ref="I75:J75"/>
    <mergeCell ref="B72:AS72"/>
    <mergeCell ref="AF75:AK75"/>
    <mergeCell ref="AL75:AQ75"/>
    <mergeCell ref="AR75:AS75"/>
    <mergeCell ref="M74:N75"/>
    <mergeCell ref="P74:AS74"/>
    <mergeCell ref="E75:F75"/>
    <mergeCell ref="D45:D46"/>
    <mergeCell ref="E45:E46"/>
    <mergeCell ref="AE45:AE46"/>
    <mergeCell ref="G75:H75"/>
    <mergeCell ref="AQ45:AQ46"/>
    <mergeCell ref="AR45:AR46"/>
    <mergeCell ref="AS45:AS46"/>
    <mergeCell ref="M45:M46"/>
    <mergeCell ref="J45:J46"/>
    <mergeCell ref="K45:K46"/>
    <mergeCell ref="L45:L46"/>
    <mergeCell ref="AO45:AO46"/>
    <mergeCell ref="AF45:AH45"/>
    <mergeCell ref="AC45:AC46"/>
    <mergeCell ref="AD45:AD46"/>
    <mergeCell ref="Q45:Q46"/>
    <mergeCell ref="E12:F12"/>
    <mergeCell ref="G12:H12"/>
    <mergeCell ref="I12:J12"/>
    <mergeCell ref="B41:AS41"/>
    <mergeCell ref="D13:D14"/>
    <mergeCell ref="P43:AS43"/>
    <mergeCell ref="K44:L44"/>
    <mergeCell ref="I13:I14"/>
    <mergeCell ref="J13:J14"/>
    <mergeCell ref="B43:B46"/>
    <mergeCell ref="C43:C46"/>
    <mergeCell ref="G45:G46"/>
    <mergeCell ref="H45:H46"/>
    <mergeCell ref="I45:I46"/>
    <mergeCell ref="E44:F44"/>
    <mergeCell ref="G44:H44"/>
    <mergeCell ref="I44:J44"/>
    <mergeCell ref="AR13:AR14"/>
    <mergeCell ref="AS13:AS14"/>
    <mergeCell ref="AK13:AK14"/>
    <mergeCell ref="AL13:AN13"/>
    <mergeCell ref="AO13:AO14"/>
    <mergeCell ref="Y45:Y46"/>
    <mergeCell ref="P45:P46"/>
    <mergeCell ref="AL137:AQ137"/>
    <mergeCell ref="AS200:AS201"/>
    <mergeCell ref="AJ200:AJ201"/>
    <mergeCell ref="AK200:AK201"/>
    <mergeCell ref="AL200:AN200"/>
    <mergeCell ref="AO200:AO201"/>
    <mergeCell ref="AP200:AP201"/>
    <mergeCell ref="AC200:AC201"/>
    <mergeCell ref="AD200:AD201"/>
    <mergeCell ref="AE200:AE201"/>
    <mergeCell ref="AF200:AH200"/>
    <mergeCell ref="AI200:AI201"/>
    <mergeCell ref="AQ200:AQ201"/>
    <mergeCell ref="AR200:AR201"/>
    <mergeCell ref="Z199:AE199"/>
    <mergeCell ref="AF199:AK199"/>
    <mergeCell ref="AL199:AQ199"/>
    <mergeCell ref="Z200:AB200"/>
    <mergeCell ref="AR169:AR170"/>
    <mergeCell ref="AK169:AK170"/>
    <mergeCell ref="AL169:AN169"/>
    <mergeCell ref="AE169:AE170"/>
    <mergeCell ref="AO138:AO139"/>
    <mergeCell ref="AF138:AH138"/>
    <mergeCell ref="AI138:AI139"/>
    <mergeCell ref="AQ138:AQ139"/>
    <mergeCell ref="AJ138:AJ139"/>
    <mergeCell ref="AK138:AK139"/>
    <mergeCell ref="AL138:AN138"/>
    <mergeCell ref="M138:M139"/>
    <mergeCell ref="N138:N139"/>
    <mergeCell ref="AC138:AC139"/>
    <mergeCell ref="AD138:AD139"/>
    <mergeCell ref="C2:G2"/>
    <mergeCell ref="H13:H14"/>
    <mergeCell ref="AF13:AH13"/>
    <mergeCell ref="AI13:AI14"/>
    <mergeCell ref="AL106:AQ106"/>
    <mergeCell ref="AR106:AS106"/>
    <mergeCell ref="AO76:AO77"/>
    <mergeCell ref="Z76:AB76"/>
    <mergeCell ref="B103:AS103"/>
    <mergeCell ref="AJ76:AJ77"/>
    <mergeCell ref="AK76:AK77"/>
    <mergeCell ref="AS76:AS77"/>
    <mergeCell ref="L76:L77"/>
    <mergeCell ref="AE76:AE77"/>
    <mergeCell ref="AP76:AP77"/>
    <mergeCell ref="AQ76:AQ77"/>
    <mergeCell ref="AR76:AR77"/>
    <mergeCell ref="G106:H106"/>
    <mergeCell ref="I106:J106"/>
    <mergeCell ref="M105:N106"/>
    <mergeCell ref="K106:L106"/>
    <mergeCell ref="I76:I77"/>
    <mergeCell ref="P76:P77"/>
    <mergeCell ref="Q76:Q77"/>
    <mergeCell ref="B5:I5"/>
    <mergeCell ref="B9:AS9"/>
    <mergeCell ref="AF12:AK12"/>
    <mergeCell ref="AL12:AQ12"/>
    <mergeCell ref="L13:L14"/>
    <mergeCell ref="M13:M14"/>
    <mergeCell ref="N13:N14"/>
    <mergeCell ref="K12:L12"/>
    <mergeCell ref="P12:S12"/>
    <mergeCell ref="T12:Y12"/>
    <mergeCell ref="Z12:AE12"/>
    <mergeCell ref="P13:P14"/>
    <mergeCell ref="AQ13:AQ14"/>
    <mergeCell ref="AR12:AS12"/>
    <mergeCell ref="P11:AS11"/>
    <mergeCell ref="C11:C14"/>
    <mergeCell ref="B11:B14"/>
    <mergeCell ref="M11:N12"/>
    <mergeCell ref="AP13:AP14"/>
    <mergeCell ref="E13:E14"/>
    <mergeCell ref="F13:F14"/>
    <mergeCell ref="G13:G14"/>
    <mergeCell ref="AJ13:AJ14"/>
    <mergeCell ref="Q13:Q14"/>
    <mergeCell ref="T45:V45"/>
    <mergeCell ref="W45:W46"/>
    <mergeCell ref="X45:X46"/>
    <mergeCell ref="N45:N46"/>
    <mergeCell ref="F45:F46"/>
    <mergeCell ref="K13:K14"/>
    <mergeCell ref="P44:S44"/>
    <mergeCell ref="AL107:AN107"/>
    <mergeCell ref="AO107:AO108"/>
    <mergeCell ref="H76:H77"/>
    <mergeCell ref="J76:J77"/>
    <mergeCell ref="F107:F108"/>
    <mergeCell ref="G107:G108"/>
    <mergeCell ref="H107:H108"/>
    <mergeCell ref="I107:I108"/>
    <mergeCell ref="J107:J108"/>
    <mergeCell ref="AL76:AN76"/>
    <mergeCell ref="AI76:AI77"/>
    <mergeCell ref="K76:K77"/>
    <mergeCell ref="E106:F106"/>
    <mergeCell ref="AC76:AC77"/>
    <mergeCell ref="AD76:AD77"/>
    <mergeCell ref="R76:R77"/>
    <mergeCell ref="P105:AS105"/>
    <mergeCell ref="AK107:AK108"/>
    <mergeCell ref="D138:D139"/>
    <mergeCell ref="E138:E139"/>
    <mergeCell ref="F138:F139"/>
    <mergeCell ref="G138:G139"/>
    <mergeCell ref="AE138:AE139"/>
    <mergeCell ref="AF107:AH107"/>
    <mergeCell ref="AI107:AI108"/>
    <mergeCell ref="B105:B108"/>
    <mergeCell ref="Z138:AB138"/>
    <mergeCell ref="B134:AS134"/>
    <mergeCell ref="AS107:AS108"/>
    <mergeCell ref="D107:D108"/>
    <mergeCell ref="E107:E108"/>
    <mergeCell ref="P106:S106"/>
    <mergeCell ref="T106:Y106"/>
    <mergeCell ref="Z106:AE106"/>
    <mergeCell ref="AF106:AK106"/>
    <mergeCell ref="AP107:AP108"/>
    <mergeCell ref="AQ107:AQ108"/>
    <mergeCell ref="P138:P139"/>
    <mergeCell ref="Q138:Q139"/>
    <mergeCell ref="AS138:AS139"/>
    <mergeCell ref="AR137:AS137"/>
    <mergeCell ref="AE107:AE108"/>
    <mergeCell ref="B198:B201"/>
    <mergeCell ref="C198:C201"/>
    <mergeCell ref="S200:S201"/>
    <mergeCell ref="I200:I201"/>
    <mergeCell ref="J200:J201"/>
    <mergeCell ref="D200:D201"/>
    <mergeCell ref="E200:E201"/>
    <mergeCell ref="AJ107:AJ108"/>
    <mergeCell ref="M136:N137"/>
    <mergeCell ref="K137:L137"/>
    <mergeCell ref="H138:H139"/>
    <mergeCell ref="I138:I139"/>
    <mergeCell ref="J138:J139"/>
    <mergeCell ref="K138:K139"/>
    <mergeCell ref="L138:L139"/>
    <mergeCell ref="T137:Y137"/>
    <mergeCell ref="Z137:AE137"/>
    <mergeCell ref="AF137:AK137"/>
    <mergeCell ref="G137:H137"/>
    <mergeCell ref="N200:N201"/>
    <mergeCell ref="P200:P201"/>
    <mergeCell ref="Q200:Q201"/>
    <mergeCell ref="F200:F201"/>
    <mergeCell ref="C74:C77"/>
    <mergeCell ref="C167:C170"/>
    <mergeCell ref="C105:C108"/>
    <mergeCell ref="M76:M77"/>
    <mergeCell ref="N76:N77"/>
    <mergeCell ref="R169:R170"/>
    <mergeCell ref="S169:S170"/>
    <mergeCell ref="Q107:Q108"/>
    <mergeCell ref="R107:R108"/>
    <mergeCell ref="S107:S108"/>
    <mergeCell ref="P136:AS136"/>
    <mergeCell ref="T169:V169"/>
    <mergeCell ref="W169:W170"/>
    <mergeCell ref="S76:S77"/>
    <mergeCell ref="T76:V76"/>
    <mergeCell ref="W76:W77"/>
    <mergeCell ref="X76:X77"/>
    <mergeCell ref="Y76:Y77"/>
    <mergeCell ref="B165:AS165"/>
    <mergeCell ref="W107:W108"/>
    <mergeCell ref="B167:B170"/>
    <mergeCell ref="AD107:AD108"/>
    <mergeCell ref="K107:K108"/>
    <mergeCell ref="AR107:AR108"/>
    <mergeCell ref="D11:L11"/>
    <mergeCell ref="D43:L43"/>
    <mergeCell ref="D74:L74"/>
    <mergeCell ref="D105:L105"/>
    <mergeCell ref="D136:L136"/>
    <mergeCell ref="D167:L167"/>
    <mergeCell ref="D198:L198"/>
    <mergeCell ref="AF76:AH76"/>
    <mergeCell ref="B74:B77"/>
    <mergeCell ref="B136:B139"/>
    <mergeCell ref="C136:C139"/>
    <mergeCell ref="D76:D77"/>
    <mergeCell ref="E76:E77"/>
    <mergeCell ref="F76:F77"/>
    <mergeCell ref="G76:G77"/>
    <mergeCell ref="T107:V107"/>
    <mergeCell ref="L107:L108"/>
    <mergeCell ref="M107:M108"/>
    <mergeCell ref="N107:N108"/>
    <mergeCell ref="P107:P108"/>
    <mergeCell ref="X107:X108"/>
    <mergeCell ref="Y107:Y108"/>
    <mergeCell ref="Z107:AB107"/>
    <mergeCell ref="AC107:AC108"/>
  </mergeCells>
  <hyperlinks>
    <hyperlink ref="J2" location="'Αρχική σελίδα'!A1" display="Πίσω στην αρχική σελίδα" xr:uid="{E13B5BF1-7FCE-4663-BF50-BCBC86A3AFA6}"/>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8D2A5-BBDD-4001-8CC9-FE0A5DE42D77}">
  <sheetPr>
    <tabColor theme="4" tint="0.79998168889431442"/>
  </sheetPr>
  <dimension ref="B2:AK270"/>
  <sheetViews>
    <sheetView showGridLines="0" zoomScale="70" zoomScaleNormal="70" workbookViewId="0">
      <selection activeCell="F280" sqref="F280"/>
    </sheetView>
  </sheetViews>
  <sheetFormatPr defaultColWidth="8.85546875" defaultRowHeight="14.45" outlineLevelRow="1"/>
  <cols>
    <col min="1" max="1" width="2.85546875" customWidth="1"/>
    <col min="2" max="2" width="28.28515625" customWidth="1"/>
    <col min="3" max="3" width="13.7109375" customWidth="1"/>
    <col min="4" max="4" width="14.140625" customWidth="1"/>
    <col min="5" max="9" width="13.7109375" customWidth="1"/>
    <col min="12" max="12" width="11.140625" bestFit="1" customWidth="1"/>
  </cols>
  <sheetData>
    <row r="2" spans="2:37" ht="18">
      <c r="B2" s="1" t="s">
        <v>0</v>
      </c>
      <c r="C2" s="294" t="str">
        <f>'Αρχική σελίδα'!C3</f>
        <v>Κεντρική Μακεδονία</v>
      </c>
      <c r="D2" s="294"/>
      <c r="E2" s="294"/>
      <c r="F2" s="294"/>
      <c r="G2" s="97"/>
      <c r="H2" s="97"/>
      <c r="J2" s="295" t="s">
        <v>59</v>
      </c>
      <c r="K2" s="295"/>
      <c r="L2" s="295"/>
    </row>
    <row r="3" spans="2:37" ht="18">
      <c r="B3" s="2" t="s">
        <v>2</v>
      </c>
      <c r="C3" s="98">
        <f>'Αρχική σελίδα'!C4</f>
        <v>2024</v>
      </c>
      <c r="D3" s="45" t="s">
        <v>3</v>
      </c>
      <c r="E3" s="45">
        <f>C3+4</f>
        <v>2028</v>
      </c>
    </row>
    <row r="4" spans="2:37" ht="14.45" customHeight="1">
      <c r="C4" s="2"/>
      <c r="D4" s="45"/>
    </row>
    <row r="5" spans="2:37" ht="44.45" customHeight="1">
      <c r="B5" s="296" t="s">
        <v>173</v>
      </c>
      <c r="C5" s="296"/>
      <c r="D5" s="296"/>
      <c r="E5" s="296"/>
      <c r="F5" s="296"/>
      <c r="G5" s="296"/>
      <c r="H5" s="296"/>
      <c r="I5" s="296"/>
    </row>
    <row r="6" spans="2:37">
      <c r="B6" s="222"/>
      <c r="C6" s="222"/>
      <c r="D6" s="222"/>
      <c r="E6" s="222"/>
      <c r="F6" s="222"/>
      <c r="G6" s="222"/>
      <c r="H6" s="222"/>
    </row>
    <row r="7" spans="2:37" ht="18">
      <c r="B7" s="99" t="s">
        <v>174</v>
      </c>
      <c r="C7" s="100"/>
      <c r="D7" s="100"/>
      <c r="E7" s="100"/>
      <c r="F7" s="100"/>
      <c r="G7" s="97"/>
      <c r="H7" s="97"/>
      <c r="I7" s="97"/>
    </row>
    <row r="8" spans="2:37" ht="18">
      <c r="C8" s="2"/>
      <c r="D8" s="45"/>
      <c r="E8" s="45"/>
    </row>
    <row r="9" spans="2:37" ht="15.6">
      <c r="B9" s="293" t="s">
        <v>175</v>
      </c>
      <c r="C9" s="293"/>
      <c r="D9" s="293"/>
      <c r="E9" s="293"/>
      <c r="F9" s="293"/>
      <c r="G9" s="293"/>
      <c r="H9" s="293"/>
      <c r="I9" s="293"/>
    </row>
    <row r="10" spans="2:37" ht="5.45" customHeight="1" outlineLevel="1">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row>
    <row r="11" spans="2:37" outlineLevel="1">
      <c r="B11" s="77"/>
      <c r="C11" s="61" t="s">
        <v>102</v>
      </c>
      <c r="D11" s="81">
        <f>$C$3</f>
        <v>2024</v>
      </c>
      <c r="E11" s="81">
        <f>$C$3+1</f>
        <v>2025</v>
      </c>
      <c r="F11" s="81">
        <f>$C$3+2</f>
        <v>2026</v>
      </c>
      <c r="G11" s="81">
        <f>$C$3+3</f>
        <v>2027</v>
      </c>
      <c r="H11" s="81">
        <f>$C$3+4</f>
        <v>2028</v>
      </c>
      <c r="I11" s="80" t="str">
        <f xml:space="preserve"> D11&amp;" - "&amp;H11</f>
        <v>2024 - 2028</v>
      </c>
    </row>
    <row r="12" spans="2:37" outlineLevel="1">
      <c r="B12" s="235" t="s">
        <v>75</v>
      </c>
      <c r="C12" s="88" t="s">
        <v>176</v>
      </c>
      <c r="D12" s="184">
        <f t="shared" ref="D12:I21" si="0">D41+D70+D99+D128+D157+D186+D244+D215+D273</f>
        <v>0</v>
      </c>
      <c r="E12" s="184">
        <f t="shared" si="0"/>
        <v>0</v>
      </c>
      <c r="F12" s="184">
        <f t="shared" si="0"/>
        <v>0</v>
      </c>
      <c r="G12" s="184">
        <f t="shared" si="0"/>
        <v>0</v>
      </c>
      <c r="H12" s="184">
        <f t="shared" si="0"/>
        <v>0</v>
      </c>
      <c r="I12" s="184">
        <f t="shared" si="0"/>
        <v>0</v>
      </c>
    </row>
    <row r="13" spans="2:37" outlineLevel="1">
      <c r="B13" s="236" t="s">
        <v>76</v>
      </c>
      <c r="C13" s="88" t="s">
        <v>176</v>
      </c>
      <c r="D13" s="184">
        <f t="shared" si="0"/>
        <v>1612598.7846582455</v>
      </c>
      <c r="E13" s="184">
        <f t="shared" si="0"/>
        <v>6308071.9860190777</v>
      </c>
      <c r="F13" s="184">
        <f t="shared" si="0"/>
        <v>2964532.9425650304</v>
      </c>
      <c r="G13" s="184">
        <f t="shared" si="0"/>
        <v>1529044.1993059011</v>
      </c>
      <c r="H13" s="184">
        <f t="shared" si="0"/>
        <v>693804.99542599905</v>
      </c>
      <c r="I13" s="184">
        <f t="shared" si="0"/>
        <v>13108052.907974252</v>
      </c>
    </row>
    <row r="14" spans="2:37" outlineLevel="1">
      <c r="B14" s="236" t="s">
        <v>77</v>
      </c>
      <c r="C14" s="88" t="s">
        <v>176</v>
      </c>
      <c r="D14" s="184">
        <f t="shared" si="0"/>
        <v>0</v>
      </c>
      <c r="E14" s="184">
        <f t="shared" si="0"/>
        <v>0</v>
      </c>
      <c r="F14" s="184">
        <f t="shared" si="0"/>
        <v>0</v>
      </c>
      <c r="G14" s="184">
        <f t="shared" si="0"/>
        <v>0</v>
      </c>
      <c r="H14" s="184">
        <f t="shared" si="0"/>
        <v>0</v>
      </c>
      <c r="I14" s="184">
        <f t="shared" si="0"/>
        <v>0</v>
      </c>
    </row>
    <row r="15" spans="2:37" outlineLevel="1">
      <c r="B15" s="235" t="s">
        <v>78</v>
      </c>
      <c r="C15" s="88" t="s">
        <v>176</v>
      </c>
      <c r="D15" s="184">
        <f t="shared" si="0"/>
        <v>0</v>
      </c>
      <c r="E15" s="184">
        <f t="shared" si="0"/>
        <v>0</v>
      </c>
      <c r="F15" s="184">
        <f t="shared" si="0"/>
        <v>0</v>
      </c>
      <c r="G15" s="184">
        <f t="shared" si="0"/>
        <v>0</v>
      </c>
      <c r="H15" s="184">
        <f t="shared" si="0"/>
        <v>0</v>
      </c>
      <c r="I15" s="184">
        <f t="shared" si="0"/>
        <v>0</v>
      </c>
    </row>
    <row r="16" spans="2:37" outlineLevel="1">
      <c r="B16" s="236" t="s">
        <v>79</v>
      </c>
      <c r="C16" s="88" t="s">
        <v>176</v>
      </c>
      <c r="D16" s="184">
        <f t="shared" si="0"/>
        <v>2031476.067999179</v>
      </c>
      <c r="E16" s="184">
        <f t="shared" si="0"/>
        <v>8650264.8155827541</v>
      </c>
      <c r="F16" s="184">
        <f t="shared" si="0"/>
        <v>794431.2553964369</v>
      </c>
      <c r="G16" s="184">
        <f t="shared" si="0"/>
        <v>48552.74919840756</v>
      </c>
      <c r="H16" s="184">
        <f t="shared" si="0"/>
        <v>525511.16953981097</v>
      </c>
      <c r="I16" s="184">
        <f t="shared" si="0"/>
        <v>12050236.057716589</v>
      </c>
    </row>
    <row r="17" spans="2:9" outlineLevel="1">
      <c r="B17" s="236" t="s">
        <v>80</v>
      </c>
      <c r="C17" s="88" t="s">
        <v>176</v>
      </c>
      <c r="D17" s="184">
        <f t="shared" si="0"/>
        <v>0</v>
      </c>
      <c r="E17" s="184">
        <f t="shared" si="0"/>
        <v>0</v>
      </c>
      <c r="F17" s="184">
        <f t="shared" si="0"/>
        <v>0</v>
      </c>
      <c r="G17" s="184">
        <f t="shared" si="0"/>
        <v>0</v>
      </c>
      <c r="H17" s="184">
        <f t="shared" si="0"/>
        <v>0</v>
      </c>
      <c r="I17" s="184">
        <f t="shared" si="0"/>
        <v>0</v>
      </c>
    </row>
    <row r="18" spans="2:9" outlineLevel="1">
      <c r="B18" s="235" t="s">
        <v>81</v>
      </c>
      <c r="C18" s="88" t="s">
        <v>176</v>
      </c>
      <c r="D18" s="184">
        <f t="shared" si="0"/>
        <v>0</v>
      </c>
      <c r="E18" s="184">
        <f t="shared" si="0"/>
        <v>0</v>
      </c>
      <c r="F18" s="184">
        <f t="shared" si="0"/>
        <v>0</v>
      </c>
      <c r="G18" s="184">
        <f t="shared" si="0"/>
        <v>0</v>
      </c>
      <c r="H18" s="184">
        <f t="shared" si="0"/>
        <v>0</v>
      </c>
      <c r="I18" s="184">
        <f t="shared" si="0"/>
        <v>0</v>
      </c>
    </row>
    <row r="19" spans="2:9" outlineLevel="1">
      <c r="B19" s="236" t="s">
        <v>82</v>
      </c>
      <c r="C19" s="88" t="s">
        <v>176</v>
      </c>
      <c r="D19" s="184">
        <f t="shared" si="0"/>
        <v>1128665.2956312699</v>
      </c>
      <c r="E19" s="184">
        <f t="shared" si="0"/>
        <v>1568801.606538923</v>
      </c>
      <c r="F19" s="184">
        <f t="shared" si="0"/>
        <v>7391031.6475989614</v>
      </c>
      <c r="G19" s="184">
        <f t="shared" si="0"/>
        <v>846350.58817265381</v>
      </c>
      <c r="H19" s="184">
        <f t="shared" si="0"/>
        <v>434932.08397746342</v>
      </c>
      <c r="I19" s="184">
        <f t="shared" si="0"/>
        <v>11369781.22191927</v>
      </c>
    </row>
    <row r="20" spans="2:9" outlineLevel="1">
      <c r="B20" s="236" t="s">
        <v>83</v>
      </c>
      <c r="C20" s="88" t="s">
        <v>176</v>
      </c>
      <c r="D20" s="184">
        <f t="shared" si="0"/>
        <v>0</v>
      </c>
      <c r="E20" s="184">
        <f t="shared" si="0"/>
        <v>0</v>
      </c>
      <c r="F20" s="184">
        <f t="shared" si="0"/>
        <v>0</v>
      </c>
      <c r="G20" s="184">
        <f t="shared" si="0"/>
        <v>0</v>
      </c>
      <c r="H20" s="184">
        <f t="shared" si="0"/>
        <v>0</v>
      </c>
      <c r="I20" s="184">
        <f t="shared" si="0"/>
        <v>0</v>
      </c>
    </row>
    <row r="21" spans="2:9" outlineLevel="1">
      <c r="B21" s="235" t="s">
        <v>84</v>
      </c>
      <c r="C21" s="88" t="s">
        <v>176</v>
      </c>
      <c r="D21" s="184">
        <f t="shared" si="0"/>
        <v>0</v>
      </c>
      <c r="E21" s="184">
        <f t="shared" si="0"/>
        <v>0</v>
      </c>
      <c r="F21" s="184">
        <f t="shared" si="0"/>
        <v>0</v>
      </c>
      <c r="G21" s="184">
        <f t="shared" si="0"/>
        <v>0</v>
      </c>
      <c r="H21" s="184">
        <f t="shared" si="0"/>
        <v>0</v>
      </c>
      <c r="I21" s="184">
        <f t="shared" si="0"/>
        <v>0</v>
      </c>
    </row>
    <row r="22" spans="2:9" outlineLevel="1">
      <c r="B22" s="237" t="s">
        <v>85</v>
      </c>
      <c r="C22" s="88" t="s">
        <v>176</v>
      </c>
      <c r="D22" s="184">
        <f t="shared" ref="D22:I31" si="1">D51+D80+D109+D138+D167+D196+D254+D225+D283</f>
        <v>0</v>
      </c>
      <c r="E22" s="184">
        <f t="shared" si="1"/>
        <v>0</v>
      </c>
      <c r="F22" s="184">
        <f t="shared" si="1"/>
        <v>0</v>
      </c>
      <c r="G22" s="184">
        <f t="shared" si="1"/>
        <v>0</v>
      </c>
      <c r="H22" s="184">
        <f t="shared" si="1"/>
        <v>0</v>
      </c>
      <c r="I22" s="184">
        <f t="shared" si="1"/>
        <v>0</v>
      </c>
    </row>
    <row r="23" spans="2:9" outlineLevel="1">
      <c r="B23" s="235" t="s">
        <v>86</v>
      </c>
      <c r="C23" s="88" t="s">
        <v>176</v>
      </c>
      <c r="D23" s="184">
        <f t="shared" si="1"/>
        <v>0</v>
      </c>
      <c r="E23" s="184">
        <f t="shared" si="1"/>
        <v>0</v>
      </c>
      <c r="F23" s="184">
        <f t="shared" si="1"/>
        <v>0</v>
      </c>
      <c r="G23" s="184">
        <f t="shared" si="1"/>
        <v>0</v>
      </c>
      <c r="H23" s="184">
        <f t="shared" si="1"/>
        <v>0</v>
      </c>
      <c r="I23" s="184">
        <f t="shared" si="1"/>
        <v>0</v>
      </c>
    </row>
    <row r="24" spans="2:9" outlineLevel="1">
      <c r="B24" s="236" t="s">
        <v>87</v>
      </c>
      <c r="C24" s="88" t="s">
        <v>176</v>
      </c>
      <c r="D24" s="184">
        <f t="shared" si="1"/>
        <v>0</v>
      </c>
      <c r="E24" s="184">
        <f t="shared" si="1"/>
        <v>0</v>
      </c>
      <c r="F24" s="184">
        <f t="shared" si="1"/>
        <v>0</v>
      </c>
      <c r="G24" s="184">
        <f t="shared" si="1"/>
        <v>0</v>
      </c>
      <c r="H24" s="184">
        <f t="shared" si="1"/>
        <v>0</v>
      </c>
      <c r="I24" s="184">
        <f t="shared" si="1"/>
        <v>0</v>
      </c>
    </row>
    <row r="25" spans="2:9" outlineLevel="1">
      <c r="B25" s="235" t="s">
        <v>88</v>
      </c>
      <c r="C25" s="88" t="s">
        <v>176</v>
      </c>
      <c r="D25" s="184">
        <f t="shared" si="1"/>
        <v>0</v>
      </c>
      <c r="E25" s="184">
        <f t="shared" si="1"/>
        <v>0</v>
      </c>
      <c r="F25" s="184">
        <f t="shared" si="1"/>
        <v>0</v>
      </c>
      <c r="G25" s="184">
        <f t="shared" si="1"/>
        <v>0</v>
      </c>
      <c r="H25" s="184">
        <f t="shared" si="1"/>
        <v>0</v>
      </c>
      <c r="I25" s="184">
        <f t="shared" si="1"/>
        <v>0</v>
      </c>
    </row>
    <row r="26" spans="2:9" outlineLevel="1">
      <c r="B26" s="236" t="s">
        <v>89</v>
      </c>
      <c r="C26" s="88" t="s">
        <v>176</v>
      </c>
      <c r="D26" s="184">
        <f t="shared" si="1"/>
        <v>0</v>
      </c>
      <c r="E26" s="184">
        <f t="shared" si="1"/>
        <v>0</v>
      </c>
      <c r="F26" s="184">
        <f t="shared" si="1"/>
        <v>0</v>
      </c>
      <c r="G26" s="184">
        <f t="shared" si="1"/>
        <v>0</v>
      </c>
      <c r="H26" s="184">
        <f t="shared" si="1"/>
        <v>0</v>
      </c>
      <c r="I26" s="184">
        <f t="shared" si="1"/>
        <v>0</v>
      </c>
    </row>
    <row r="27" spans="2:9" outlineLevel="1">
      <c r="B27" s="235" t="s">
        <v>90</v>
      </c>
      <c r="C27" s="88" t="s">
        <v>176</v>
      </c>
      <c r="D27" s="184">
        <f t="shared" si="1"/>
        <v>0</v>
      </c>
      <c r="E27" s="184">
        <f t="shared" si="1"/>
        <v>0</v>
      </c>
      <c r="F27" s="184">
        <f t="shared" si="1"/>
        <v>0</v>
      </c>
      <c r="G27" s="184">
        <f t="shared" si="1"/>
        <v>0</v>
      </c>
      <c r="H27" s="184">
        <f t="shared" si="1"/>
        <v>0</v>
      </c>
      <c r="I27" s="184">
        <f t="shared" si="1"/>
        <v>0</v>
      </c>
    </row>
    <row r="28" spans="2:9" outlineLevel="1">
      <c r="B28" s="236" t="s">
        <v>91</v>
      </c>
      <c r="C28" s="88" t="s">
        <v>176</v>
      </c>
      <c r="D28" s="184">
        <f t="shared" si="1"/>
        <v>0</v>
      </c>
      <c r="E28" s="184">
        <f t="shared" si="1"/>
        <v>0</v>
      </c>
      <c r="F28" s="184">
        <f t="shared" si="1"/>
        <v>0</v>
      </c>
      <c r="G28" s="184">
        <f t="shared" si="1"/>
        <v>0</v>
      </c>
      <c r="H28" s="184">
        <f t="shared" si="1"/>
        <v>0</v>
      </c>
      <c r="I28" s="184">
        <f t="shared" si="1"/>
        <v>0</v>
      </c>
    </row>
    <row r="29" spans="2:9" outlineLevel="1">
      <c r="B29" s="236" t="s">
        <v>92</v>
      </c>
      <c r="C29" s="88" t="s">
        <v>176</v>
      </c>
      <c r="D29" s="184">
        <f t="shared" si="1"/>
        <v>1350151.0213555361</v>
      </c>
      <c r="E29" s="184">
        <f t="shared" si="1"/>
        <v>1891479.3087546199</v>
      </c>
      <c r="F29" s="184">
        <f t="shared" si="1"/>
        <v>415021.9679543979</v>
      </c>
      <c r="G29" s="184">
        <f t="shared" si="1"/>
        <v>563510.93938663194</v>
      </c>
      <c r="H29" s="184">
        <f t="shared" si="1"/>
        <v>532795.72861789854</v>
      </c>
      <c r="I29" s="184">
        <f t="shared" si="1"/>
        <v>4752958.9660690846</v>
      </c>
    </row>
    <row r="30" spans="2:9" outlineLevel="1">
      <c r="B30" s="235" t="s">
        <v>84</v>
      </c>
      <c r="C30" s="88" t="s">
        <v>176</v>
      </c>
      <c r="D30" s="184">
        <f t="shared" si="1"/>
        <v>0</v>
      </c>
      <c r="E30" s="184">
        <f t="shared" si="1"/>
        <v>0</v>
      </c>
      <c r="F30" s="184">
        <f t="shared" si="1"/>
        <v>0</v>
      </c>
      <c r="G30" s="184">
        <f t="shared" si="1"/>
        <v>0</v>
      </c>
      <c r="H30" s="184">
        <f t="shared" si="1"/>
        <v>0</v>
      </c>
      <c r="I30" s="184">
        <f t="shared" si="1"/>
        <v>0</v>
      </c>
    </row>
    <row r="31" spans="2:9" outlineLevel="1">
      <c r="B31" s="236" t="s">
        <v>93</v>
      </c>
      <c r="C31" s="88" t="s">
        <v>176</v>
      </c>
      <c r="D31" s="184">
        <f t="shared" si="1"/>
        <v>5012449.3031647615</v>
      </c>
      <c r="E31" s="184">
        <f t="shared" si="1"/>
        <v>8483133.1155660413</v>
      </c>
      <c r="F31" s="184">
        <f t="shared" si="1"/>
        <v>2197551.8159392858</v>
      </c>
      <c r="G31" s="184">
        <f t="shared" si="1"/>
        <v>2319855.8910351745</v>
      </c>
      <c r="H31" s="184">
        <f t="shared" si="1"/>
        <v>1719263.3707395904</v>
      </c>
      <c r="I31" s="184">
        <f t="shared" si="1"/>
        <v>19732253.496444855</v>
      </c>
    </row>
    <row r="32" spans="2:9" outlineLevel="1">
      <c r="B32" s="235" t="s">
        <v>94</v>
      </c>
      <c r="C32" s="88" t="s">
        <v>176</v>
      </c>
      <c r="D32" s="184">
        <f t="shared" ref="D32:I36" si="2">D61+D90+D119+D148+D177+D206+D264+D235+D293</f>
        <v>0</v>
      </c>
      <c r="E32" s="184">
        <f t="shared" si="2"/>
        <v>0</v>
      </c>
      <c r="F32" s="184">
        <f t="shared" si="2"/>
        <v>0</v>
      </c>
      <c r="G32" s="184">
        <f t="shared" si="2"/>
        <v>0</v>
      </c>
      <c r="H32" s="184">
        <f t="shared" si="2"/>
        <v>0</v>
      </c>
      <c r="I32" s="184">
        <f t="shared" si="2"/>
        <v>0</v>
      </c>
    </row>
    <row r="33" spans="2:37" outlineLevel="1">
      <c r="B33" s="236" t="s">
        <v>95</v>
      </c>
      <c r="C33" s="88" t="s">
        <v>176</v>
      </c>
      <c r="D33" s="184">
        <f t="shared" si="2"/>
        <v>0</v>
      </c>
      <c r="E33" s="184">
        <f t="shared" si="2"/>
        <v>0</v>
      </c>
      <c r="F33" s="184">
        <f t="shared" si="2"/>
        <v>0</v>
      </c>
      <c r="G33" s="184">
        <f t="shared" si="2"/>
        <v>0</v>
      </c>
      <c r="H33" s="184">
        <f t="shared" si="2"/>
        <v>0</v>
      </c>
      <c r="I33" s="184">
        <f t="shared" si="2"/>
        <v>0</v>
      </c>
    </row>
    <row r="34" spans="2:37" outlineLevel="1">
      <c r="B34" s="236" t="s">
        <v>96</v>
      </c>
      <c r="C34" s="88" t="s">
        <v>176</v>
      </c>
      <c r="D34" s="184">
        <f t="shared" si="2"/>
        <v>2576928.5099848937</v>
      </c>
      <c r="E34" s="184">
        <f t="shared" si="2"/>
        <v>3627705.3902737489</v>
      </c>
      <c r="F34" s="184">
        <f t="shared" si="2"/>
        <v>361032.00759993499</v>
      </c>
      <c r="G34" s="184">
        <f t="shared" si="2"/>
        <v>273724.32949657179</v>
      </c>
      <c r="H34" s="184">
        <f t="shared" si="2"/>
        <v>381819.73229034944</v>
      </c>
      <c r="I34" s="184">
        <f t="shared" si="2"/>
        <v>7221209.9696454993</v>
      </c>
    </row>
    <row r="35" spans="2:37" outlineLevel="1">
      <c r="B35" s="266" t="s">
        <v>161</v>
      </c>
      <c r="C35" s="88" t="s">
        <v>176</v>
      </c>
      <c r="D35" s="184">
        <f t="shared" si="2"/>
        <v>0</v>
      </c>
      <c r="E35" s="184">
        <f t="shared" si="2"/>
        <v>409066.00467500882</v>
      </c>
      <c r="F35" s="184">
        <f t="shared" si="2"/>
        <v>0</v>
      </c>
      <c r="G35" s="184">
        <f t="shared" si="2"/>
        <v>0</v>
      </c>
      <c r="H35" s="184">
        <f t="shared" si="2"/>
        <v>0</v>
      </c>
      <c r="I35" s="184">
        <f t="shared" si="2"/>
        <v>409066.00467500882</v>
      </c>
    </row>
    <row r="36" spans="2:37" outlineLevel="1">
      <c r="B36" s="49" t="s">
        <v>104</v>
      </c>
      <c r="C36" s="88" t="s">
        <v>176</v>
      </c>
      <c r="D36" s="184">
        <f t="shared" si="2"/>
        <v>13712268.982793886</v>
      </c>
      <c r="E36" s="184">
        <f t="shared" si="2"/>
        <v>30938522.227410179</v>
      </c>
      <c r="F36" s="184">
        <f t="shared" si="2"/>
        <v>14123601.637054048</v>
      </c>
      <c r="G36" s="184">
        <f t="shared" si="2"/>
        <v>5581038.69659534</v>
      </c>
      <c r="H36" s="184">
        <f t="shared" si="2"/>
        <v>4288127.0805911124</v>
      </c>
      <c r="I36" s="184">
        <f t="shared" si="2"/>
        <v>68643558.624444574</v>
      </c>
      <c r="J36" s="280"/>
      <c r="L36" s="38"/>
    </row>
    <row r="37" spans="2:37">
      <c r="L37" s="38"/>
    </row>
    <row r="38" spans="2:37" ht="15.6">
      <c r="B38" s="293" t="s">
        <v>148</v>
      </c>
      <c r="C38" s="293"/>
      <c r="D38" s="293"/>
      <c r="E38" s="293"/>
      <c r="F38" s="293"/>
      <c r="G38" s="293"/>
      <c r="H38" s="293"/>
      <c r="I38" s="293"/>
    </row>
    <row r="39" spans="2:37" ht="5.45" customHeight="1" outlineLevel="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row>
    <row r="40" spans="2:37" outlineLevel="1">
      <c r="B40" s="77"/>
      <c r="C40" s="61" t="s">
        <v>102</v>
      </c>
      <c r="D40" s="81">
        <f>$C$3</f>
        <v>2024</v>
      </c>
      <c r="E40" s="81">
        <f>$C$3+1</f>
        <v>2025</v>
      </c>
      <c r="F40" s="81">
        <f>$C$3+2</f>
        <v>2026</v>
      </c>
      <c r="G40" s="81">
        <f>$C$3+3</f>
        <v>2027</v>
      </c>
      <c r="H40" s="81">
        <f>$C$3+4</f>
        <v>2028</v>
      </c>
      <c r="I40" s="80" t="str">
        <f xml:space="preserve"> D40&amp;" - "&amp;H40</f>
        <v>2024 - 2028</v>
      </c>
    </row>
    <row r="41" spans="2:37" outlineLevel="1">
      <c r="B41" s="235" t="s">
        <v>75</v>
      </c>
      <c r="C41" s="88" t="s">
        <v>176</v>
      </c>
      <c r="D41" s="184">
        <f>'Παραδοχές μοναδιαίου κόστους'!E12*'Ανάπτυξη δικτύου'!U14</f>
        <v>0</v>
      </c>
      <c r="E41" s="184">
        <f>'Παραδοχές μοναδιαίου κόστους'!F12*'Ανάπτυξη δικτύου'!X14</f>
        <v>0</v>
      </c>
      <c r="F41" s="184">
        <f>'Παραδοχές μοναδιαίου κόστους'!G12*'Ανάπτυξη δικτύου'!AA14</f>
        <v>0</v>
      </c>
      <c r="G41" s="184">
        <f>'Παραδοχές μοναδιαίου κόστους'!H12*'Ανάπτυξη δικτύου'!AD14</f>
        <v>0</v>
      </c>
      <c r="H41" s="184">
        <f>'Παραδοχές μοναδιαίου κόστους'!I12*'Ανάπτυξη δικτύου'!AG14</f>
        <v>0</v>
      </c>
      <c r="I41" s="168">
        <f>D41+E41+F41+G41+H41</f>
        <v>0</v>
      </c>
    </row>
    <row r="42" spans="2:37" outlineLevel="1">
      <c r="B42" s="236" t="s">
        <v>76</v>
      </c>
      <c r="C42" s="88" t="s">
        <v>176</v>
      </c>
      <c r="D42" s="184">
        <f>'Παραδοχές μοναδιαίου κόστους'!E13*'Ανάπτυξη δικτύου'!U15</f>
        <v>0</v>
      </c>
      <c r="E42" s="184">
        <f>'Παραδοχές μοναδιαίου κόστους'!F13*'Ανάπτυξη δικτύου'!X15</f>
        <v>2862796.307118847</v>
      </c>
      <c r="F42" s="184">
        <f>'Παραδοχές μοναδιαίου κόστους'!G13*'Ανάπτυξη δικτύου'!AA15</f>
        <v>0</v>
      </c>
      <c r="G42" s="184">
        <f>'Παραδοχές μοναδιαίου κόστους'!H13*'Ανάπτυξη δικτύου'!AD15</f>
        <v>0</v>
      </c>
      <c r="H42" s="184">
        <f>'Παραδοχές μοναδιαίου κόστους'!I13*'Ανάπτυξη δικτύου'!AG15</f>
        <v>0</v>
      </c>
      <c r="I42" s="168">
        <f t="shared" ref="I42:I63" si="3">D42+E42+F42+G42+H42</f>
        <v>2862796.307118847</v>
      </c>
    </row>
    <row r="43" spans="2:37" outlineLevel="1">
      <c r="B43" s="236" t="s">
        <v>77</v>
      </c>
      <c r="C43" s="88" t="s">
        <v>176</v>
      </c>
      <c r="D43" s="184">
        <f>'Παραδοχές μοναδιαίου κόστους'!E14*'Ανάπτυξη δικτύου'!U16</f>
        <v>0</v>
      </c>
      <c r="E43" s="184">
        <f>'Παραδοχές μοναδιαίου κόστους'!F14*'Ανάπτυξη δικτύου'!X16</f>
        <v>0</v>
      </c>
      <c r="F43" s="184">
        <f>'Παραδοχές μοναδιαίου κόστους'!G14*'Ανάπτυξη δικτύου'!AA16</f>
        <v>0</v>
      </c>
      <c r="G43" s="184">
        <f>'Παραδοχές μοναδιαίου κόστους'!H14*'Ανάπτυξη δικτύου'!AD16</f>
        <v>0</v>
      </c>
      <c r="H43" s="184">
        <f>'Παραδοχές μοναδιαίου κόστους'!I14*'Ανάπτυξη δικτύου'!AG16</f>
        <v>0</v>
      </c>
      <c r="I43" s="168">
        <f t="shared" si="3"/>
        <v>0</v>
      </c>
    </row>
    <row r="44" spans="2:37" outlineLevel="1">
      <c r="B44" s="235" t="s">
        <v>78</v>
      </c>
      <c r="C44" s="88" t="s">
        <v>176</v>
      </c>
      <c r="D44" s="184">
        <f>'Παραδοχές μοναδιαίου κόστους'!E15*'Ανάπτυξη δικτύου'!U17</f>
        <v>0</v>
      </c>
      <c r="E44" s="184">
        <f>'Παραδοχές μοναδιαίου κόστους'!F15*'Ανάπτυξη δικτύου'!X17</f>
        <v>0</v>
      </c>
      <c r="F44" s="184">
        <f>'Παραδοχές μοναδιαίου κόστους'!G15*'Ανάπτυξη δικτύου'!AA17</f>
        <v>0</v>
      </c>
      <c r="G44" s="184">
        <f>'Παραδοχές μοναδιαίου κόστους'!H15*'Ανάπτυξη δικτύου'!AD17</f>
        <v>0</v>
      </c>
      <c r="H44" s="184">
        <f>'Παραδοχές μοναδιαίου κόστους'!I15*'Ανάπτυξη δικτύου'!AG17</f>
        <v>0</v>
      </c>
      <c r="I44" s="168">
        <f t="shared" si="3"/>
        <v>0</v>
      </c>
    </row>
    <row r="45" spans="2:37" outlineLevel="1">
      <c r="B45" s="236" t="s">
        <v>79</v>
      </c>
      <c r="C45" s="88" t="s">
        <v>176</v>
      </c>
      <c r="D45" s="184">
        <f>'Παραδοχές μοναδιαίου κόστους'!E16*'Ανάπτυξη δικτύου'!U18</f>
        <v>845208.20231676905</v>
      </c>
      <c r="E45" s="184">
        <f>'Παραδοχές μοναδιαίου κόστους'!F16*'Ανάπτυξη δικτύου'!X18</f>
        <v>6834926.1832462475</v>
      </c>
      <c r="F45" s="184">
        <f>'Παραδοχές μοναδιαίου κόστους'!G16*'Ανάπτυξη δικτύου'!AA18</f>
        <v>0</v>
      </c>
      <c r="G45" s="184">
        <f>'Παραδοχές μοναδιαίου κόστους'!H16*'Ανάπτυξη δικτύου'!AD18</f>
        <v>0</v>
      </c>
      <c r="H45" s="184">
        <f>'Παραδοχές μοναδιαίου κόστους'!I16*'Ανάπτυξη δικτύου'!AG18</f>
        <v>0</v>
      </c>
      <c r="I45" s="168">
        <f t="shared" si="3"/>
        <v>7680134.3855630169</v>
      </c>
    </row>
    <row r="46" spans="2:37" outlineLevel="1">
      <c r="B46" s="236" t="s">
        <v>80</v>
      </c>
      <c r="C46" s="88" t="s">
        <v>176</v>
      </c>
      <c r="D46" s="184">
        <f>'Παραδοχές μοναδιαίου κόστους'!E17*'Ανάπτυξη δικτύου'!U19</f>
        <v>0</v>
      </c>
      <c r="E46" s="184">
        <f>'Παραδοχές μοναδιαίου κόστους'!F17*'Ανάπτυξη δικτύου'!X19</f>
        <v>0</v>
      </c>
      <c r="F46" s="184">
        <f>'Παραδοχές μοναδιαίου κόστους'!G17*'Ανάπτυξη δικτύου'!AA19</f>
        <v>0</v>
      </c>
      <c r="G46" s="184">
        <f>'Παραδοχές μοναδιαίου κόστους'!H17*'Ανάπτυξη δικτύου'!AD19</f>
        <v>0</v>
      </c>
      <c r="H46" s="184">
        <f>'Παραδοχές μοναδιαίου κόστους'!I17*'Ανάπτυξη δικτύου'!AG19</f>
        <v>0</v>
      </c>
      <c r="I46" s="168">
        <f t="shared" si="3"/>
        <v>0</v>
      </c>
    </row>
    <row r="47" spans="2:37" outlineLevel="1">
      <c r="B47" s="235" t="s">
        <v>81</v>
      </c>
      <c r="C47" s="88" t="s">
        <v>176</v>
      </c>
      <c r="D47" s="184">
        <f>'Παραδοχές μοναδιαίου κόστους'!E18*'Ανάπτυξη δικτύου'!U20</f>
        <v>0</v>
      </c>
      <c r="E47" s="184">
        <f>'Παραδοχές μοναδιαίου κόστους'!F18*'Ανάπτυξη δικτύου'!X20</f>
        <v>0</v>
      </c>
      <c r="F47" s="184">
        <f>'Παραδοχές μοναδιαίου κόστους'!G18*'Ανάπτυξη δικτύου'!AA20</f>
        <v>0</v>
      </c>
      <c r="G47" s="184">
        <f>'Παραδοχές μοναδιαίου κόστους'!H18*'Ανάπτυξη δικτύου'!AD20</f>
        <v>0</v>
      </c>
      <c r="H47" s="184">
        <f>'Παραδοχές μοναδιαίου κόστους'!I18*'Ανάπτυξη δικτύου'!AG20</f>
        <v>0</v>
      </c>
      <c r="I47" s="168">
        <f t="shared" si="3"/>
        <v>0</v>
      </c>
    </row>
    <row r="48" spans="2:37" outlineLevel="1">
      <c r="B48" s="236" t="s">
        <v>82</v>
      </c>
      <c r="C48" s="88" t="s">
        <v>176</v>
      </c>
      <c r="D48" s="184">
        <f>'Παραδοχές μοναδιαίου κόστους'!E19*'Ανάπτυξη δικτύου'!U21</f>
        <v>0</v>
      </c>
      <c r="E48" s="184">
        <f>'Παραδοχές μοναδιαίου κόστους'!F19*'Ανάπτυξη δικτύου'!X21</f>
        <v>0</v>
      </c>
      <c r="F48" s="184">
        <f>'Παραδοχές μοναδιαίου κόστους'!G19*'Ανάπτυξη δικτύου'!AA21</f>
        <v>6090196.5079013659</v>
      </c>
      <c r="G48" s="184">
        <f>'Παραδοχές μοναδιαίου κόστους'!H19*'Ανάπτυξη δικτύου'!AD21</f>
        <v>0</v>
      </c>
      <c r="H48" s="184">
        <f>'Παραδοχές μοναδιαίου κόστους'!I19*'Ανάπτυξη δικτύου'!AG21</f>
        <v>0</v>
      </c>
      <c r="I48" s="168">
        <f t="shared" si="3"/>
        <v>6090196.5079013659</v>
      </c>
    </row>
    <row r="49" spans="2:9" outlineLevel="1">
      <c r="B49" s="236" t="s">
        <v>83</v>
      </c>
      <c r="C49" s="88" t="s">
        <v>176</v>
      </c>
      <c r="D49" s="184">
        <f>'Παραδοχές μοναδιαίου κόστους'!E20*'Ανάπτυξη δικτύου'!U22</f>
        <v>0</v>
      </c>
      <c r="E49" s="184">
        <f>'Παραδοχές μοναδιαίου κόστους'!F20*'Ανάπτυξη δικτύου'!X22</f>
        <v>0</v>
      </c>
      <c r="F49" s="184">
        <f>'Παραδοχές μοναδιαίου κόστους'!G20*'Ανάπτυξη δικτύου'!AA22</f>
        <v>0</v>
      </c>
      <c r="G49" s="184">
        <f>'Παραδοχές μοναδιαίου κόστους'!H20*'Ανάπτυξη δικτύου'!AD22</f>
        <v>0</v>
      </c>
      <c r="H49" s="184">
        <f>'Παραδοχές μοναδιαίου κόστους'!I20*'Ανάπτυξη δικτύου'!AG22</f>
        <v>0</v>
      </c>
      <c r="I49" s="168">
        <f t="shared" si="3"/>
        <v>0</v>
      </c>
    </row>
    <row r="50" spans="2:9" outlineLevel="1">
      <c r="B50" s="235" t="s">
        <v>84</v>
      </c>
      <c r="C50" s="88" t="s">
        <v>176</v>
      </c>
      <c r="D50" s="184">
        <f>'Παραδοχές μοναδιαίου κόστους'!E21*'Ανάπτυξη δικτύου'!U23</f>
        <v>0</v>
      </c>
      <c r="E50" s="184">
        <f>'Παραδοχές μοναδιαίου κόστους'!F21*'Ανάπτυξη δικτύου'!X23</f>
        <v>0</v>
      </c>
      <c r="F50" s="184">
        <f>'Παραδοχές μοναδιαίου κόστους'!G21*'Ανάπτυξη δικτύου'!AA23</f>
        <v>0</v>
      </c>
      <c r="G50" s="184">
        <f>'Παραδοχές μοναδιαίου κόστους'!H21*'Ανάπτυξη δικτύου'!AD23</f>
        <v>0</v>
      </c>
      <c r="H50" s="184">
        <f>'Παραδοχές μοναδιαίου κόστους'!I21*'Ανάπτυξη δικτύου'!AG23</f>
        <v>0</v>
      </c>
      <c r="I50" s="168">
        <f t="shared" si="3"/>
        <v>0</v>
      </c>
    </row>
    <row r="51" spans="2:9" outlineLevel="1">
      <c r="B51" s="237" t="s">
        <v>85</v>
      </c>
      <c r="C51" s="88" t="s">
        <v>176</v>
      </c>
      <c r="D51" s="184">
        <f>'Παραδοχές μοναδιαίου κόστους'!E22*'Ανάπτυξη δικτύου'!U24</f>
        <v>0</v>
      </c>
      <c r="E51" s="184">
        <f>'Παραδοχές μοναδιαίου κόστους'!F22*'Ανάπτυξη δικτύου'!X24</f>
        <v>0</v>
      </c>
      <c r="F51" s="184">
        <f>'Παραδοχές μοναδιαίου κόστους'!G22*'Ανάπτυξη δικτύου'!AA24</f>
        <v>0</v>
      </c>
      <c r="G51" s="184">
        <f>'Παραδοχές μοναδιαίου κόστους'!H22*'Ανάπτυξη δικτύου'!AD24</f>
        <v>0</v>
      </c>
      <c r="H51" s="184">
        <f>'Παραδοχές μοναδιαίου κόστους'!I22*'Ανάπτυξη δικτύου'!AG24</f>
        <v>0</v>
      </c>
      <c r="I51" s="168">
        <f t="shared" si="3"/>
        <v>0</v>
      </c>
    </row>
    <row r="52" spans="2:9" outlineLevel="1">
      <c r="B52" s="235" t="s">
        <v>86</v>
      </c>
      <c r="C52" s="88" t="s">
        <v>176</v>
      </c>
      <c r="D52" s="184">
        <f>'Παραδοχές μοναδιαίου κόστους'!E23*'Ανάπτυξη δικτύου'!U25</f>
        <v>0</v>
      </c>
      <c r="E52" s="184">
        <f>'Παραδοχές μοναδιαίου κόστους'!F23*'Ανάπτυξη δικτύου'!X25</f>
        <v>0</v>
      </c>
      <c r="F52" s="184">
        <f>'Παραδοχές μοναδιαίου κόστους'!G23*'Ανάπτυξη δικτύου'!AA25</f>
        <v>0</v>
      </c>
      <c r="G52" s="184">
        <f>'Παραδοχές μοναδιαίου κόστους'!H23*'Ανάπτυξη δικτύου'!AD25</f>
        <v>0</v>
      </c>
      <c r="H52" s="184">
        <f>'Παραδοχές μοναδιαίου κόστους'!I23*'Ανάπτυξη δικτύου'!AG25</f>
        <v>0</v>
      </c>
      <c r="I52" s="168">
        <f t="shared" si="3"/>
        <v>0</v>
      </c>
    </row>
    <row r="53" spans="2:9" outlineLevel="1">
      <c r="B53" s="236" t="s">
        <v>87</v>
      </c>
      <c r="C53" s="88" t="s">
        <v>176</v>
      </c>
      <c r="D53" s="184">
        <f>'Παραδοχές μοναδιαίου κόστους'!E24*'Ανάπτυξη δικτύου'!U26</f>
        <v>0</v>
      </c>
      <c r="E53" s="184">
        <f>'Παραδοχές μοναδιαίου κόστους'!F24*'Ανάπτυξη δικτύου'!X26</f>
        <v>0</v>
      </c>
      <c r="F53" s="184">
        <f>'Παραδοχές μοναδιαίου κόστους'!G24*'Ανάπτυξη δικτύου'!AA26</f>
        <v>0</v>
      </c>
      <c r="G53" s="184">
        <f>'Παραδοχές μοναδιαίου κόστους'!H24*'Ανάπτυξη δικτύου'!AD26</f>
        <v>0</v>
      </c>
      <c r="H53" s="184">
        <f>'Παραδοχές μοναδιαίου κόστους'!I24*'Ανάπτυξη δικτύου'!AG26</f>
        <v>0</v>
      </c>
      <c r="I53" s="168">
        <f t="shared" si="3"/>
        <v>0</v>
      </c>
    </row>
    <row r="54" spans="2:9" outlineLevel="1">
      <c r="B54" s="235" t="s">
        <v>88</v>
      </c>
      <c r="C54" s="88" t="s">
        <v>176</v>
      </c>
      <c r="D54" s="184">
        <f>'Παραδοχές μοναδιαίου κόστους'!E25*'Ανάπτυξη δικτύου'!U27</f>
        <v>0</v>
      </c>
      <c r="E54" s="184">
        <f>'Παραδοχές μοναδιαίου κόστους'!F25*'Ανάπτυξη δικτύου'!X27</f>
        <v>0</v>
      </c>
      <c r="F54" s="184">
        <f>'Παραδοχές μοναδιαίου κόστους'!G25*'Ανάπτυξη δικτύου'!AA27</f>
        <v>0</v>
      </c>
      <c r="G54" s="184">
        <f>'Παραδοχές μοναδιαίου κόστους'!H25*'Ανάπτυξη δικτύου'!AD27</f>
        <v>0</v>
      </c>
      <c r="H54" s="184">
        <f>'Παραδοχές μοναδιαίου κόστους'!I25*'Ανάπτυξη δικτύου'!AG27</f>
        <v>0</v>
      </c>
      <c r="I54" s="168">
        <f t="shared" si="3"/>
        <v>0</v>
      </c>
    </row>
    <row r="55" spans="2:9" outlineLevel="1">
      <c r="B55" s="236" t="s">
        <v>89</v>
      </c>
      <c r="C55" s="88" t="s">
        <v>176</v>
      </c>
      <c r="D55" s="184">
        <f>'Παραδοχές μοναδιαίου κόστους'!E26*'Ανάπτυξη δικτύου'!U28</f>
        <v>0</v>
      </c>
      <c r="E55" s="184">
        <f>'Παραδοχές μοναδιαίου κόστους'!F26*'Ανάπτυξη δικτύου'!X28</f>
        <v>0</v>
      </c>
      <c r="F55" s="184">
        <f>'Παραδοχές μοναδιαίου κόστους'!G26*'Ανάπτυξη δικτύου'!AA28</f>
        <v>0</v>
      </c>
      <c r="G55" s="184">
        <f>'Παραδοχές μοναδιαίου κόστους'!H26*'Ανάπτυξη δικτύου'!AD28</f>
        <v>0</v>
      </c>
      <c r="H55" s="184">
        <f>'Παραδοχές μοναδιαίου κόστους'!I26*'Ανάπτυξη δικτύου'!AG28</f>
        <v>0</v>
      </c>
      <c r="I55" s="168">
        <f t="shared" si="3"/>
        <v>0</v>
      </c>
    </row>
    <row r="56" spans="2:9" outlineLevel="1">
      <c r="B56" s="235" t="s">
        <v>90</v>
      </c>
      <c r="C56" s="88" t="s">
        <v>176</v>
      </c>
      <c r="D56" s="184">
        <f>'Παραδοχές μοναδιαίου κόστους'!E27*'Ανάπτυξη δικτύου'!U29</f>
        <v>0</v>
      </c>
      <c r="E56" s="184">
        <f>'Παραδοχές μοναδιαίου κόστους'!F27*'Ανάπτυξη δικτύου'!X29</f>
        <v>0</v>
      </c>
      <c r="F56" s="184">
        <f>'Παραδοχές μοναδιαίου κόστους'!G27*'Ανάπτυξη δικτύου'!AA29</f>
        <v>0</v>
      </c>
      <c r="G56" s="184">
        <f>'Παραδοχές μοναδιαίου κόστους'!H27*'Ανάπτυξη δικτύου'!AD29</f>
        <v>0</v>
      </c>
      <c r="H56" s="184">
        <f>'Παραδοχές μοναδιαίου κόστους'!I27*'Ανάπτυξη δικτύου'!AG29</f>
        <v>0</v>
      </c>
      <c r="I56" s="168">
        <f t="shared" si="3"/>
        <v>0</v>
      </c>
    </row>
    <row r="57" spans="2:9" outlineLevel="1">
      <c r="B57" s="236" t="s">
        <v>91</v>
      </c>
      <c r="C57" s="88" t="s">
        <v>176</v>
      </c>
      <c r="D57" s="184">
        <f>'Παραδοχές μοναδιαίου κόστους'!E28*'Ανάπτυξη δικτύου'!U30</f>
        <v>0</v>
      </c>
      <c r="E57" s="184">
        <f>'Παραδοχές μοναδιαίου κόστους'!F28*'Ανάπτυξη δικτύου'!X30</f>
        <v>0</v>
      </c>
      <c r="F57" s="184">
        <f>'Παραδοχές μοναδιαίου κόστους'!G28*'Ανάπτυξη δικτύου'!AA30</f>
        <v>0</v>
      </c>
      <c r="G57" s="184">
        <f>'Παραδοχές μοναδιαίου κόστους'!H28*'Ανάπτυξη δικτύου'!AD30</f>
        <v>0</v>
      </c>
      <c r="H57" s="184">
        <f>'Παραδοχές μοναδιαίου κόστους'!I28*'Ανάπτυξη δικτύου'!AG30</f>
        <v>0</v>
      </c>
      <c r="I57" s="168">
        <f t="shared" si="3"/>
        <v>0</v>
      </c>
    </row>
    <row r="58" spans="2:9" outlineLevel="1">
      <c r="B58" s="236" t="s">
        <v>92</v>
      </c>
      <c r="C58" s="88" t="s">
        <v>176</v>
      </c>
      <c r="D58" s="184">
        <f>'Παραδοχές μοναδιαίου κόστους'!E29*'Ανάπτυξη δικτύου'!U31</f>
        <v>206869.14042718124</v>
      </c>
      <c r="E58" s="184">
        <f>'Παραδοχές μοναδιαίου κόστους'!F29*'Ανάπτυξη δικτύου'!X31</f>
        <v>0</v>
      </c>
      <c r="F58" s="184">
        <f>'Παραδοχές μοναδιαίου κόστους'!G29*'Ανάπτυξη δικτύου'!AA31</f>
        <v>0</v>
      </c>
      <c r="G58" s="184">
        <f>'Παραδοχές μοναδιαίου κόστους'!H29*'Ανάπτυξη δικτύου'!AD31</f>
        <v>0</v>
      </c>
      <c r="H58" s="184">
        <f>'Παραδοχές μοναδιαίου κόστους'!I29*'Ανάπτυξη δικτύου'!AG31</f>
        <v>0</v>
      </c>
      <c r="I58" s="168">
        <f t="shared" si="3"/>
        <v>206869.14042718124</v>
      </c>
    </row>
    <row r="59" spans="2:9" outlineLevel="1">
      <c r="B59" s="235" t="s">
        <v>84</v>
      </c>
      <c r="C59" s="88" t="s">
        <v>176</v>
      </c>
      <c r="D59" s="184">
        <f>'Παραδοχές μοναδιαίου κόστους'!E30*'Ανάπτυξη δικτύου'!U32</f>
        <v>0</v>
      </c>
      <c r="E59" s="184">
        <f>'Παραδοχές μοναδιαίου κόστους'!F30*'Ανάπτυξη δικτύου'!X32</f>
        <v>0</v>
      </c>
      <c r="F59" s="184">
        <f>'Παραδοχές μοναδιαίου κόστους'!G30*'Ανάπτυξη δικτύου'!AA32</f>
        <v>0</v>
      </c>
      <c r="G59" s="184">
        <f>'Παραδοχές μοναδιαίου κόστους'!H30*'Ανάπτυξη δικτύου'!AD32</f>
        <v>0</v>
      </c>
      <c r="H59" s="184">
        <f>'Παραδοχές μοναδιαίου κόστους'!I30*'Ανάπτυξη δικτύου'!AG32</f>
        <v>0</v>
      </c>
      <c r="I59" s="168">
        <f t="shared" si="3"/>
        <v>0</v>
      </c>
    </row>
    <row r="60" spans="2:9" outlineLevel="1">
      <c r="B60" s="236" t="s">
        <v>93</v>
      </c>
      <c r="C60" s="88" t="s">
        <v>176</v>
      </c>
      <c r="D60" s="184">
        <f>'Παραδοχές μοναδιαίου κόστους'!E31*'Ανάπτυξη δικτύου'!U33</f>
        <v>295527.34346740175</v>
      </c>
      <c r="E60" s="184">
        <f>'Παραδοχές μοναδιαίου κόστους'!F31*'Ανάπτυξη δικτύου'!X33</f>
        <v>1252473.3843644955</v>
      </c>
      <c r="F60" s="184">
        <f>'Παραδοχές μοναδιαίου κόστους'!G31*'Ανάπτυξη δικτύου'!AA33</f>
        <v>0</v>
      </c>
      <c r="G60" s="184">
        <f>'Παραδοχές μοναδιαίου κόστους'!H31*'Ανάπτυξη δικτύου'!AD33</f>
        <v>0</v>
      </c>
      <c r="H60" s="184">
        <f>'Παραδοχές μοναδιαίου κόστους'!I31*'Ανάπτυξη δικτύου'!AG33</f>
        <v>0</v>
      </c>
      <c r="I60" s="168">
        <f t="shared" si="3"/>
        <v>1548000.7278318973</v>
      </c>
    </row>
    <row r="61" spans="2:9" outlineLevel="1">
      <c r="B61" s="235" t="s">
        <v>94</v>
      </c>
      <c r="C61" s="88" t="s">
        <v>176</v>
      </c>
      <c r="D61" s="184">
        <f>'Παραδοχές μοναδιαίου κόστους'!E32*'Ανάπτυξη δικτύου'!U34</f>
        <v>0</v>
      </c>
      <c r="E61" s="184">
        <f>'Παραδοχές μοναδιαίου κόστους'!F32*'Ανάπτυξη δικτύου'!X34</f>
        <v>0</v>
      </c>
      <c r="F61" s="184">
        <f>'Παραδοχές μοναδιαίου κόστους'!G32*'Ανάπτυξη δικτύου'!AA34</f>
        <v>0</v>
      </c>
      <c r="G61" s="184">
        <f>'Παραδοχές μοναδιαίου κόστους'!H32*'Ανάπτυξη δικτύου'!AD34</f>
        <v>0</v>
      </c>
      <c r="H61" s="184">
        <f>'Παραδοχές μοναδιαίου κόστους'!I32*'Ανάπτυξη δικτύου'!AG34</f>
        <v>0</v>
      </c>
      <c r="I61" s="168">
        <f t="shared" si="3"/>
        <v>0</v>
      </c>
    </row>
    <row r="62" spans="2:9" outlineLevel="1">
      <c r="B62" s="236" t="s">
        <v>95</v>
      </c>
      <c r="C62" s="88" t="s">
        <v>176</v>
      </c>
      <c r="D62" s="184">
        <f>'Παραδοχές μοναδιαίου κόστους'!E33*'Ανάπτυξη δικτύου'!U35</f>
        <v>0</v>
      </c>
      <c r="E62" s="184">
        <f>'Παραδοχές μοναδιαίου κόστους'!F33*'Ανάπτυξη δικτύου'!X35</f>
        <v>0</v>
      </c>
      <c r="F62" s="184">
        <f>'Παραδοχές μοναδιαίου κόστους'!G33*'Ανάπτυξη δικτύου'!AA35</f>
        <v>0</v>
      </c>
      <c r="G62" s="184">
        <f>'Παραδοχές μοναδιαίου κόστους'!H33*'Ανάπτυξη δικτύου'!AD35</f>
        <v>0</v>
      </c>
      <c r="H62" s="184">
        <f>'Παραδοχές μοναδιαίου κόστους'!I33*'Ανάπτυξη δικτύου'!AG35</f>
        <v>0</v>
      </c>
      <c r="I62" s="168">
        <f t="shared" si="3"/>
        <v>0</v>
      </c>
    </row>
    <row r="63" spans="2:9" outlineLevel="1">
      <c r="B63" s="236" t="s">
        <v>96</v>
      </c>
      <c r="C63" s="88" t="s">
        <v>176</v>
      </c>
      <c r="D63" s="184">
        <f>'Παραδοχές μοναδιαίου κόστους'!E34*'Ανάπτυξη δικτύου'!U36</f>
        <v>41373.828085436246</v>
      </c>
      <c r="E63" s="184">
        <f>'Παραδοχές μοναδιαίου κόστους'!F34*'Ανάπτυξη δικτύου'!X36</f>
        <v>0</v>
      </c>
      <c r="F63" s="184">
        <f>'Παραδοχές μοναδιαίου κόστους'!G34*'Ανάπτυξη δικτύου'!AA36</f>
        <v>0</v>
      </c>
      <c r="G63" s="184">
        <f>'Παραδοχές μοναδιαίου κόστους'!H34*'Ανάπτυξη δικτύου'!AD36</f>
        <v>0</v>
      </c>
      <c r="H63" s="184">
        <f>'Παραδοχές μοναδιαίου κόστους'!I34*'Ανάπτυξη δικτύου'!AG36</f>
        <v>0</v>
      </c>
      <c r="I63" s="168">
        <f t="shared" si="3"/>
        <v>41373.828085436246</v>
      </c>
    </row>
    <row r="64" spans="2:9" outlineLevel="1">
      <c r="B64" s="266" t="s">
        <v>161</v>
      </c>
      <c r="C64" s="88"/>
      <c r="D64" s="264"/>
      <c r="E64" s="264"/>
      <c r="F64" s="264"/>
      <c r="G64" s="264"/>
      <c r="H64" s="264"/>
      <c r="I64" s="265"/>
    </row>
    <row r="65" spans="2:37" outlineLevel="1">
      <c r="B65" s="49" t="s">
        <v>104</v>
      </c>
      <c r="C65" s="88" t="s">
        <v>176</v>
      </c>
      <c r="D65" s="185">
        <f t="shared" ref="D65:I65" si="4">SUM(D41:D63)</f>
        <v>1388978.5142967883</v>
      </c>
      <c r="E65" s="185">
        <f t="shared" si="4"/>
        <v>10950195.87472959</v>
      </c>
      <c r="F65" s="185">
        <f t="shared" si="4"/>
        <v>6090196.5079013659</v>
      </c>
      <c r="G65" s="185">
        <f t="shared" si="4"/>
        <v>0</v>
      </c>
      <c r="H65" s="185">
        <f t="shared" si="4"/>
        <v>0</v>
      </c>
      <c r="I65" s="185">
        <f t="shared" si="4"/>
        <v>18429370.896927744</v>
      </c>
    </row>
    <row r="67" spans="2:37" ht="15.6">
      <c r="B67" s="293" t="s">
        <v>152</v>
      </c>
      <c r="C67" s="293"/>
      <c r="D67" s="293"/>
      <c r="E67" s="293"/>
      <c r="F67" s="293"/>
      <c r="G67" s="293"/>
      <c r="H67" s="293"/>
      <c r="I67" s="293"/>
    </row>
    <row r="68" spans="2:37" ht="5.45" customHeight="1" outlineLevel="1">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row>
    <row r="69" spans="2:37" outlineLevel="1">
      <c r="B69" s="77"/>
      <c r="C69" s="61" t="s">
        <v>102</v>
      </c>
      <c r="D69" s="81">
        <f>$C$3</f>
        <v>2024</v>
      </c>
      <c r="E69" s="81">
        <f>$C$3+1</f>
        <v>2025</v>
      </c>
      <c r="F69" s="81">
        <f>$C$3+2</f>
        <v>2026</v>
      </c>
      <c r="G69" s="81">
        <f>$C$3+3</f>
        <v>2027</v>
      </c>
      <c r="H69" s="81">
        <f>$C$3+4</f>
        <v>2028</v>
      </c>
      <c r="I69" s="80" t="str">
        <f xml:space="preserve"> D69&amp;" - "&amp;H69</f>
        <v>2024 - 2028</v>
      </c>
    </row>
    <row r="70" spans="2:37" outlineLevel="1">
      <c r="B70" s="235" t="s">
        <v>75</v>
      </c>
      <c r="C70" s="88" t="s">
        <v>176</v>
      </c>
      <c r="D70" s="184">
        <f>'Παραδοχές μοναδιαίου κόστους'!E39*'Ανάπτυξη δικτύου'!U45</f>
        <v>0</v>
      </c>
      <c r="E70" s="184">
        <f>'Παραδοχές μοναδιαίου κόστους'!F39*'Ανάπτυξη δικτύου'!X45</f>
        <v>0</v>
      </c>
      <c r="F70" s="184">
        <f>'Παραδοχές μοναδιαίου κόστους'!G39*'Ανάπτυξη δικτύου'!AA45</f>
        <v>0</v>
      </c>
      <c r="G70" s="184">
        <f>'Παραδοχές μοναδιαίου κόστους'!H39*'Ανάπτυξη δικτύου'!AD45</f>
        <v>0</v>
      </c>
      <c r="H70" s="184">
        <f>'Παραδοχές μοναδιαίου κόστους'!I39*'Ανάπτυξη δικτύου'!AG45</f>
        <v>0</v>
      </c>
      <c r="I70" s="168">
        <f t="shared" ref="I70:I92" si="5">D70+E70+F70+G70+H70</f>
        <v>0</v>
      </c>
    </row>
    <row r="71" spans="2:37" outlineLevel="1">
      <c r="B71" s="236" t="s">
        <v>76</v>
      </c>
      <c r="C71" s="88" t="s">
        <v>176</v>
      </c>
      <c r="D71" s="184">
        <f>'Παραδοχές μοναδιαίου κόστους'!E40*'Ανάπτυξη δικτύου'!U46</f>
        <v>1093314.0421391998</v>
      </c>
      <c r="E71" s="184">
        <f>'Παραδοχές μοναδιαίου κόστους'!F40*'Ανάπτυξη δικτύου'!X46</f>
        <v>1364833.8523217891</v>
      </c>
      <c r="F71" s="184">
        <f>'Παραδοχές μοναδιαίου κόστους'!G40*'Ανάπτυξη δικτύου'!AA46</f>
        <v>714227.98361765372</v>
      </c>
      <c r="G71" s="184">
        <f>'Παραδοχές μοναδιαίου κόστους'!H40*'Ανάπτυξη δικτύου'!AD46</f>
        <v>859441.19554848608</v>
      </c>
      <c r="H71" s="184">
        <f>'Παραδοχές μοναδιαίου κόστους'!I40*'Ανάπτυξη δικτύου'!AG46</f>
        <v>0</v>
      </c>
      <c r="I71" s="168">
        <f t="shared" si="5"/>
        <v>4031817.0736271287</v>
      </c>
    </row>
    <row r="72" spans="2:37" outlineLevel="1">
      <c r="B72" s="236" t="s">
        <v>77</v>
      </c>
      <c r="C72" s="88" t="s">
        <v>176</v>
      </c>
      <c r="D72" s="184">
        <f>'Παραδοχές μοναδιαίου κόστους'!E41*'Ανάπτυξη δικτύου'!U47</f>
        <v>0</v>
      </c>
      <c r="E72" s="184">
        <f>'Παραδοχές μοναδιαίου κόστους'!F41*'Ανάπτυξη δικτύου'!X47</f>
        <v>0</v>
      </c>
      <c r="F72" s="184">
        <f>'Παραδοχές μοναδιαίου κόστους'!G41*'Ανάπτυξη δικτύου'!AA47</f>
        <v>0</v>
      </c>
      <c r="G72" s="184">
        <f>'Παραδοχές μοναδιαίου κόστους'!H41*'Ανάπτυξη δικτύου'!AD47</f>
        <v>0</v>
      </c>
      <c r="H72" s="184">
        <f>'Παραδοχές μοναδιαίου κόστους'!I41*'Ανάπτυξη δικτύου'!AG47</f>
        <v>0</v>
      </c>
      <c r="I72" s="168">
        <f t="shared" si="5"/>
        <v>0</v>
      </c>
    </row>
    <row r="73" spans="2:37" outlineLevel="1">
      <c r="B73" s="235" t="s">
        <v>78</v>
      </c>
      <c r="C73" s="88" t="s">
        <v>176</v>
      </c>
      <c r="D73" s="184">
        <f>'Παραδοχές μοναδιαίου κόστους'!E42*'Ανάπτυξη δικτύου'!U48</f>
        <v>0</v>
      </c>
      <c r="E73" s="184">
        <f>'Παραδοχές μοναδιαίου κόστους'!F42*'Ανάπτυξη δικτύου'!X48</f>
        <v>0</v>
      </c>
      <c r="F73" s="184">
        <f>'Παραδοχές μοναδιαίου κόστους'!G42*'Ανάπτυξη δικτύου'!AA48</f>
        <v>0</v>
      </c>
      <c r="G73" s="184">
        <f>'Παραδοχές μοναδιαίου κόστους'!H42*'Ανάπτυξη δικτύου'!AD48</f>
        <v>0</v>
      </c>
      <c r="H73" s="184">
        <f>'Παραδοχές μοναδιαίου κόστους'!I42*'Ανάπτυξη δικτύου'!AG48</f>
        <v>0</v>
      </c>
      <c r="I73" s="168">
        <f t="shared" si="5"/>
        <v>0</v>
      </c>
    </row>
    <row r="74" spans="2:37" outlineLevel="1">
      <c r="B74" s="236" t="s">
        <v>79</v>
      </c>
      <c r="C74" s="88" t="s">
        <v>176</v>
      </c>
      <c r="D74" s="184">
        <f>'Παραδοχές μοναδιαίου κόστους'!E43*'Ανάπτυξη δικτύου'!U49</f>
        <v>893220.87215651001</v>
      </c>
      <c r="E74" s="184">
        <f>'Παραδοχές μοναδιαίου κόστους'!F43*'Ανάπτυξη δικτύου'!X49</f>
        <v>1023625.3892413419</v>
      </c>
      <c r="F74" s="184">
        <f>'Παραδοχές μοναδιαίου κόστους'!G43*'Ανάπτυξη δικτύου'!AA49</f>
        <v>0</v>
      </c>
      <c r="G74" s="184">
        <f>'Παραδοχές μοναδιαίου κόστους'!H43*'Ανάπτυξη δικτύου'!AD49</f>
        <v>0</v>
      </c>
      <c r="H74" s="184">
        <f>'Παραδοχές μοναδιαίου κόστους'!I43*'Ανάπτυξη δικτύου'!AG49</f>
        <v>459021.12387862836</v>
      </c>
      <c r="I74" s="168">
        <f t="shared" si="5"/>
        <v>2375867.3852764801</v>
      </c>
    </row>
    <row r="75" spans="2:37" outlineLevel="1">
      <c r="B75" s="236" t="s">
        <v>80</v>
      </c>
      <c r="C75" s="88" t="s">
        <v>176</v>
      </c>
      <c r="D75" s="184">
        <f>'Παραδοχές μοναδιαίου κόστους'!E44*'Ανάπτυξη δικτύου'!U50</f>
        <v>0</v>
      </c>
      <c r="E75" s="184">
        <f>'Παραδοχές μοναδιαίου κόστους'!F44*'Ανάπτυξη δικτύου'!X50</f>
        <v>0</v>
      </c>
      <c r="F75" s="184">
        <f>'Παραδοχές μοναδιαίου κόστους'!G44*'Ανάπτυξη δικτύου'!AA50</f>
        <v>0</v>
      </c>
      <c r="G75" s="184">
        <f>'Παραδοχές μοναδιαίου κόστους'!H44*'Ανάπτυξη δικτύου'!AD50</f>
        <v>0</v>
      </c>
      <c r="H75" s="184">
        <f>'Παραδοχές μοναδιαίου κόστους'!I44*'Ανάπτυξη δικτύου'!AG50</f>
        <v>0</v>
      </c>
      <c r="I75" s="168">
        <f t="shared" si="5"/>
        <v>0</v>
      </c>
    </row>
    <row r="76" spans="2:37" outlineLevel="1">
      <c r="B76" s="235" t="s">
        <v>81</v>
      </c>
      <c r="C76" s="88" t="s">
        <v>176</v>
      </c>
      <c r="D76" s="184">
        <f>'Παραδοχές μοναδιαίου κόστους'!E45*'Ανάπτυξη δικτύου'!U51</f>
        <v>0</v>
      </c>
      <c r="E76" s="184">
        <f>'Παραδοχές μοναδιαίου κόστους'!F45*'Ανάπτυξη δικτύου'!X51</f>
        <v>0</v>
      </c>
      <c r="F76" s="184">
        <f>'Παραδοχές μοναδιαίου κόστους'!G45*'Ανάπτυξη δικτύου'!AA51</f>
        <v>0</v>
      </c>
      <c r="G76" s="184">
        <f>'Παραδοχές μοναδιαίου κόστους'!H45*'Ανάπτυξη δικτύου'!AD51</f>
        <v>0</v>
      </c>
      <c r="H76" s="184">
        <f>'Παραδοχές μοναδιαίου κόστους'!I45*'Ανάπτυξη δικτύου'!AG51</f>
        <v>0</v>
      </c>
      <c r="I76" s="168">
        <f t="shared" si="5"/>
        <v>0</v>
      </c>
    </row>
    <row r="77" spans="2:37" outlineLevel="1">
      <c r="B77" s="236" t="s">
        <v>82</v>
      </c>
      <c r="C77" s="88" t="s">
        <v>176</v>
      </c>
      <c r="D77" s="184">
        <f>'Παραδοχές μοναδιαίου κόστους'!E46*'Ανάπτυξη δικτύου'!U52</f>
        <v>805954.20293669624</v>
      </c>
      <c r="E77" s="184">
        <f>'Παραδοχές μοναδιαίου κόστους'!F46*'Ανάπτυξη δικτύου'!X52</f>
        <v>255906.34731033546</v>
      </c>
      <c r="F77" s="184">
        <f>'Παραδοχές μοναδιαίου κόστους'!G46*'Ανάπτυξη δικτύου'!AA52</f>
        <v>0</v>
      </c>
      <c r="G77" s="184">
        <f>'Παραδοχές μοναδιαίου κόστους'!H46*'Ανάπτυξη δικτύου'!AD52</f>
        <v>429720.59777424304</v>
      </c>
      <c r="H77" s="184">
        <f>'Παραδοχές μοναδιαίου κόστους'!I46*'Ανάπτυξη δικτύου'!AG52</f>
        <v>0</v>
      </c>
      <c r="I77" s="168">
        <f t="shared" si="5"/>
        <v>1491581.1480212747</v>
      </c>
    </row>
    <row r="78" spans="2:37" outlineLevel="1">
      <c r="B78" s="236" t="s">
        <v>83</v>
      </c>
      <c r="C78" s="88" t="s">
        <v>176</v>
      </c>
      <c r="D78" s="184">
        <f>'Παραδοχές μοναδιαίου κόστους'!E47*'Ανάπτυξη δικτύου'!U53</f>
        <v>0</v>
      </c>
      <c r="E78" s="184">
        <f>'Παραδοχές μοναδιαίου κόστους'!F47*'Ανάπτυξη δικτύου'!X53</f>
        <v>0</v>
      </c>
      <c r="F78" s="184">
        <f>'Παραδοχές μοναδιαίου κόστους'!G47*'Ανάπτυξη δικτύου'!AA53</f>
        <v>0</v>
      </c>
      <c r="G78" s="184">
        <f>'Παραδοχές μοναδιαίου κόστους'!H47*'Ανάπτυξη δικτύου'!AD53</f>
        <v>0</v>
      </c>
      <c r="H78" s="184">
        <f>'Παραδοχές μοναδιαίου κόστους'!I47*'Ανάπτυξη δικτύου'!AG53</f>
        <v>0</v>
      </c>
      <c r="I78" s="168">
        <f t="shared" si="5"/>
        <v>0</v>
      </c>
    </row>
    <row r="79" spans="2:37" outlineLevel="1">
      <c r="B79" s="235" t="s">
        <v>84</v>
      </c>
      <c r="C79" s="88" t="s">
        <v>176</v>
      </c>
      <c r="D79" s="184">
        <f>'Παραδοχές μοναδιαίου κόστους'!E48*'Ανάπτυξη δικτύου'!U54</f>
        <v>0</v>
      </c>
      <c r="E79" s="184">
        <f>'Παραδοχές μοναδιαίου κόστους'!F48*'Ανάπτυξη δικτύου'!X54</f>
        <v>0</v>
      </c>
      <c r="F79" s="184">
        <f>'Παραδοχές μοναδιαίου κόστους'!G48*'Ανάπτυξη δικτύου'!AA54</f>
        <v>0</v>
      </c>
      <c r="G79" s="184">
        <f>'Παραδοχές μοναδιαίου κόστους'!H48*'Ανάπτυξη δικτύου'!AD54</f>
        <v>0</v>
      </c>
      <c r="H79" s="184">
        <f>'Παραδοχές μοναδιαίου κόστους'!I48*'Ανάπτυξη δικτύου'!AG54</f>
        <v>0</v>
      </c>
      <c r="I79" s="168">
        <f t="shared" si="5"/>
        <v>0</v>
      </c>
    </row>
    <row r="80" spans="2:37" outlineLevel="1">
      <c r="B80" s="237" t="s">
        <v>85</v>
      </c>
      <c r="C80" s="88" t="s">
        <v>176</v>
      </c>
      <c r="D80" s="184">
        <f>'Παραδοχές μοναδιαίου κόστους'!E49*'Ανάπτυξη δικτύου'!U55</f>
        <v>0</v>
      </c>
      <c r="E80" s="184">
        <f>'Παραδοχές μοναδιαίου κόστους'!F49*'Ανάπτυξη δικτύου'!X55</f>
        <v>0</v>
      </c>
      <c r="F80" s="184">
        <f>'Παραδοχές μοναδιαίου κόστους'!G49*'Ανάπτυξη δικτύου'!AA55</f>
        <v>0</v>
      </c>
      <c r="G80" s="184">
        <f>'Παραδοχές μοναδιαίου κόστους'!H49*'Ανάπτυξη δικτύου'!AD55</f>
        <v>0</v>
      </c>
      <c r="H80" s="184">
        <f>'Παραδοχές μοναδιαίου κόστους'!I49*'Ανάπτυξη δικτύου'!AG55</f>
        <v>0</v>
      </c>
      <c r="I80" s="168">
        <f t="shared" si="5"/>
        <v>0</v>
      </c>
    </row>
    <row r="81" spans="2:9" outlineLevel="1">
      <c r="B81" s="235" t="s">
        <v>86</v>
      </c>
      <c r="C81" s="88" t="s">
        <v>176</v>
      </c>
      <c r="D81" s="184">
        <f>'Παραδοχές μοναδιαίου κόστους'!E50*'Ανάπτυξη δικτύου'!U56</f>
        <v>0</v>
      </c>
      <c r="E81" s="184">
        <f>'Παραδοχές μοναδιαίου κόστους'!F50*'Ανάπτυξη δικτύου'!X56</f>
        <v>0</v>
      </c>
      <c r="F81" s="184">
        <f>'Παραδοχές μοναδιαίου κόστους'!G50*'Ανάπτυξη δικτύου'!AA56</f>
        <v>0</v>
      </c>
      <c r="G81" s="184">
        <f>'Παραδοχές μοναδιαίου κόστους'!H50*'Ανάπτυξη δικτύου'!AD56</f>
        <v>0</v>
      </c>
      <c r="H81" s="184">
        <f>'Παραδοχές μοναδιαίου κόστους'!I50*'Ανάπτυξη δικτύου'!AG56</f>
        <v>0</v>
      </c>
      <c r="I81" s="168">
        <f t="shared" si="5"/>
        <v>0</v>
      </c>
    </row>
    <row r="82" spans="2:9" outlineLevel="1">
      <c r="B82" s="236" t="s">
        <v>87</v>
      </c>
      <c r="C82" s="88" t="s">
        <v>176</v>
      </c>
      <c r="D82" s="184">
        <f>'Παραδοχές μοναδιαίου κόστους'!E51*'Ανάπτυξη δικτύου'!U57</f>
        <v>0</v>
      </c>
      <c r="E82" s="184">
        <f>'Παραδοχές μοναδιαίου κόστους'!F51*'Ανάπτυξη δικτύου'!X57</f>
        <v>0</v>
      </c>
      <c r="F82" s="184">
        <f>'Παραδοχές μοναδιαίου κόστους'!G51*'Ανάπτυξη δικτύου'!AA57</f>
        <v>0</v>
      </c>
      <c r="G82" s="184">
        <f>'Παραδοχές μοναδιαίου κόστους'!H51*'Ανάπτυξη δικτύου'!AD57</f>
        <v>0</v>
      </c>
      <c r="H82" s="184">
        <f>'Παραδοχές μοναδιαίου κόστους'!I51*'Ανάπτυξη δικτύου'!AG57</f>
        <v>0</v>
      </c>
      <c r="I82" s="168">
        <f t="shared" si="5"/>
        <v>0</v>
      </c>
    </row>
    <row r="83" spans="2:9" outlineLevel="1">
      <c r="B83" s="235" t="s">
        <v>88</v>
      </c>
      <c r="C83" s="88" t="s">
        <v>176</v>
      </c>
      <c r="D83" s="184">
        <f>'Παραδοχές μοναδιαίου κόστους'!E52*'Ανάπτυξη δικτύου'!U58</f>
        <v>0</v>
      </c>
      <c r="E83" s="184">
        <f>'Παραδοχές μοναδιαίου κόστους'!F52*'Ανάπτυξη δικτύου'!X58</f>
        <v>0</v>
      </c>
      <c r="F83" s="184">
        <f>'Παραδοχές μοναδιαίου κόστους'!G52*'Ανάπτυξη δικτύου'!AA58</f>
        <v>0</v>
      </c>
      <c r="G83" s="184">
        <f>'Παραδοχές μοναδιαίου κόστους'!H52*'Ανάπτυξη δικτύου'!AD58</f>
        <v>0</v>
      </c>
      <c r="H83" s="184">
        <f>'Παραδοχές μοναδιαίου κόστους'!I52*'Ανάπτυξη δικτύου'!AG58</f>
        <v>0</v>
      </c>
      <c r="I83" s="168">
        <f t="shared" si="5"/>
        <v>0</v>
      </c>
    </row>
    <row r="84" spans="2:9" outlineLevel="1">
      <c r="B84" s="236" t="s">
        <v>89</v>
      </c>
      <c r="C84" s="88" t="s">
        <v>176</v>
      </c>
      <c r="D84" s="184">
        <f>'Παραδοχές μοναδιαίου κόστους'!E53*'Ανάπτυξη δικτύου'!U59</f>
        <v>0</v>
      </c>
      <c r="E84" s="184">
        <f>'Παραδοχές μοναδιαίου κόστους'!F53*'Ανάπτυξη δικτύου'!X59</f>
        <v>0</v>
      </c>
      <c r="F84" s="184">
        <f>'Παραδοχές μοναδιαίου κόστους'!G53*'Ανάπτυξη δικτύου'!AA59</f>
        <v>0</v>
      </c>
      <c r="G84" s="184">
        <f>'Παραδοχές μοναδιαίου κόστους'!H53*'Ανάπτυξη δικτύου'!AD59</f>
        <v>0</v>
      </c>
      <c r="H84" s="184">
        <f>'Παραδοχές μοναδιαίου κόστους'!I53*'Ανάπτυξη δικτύου'!AG59</f>
        <v>0</v>
      </c>
      <c r="I84" s="168">
        <f t="shared" si="5"/>
        <v>0</v>
      </c>
    </row>
    <row r="85" spans="2:9" outlineLevel="1">
      <c r="B85" s="235" t="s">
        <v>90</v>
      </c>
      <c r="C85" s="88" t="s">
        <v>176</v>
      </c>
      <c r="D85" s="184">
        <f>'Παραδοχές μοναδιαίου κόστους'!E54*'Ανάπτυξη δικτύου'!U60</f>
        <v>0</v>
      </c>
      <c r="E85" s="184">
        <f>'Παραδοχές μοναδιαίου κόστους'!F54*'Ανάπτυξη δικτύου'!X60</f>
        <v>0</v>
      </c>
      <c r="F85" s="184">
        <f>'Παραδοχές μοναδιαίου κόστους'!G54*'Ανάπτυξη δικτύου'!AA60</f>
        <v>0</v>
      </c>
      <c r="G85" s="184">
        <f>'Παραδοχές μοναδιαίου κόστους'!H54*'Ανάπτυξη δικτύου'!AD60</f>
        <v>0</v>
      </c>
      <c r="H85" s="184">
        <f>'Παραδοχές μοναδιαίου κόστους'!I54*'Ανάπτυξη δικτύου'!AG60</f>
        <v>0</v>
      </c>
      <c r="I85" s="168">
        <f t="shared" si="5"/>
        <v>0</v>
      </c>
    </row>
    <row r="86" spans="2:9" outlineLevel="1">
      <c r="B86" s="236" t="s">
        <v>91</v>
      </c>
      <c r="C86" s="88" t="s">
        <v>176</v>
      </c>
      <c r="D86" s="184">
        <f>'Παραδοχές μοναδιαίου κόστους'!E55*'Ανάπτυξη δικτύου'!U61</f>
        <v>0</v>
      </c>
      <c r="E86" s="184">
        <f>'Παραδοχές μοναδιαίου κόστους'!F55*'Ανάπτυξη δικτύου'!X61</f>
        <v>0</v>
      </c>
      <c r="F86" s="184">
        <f>'Παραδοχές μοναδιαίου κόστους'!G55*'Ανάπτυξη δικτύου'!AA61</f>
        <v>0</v>
      </c>
      <c r="G86" s="184">
        <f>'Παραδοχές μοναδιαίου κόστους'!H55*'Ανάπτυξη δικτύου'!AD61</f>
        <v>0</v>
      </c>
      <c r="H86" s="184">
        <f>'Παραδοχές μοναδιαίου κόστους'!I55*'Ανάπτυξη δικτύου'!AG61</f>
        <v>0</v>
      </c>
      <c r="I86" s="168">
        <f t="shared" si="5"/>
        <v>0</v>
      </c>
    </row>
    <row r="87" spans="2:9" outlineLevel="1">
      <c r="B87" s="236" t="s">
        <v>92</v>
      </c>
      <c r="C87" s="88" t="s">
        <v>176</v>
      </c>
      <c r="D87" s="184">
        <f>'Παραδοχές μοναδιαίου κόστους'!E56*'Ανάπτυξη δικτύου'!U62</f>
        <v>819863.71264990512</v>
      </c>
      <c r="E87" s="184">
        <f>'Παραδοχές μοναδιαίου κόστους'!F56*'Ανάπτυξη δικτύου'!X62</f>
        <v>1364833.8523217891</v>
      </c>
      <c r="F87" s="184">
        <f>'Παραδοχές μοναδιαίου κόστους'!G56*'Ανάπτυξη δικτύου'!AA62</f>
        <v>0</v>
      </c>
      <c r="G87" s="184">
        <f>'Παραδοχές μοναδιαίου κόστους'!H56*'Ανάπτυξη δικτύου'!AD62</f>
        <v>0</v>
      </c>
      <c r="H87" s="184">
        <f>'Παραδοχές μοναδιαίου κόστους'!I56*'Ανάπτυξη δικτύου'!AG62</f>
        <v>0</v>
      </c>
      <c r="I87" s="168">
        <f t="shared" si="5"/>
        <v>2184697.5649716943</v>
      </c>
    </row>
    <row r="88" spans="2:9" outlineLevel="1">
      <c r="B88" s="235" t="s">
        <v>84</v>
      </c>
      <c r="C88" s="88" t="s">
        <v>176</v>
      </c>
      <c r="D88" s="184">
        <f>'Παραδοχές μοναδιαίου κόστους'!E57*'Ανάπτυξη δικτύου'!U63</f>
        <v>0</v>
      </c>
      <c r="E88" s="184">
        <f>'Παραδοχές μοναδιαίου κόστους'!F57*'Ανάπτυξη δικτύου'!X63</f>
        <v>0</v>
      </c>
      <c r="F88" s="184">
        <f>'Παραδοχές μοναδιαίου κόστους'!G57*'Ανάπτυξη δικτύου'!AA63</f>
        <v>0</v>
      </c>
      <c r="G88" s="184">
        <f>'Παραδοχές μοναδιαίου κόστους'!H57*'Ανάπτυξη δικτύου'!AD63</f>
        <v>0</v>
      </c>
      <c r="H88" s="184">
        <f>'Παραδοχές μοναδιαίου κόστους'!I57*'Ανάπτυξη δικτύου'!AG63</f>
        <v>0</v>
      </c>
      <c r="I88" s="168">
        <f t="shared" si="5"/>
        <v>0</v>
      </c>
    </row>
    <row r="89" spans="2:9" outlineLevel="1">
      <c r="B89" s="236" t="s">
        <v>93</v>
      </c>
      <c r="C89" s="88" t="s">
        <v>176</v>
      </c>
      <c r="D89" s="184">
        <f>'Παραδοχές μοναδιαίου κόστους'!E58*'Ανάπτυξη δικτύου'!U64</f>
        <v>3756542.1742023588</v>
      </c>
      <c r="E89" s="184">
        <f>'Παραδοχές μοναδιαίου κόστους'!F58*'Ανάπτυξη δικτύου'!X64</f>
        <v>5092536.3114756756</v>
      </c>
      <c r="F89" s="184">
        <f>'Παραδοχές μοναδιαίου κόστους'!G58*'Ανάπτυξη δικτύου'!AA64</f>
        <v>0</v>
      </c>
      <c r="G89" s="184">
        <f>'Παραδοχές μοναδιαίου κόστους'!H58*'Ανάπτυξη δικτύου'!AD64</f>
        <v>0</v>
      </c>
      <c r="H89" s="184">
        <f>'Παραδοχές μοναδιαίου κόστους'!I58*'Ανάπτυξη δικτύου'!AG64</f>
        <v>0</v>
      </c>
      <c r="I89" s="168">
        <f t="shared" si="5"/>
        <v>8849078.4856780339</v>
      </c>
    </row>
    <row r="90" spans="2:9" outlineLevel="1">
      <c r="B90" s="235" t="s">
        <v>94</v>
      </c>
      <c r="C90" s="88" t="s">
        <v>176</v>
      </c>
      <c r="D90" s="184">
        <f>'Παραδοχές μοναδιαίου κόστους'!E59*'Ανάπτυξη δικτύου'!U65</f>
        <v>0</v>
      </c>
      <c r="E90" s="184">
        <f>'Παραδοχές μοναδιαίου κόστους'!F59*'Ανάπτυξη δικτύου'!X65</f>
        <v>0</v>
      </c>
      <c r="F90" s="184">
        <f>'Παραδοχές μοναδιαίου κόστους'!G59*'Ανάπτυξη δικτύου'!AA65</f>
        <v>0</v>
      </c>
      <c r="G90" s="184">
        <f>'Παραδοχές μοναδιαίου κόστους'!H59*'Ανάπτυξη δικτύου'!AD65</f>
        <v>0</v>
      </c>
      <c r="H90" s="184">
        <f>'Παραδοχές μοναδιαίου κόστους'!I59*'Ανάπτυξη δικτύου'!AG65</f>
        <v>0</v>
      </c>
      <c r="I90" s="168">
        <f t="shared" si="5"/>
        <v>0</v>
      </c>
    </row>
    <row r="91" spans="2:9" outlineLevel="1">
      <c r="B91" s="236" t="s">
        <v>95</v>
      </c>
      <c r="C91" s="88" t="s">
        <v>176</v>
      </c>
      <c r="D91" s="184">
        <f>'Παραδοχές μοναδιαίου κόστους'!E60*'Ανάπτυξη δικτύου'!U66</f>
        <v>0</v>
      </c>
      <c r="E91" s="184">
        <f>'Παραδοχές μοναδιαίου κόστους'!F60*'Ανάπτυξη δικτύου'!X66</f>
        <v>0</v>
      </c>
      <c r="F91" s="184">
        <f>'Παραδοχές μοναδιαίου κόστους'!G60*'Ανάπτυξη δικτύου'!AA66</f>
        <v>0</v>
      </c>
      <c r="G91" s="184">
        <f>'Παραδοχές μοναδιαίου κόστους'!H60*'Ανάπτυξη δικτύου'!AD66</f>
        <v>0</v>
      </c>
      <c r="H91" s="184">
        <f>'Παραδοχές μοναδιαίου κόστους'!I60*'Ανάπτυξη δικτύου'!AG66</f>
        <v>0</v>
      </c>
      <c r="I91" s="168">
        <f t="shared" si="5"/>
        <v>0</v>
      </c>
    </row>
    <row r="92" spans="2:9" outlineLevel="1">
      <c r="B92" s="236" t="s">
        <v>96</v>
      </c>
      <c r="C92" s="88" t="s">
        <v>176</v>
      </c>
      <c r="D92" s="184">
        <f>'Παραδοχές μοναδιαίου κόστους'!E61*'Ανάπτυξη δικτύου'!U67</f>
        <v>1727525.6681392372</v>
      </c>
      <c r="E92" s="184">
        <f>'Παραδοχές μοναδιαίου κόστους'!F61*'Ανάπτυξη δικτύου'!X67</f>
        <v>2985574.0519539141</v>
      </c>
      <c r="F92" s="184">
        <f>'Παραδοχές μοναδιαίου κόστους'!G61*'Ανάπτυξη δικτύου'!AA67</f>
        <v>0</v>
      </c>
      <c r="G92" s="184">
        <f>'Παραδοχές μοναδιαίου κόστους'!H61*'Ανάπτυξη δικτύου'!AD67</f>
        <v>0</v>
      </c>
      <c r="H92" s="184">
        <f>'Παραδοχές μοναδιαίου κόστους'!I61*'Ανάπτυξη δικτύου'!AG67</f>
        <v>0</v>
      </c>
      <c r="I92" s="168">
        <f t="shared" si="5"/>
        <v>4713099.7200931516</v>
      </c>
    </row>
    <row r="93" spans="2:9" outlineLevel="1">
      <c r="B93" s="266" t="s">
        <v>161</v>
      </c>
      <c r="C93" s="88"/>
      <c r="D93" s="264"/>
      <c r="E93" s="264"/>
      <c r="F93" s="264"/>
      <c r="G93" s="264"/>
      <c r="H93" s="264"/>
      <c r="I93" s="265"/>
    </row>
    <row r="94" spans="2:9" outlineLevel="1">
      <c r="B94" s="49" t="s">
        <v>104</v>
      </c>
      <c r="C94" s="88" t="s">
        <v>176</v>
      </c>
      <c r="D94" s="185">
        <f t="shared" ref="D94:I94" si="6">SUM(D70:D92)</f>
        <v>9096420.672223907</v>
      </c>
      <c r="E94" s="185">
        <f t="shared" si="6"/>
        <v>12087309.804624844</v>
      </c>
      <c r="F94" s="185">
        <f t="shared" si="6"/>
        <v>714227.98361765372</v>
      </c>
      <c r="G94" s="185">
        <f t="shared" si="6"/>
        <v>1289161.7933227292</v>
      </c>
      <c r="H94" s="185">
        <f t="shared" si="6"/>
        <v>459021.12387862836</v>
      </c>
      <c r="I94" s="185">
        <f t="shared" si="6"/>
        <v>23646141.377667762</v>
      </c>
    </row>
    <row r="96" spans="2:9" ht="15.6">
      <c r="B96" s="293" t="s">
        <v>153</v>
      </c>
      <c r="C96" s="293"/>
      <c r="D96" s="293"/>
      <c r="E96" s="293"/>
      <c r="F96" s="293"/>
      <c r="G96" s="293"/>
      <c r="H96" s="293"/>
      <c r="I96" s="293"/>
    </row>
    <row r="97" spans="2:37" ht="5.45" customHeight="1" outlineLevel="1">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row>
    <row r="98" spans="2:37" outlineLevel="1">
      <c r="B98" s="77"/>
      <c r="C98" s="61" t="s">
        <v>102</v>
      </c>
      <c r="D98" s="81">
        <f>$C$3</f>
        <v>2024</v>
      </c>
      <c r="E98" s="81">
        <f>$C$3+1</f>
        <v>2025</v>
      </c>
      <c r="F98" s="81">
        <f>$C$3+2</f>
        <v>2026</v>
      </c>
      <c r="G98" s="81">
        <f>$C$3+3</f>
        <v>2027</v>
      </c>
      <c r="H98" s="81">
        <f>$C$3+4</f>
        <v>2028</v>
      </c>
      <c r="I98" s="80" t="str">
        <f xml:space="preserve"> D98&amp;" - "&amp;H98</f>
        <v>2024 - 2028</v>
      </c>
    </row>
    <row r="99" spans="2:37" outlineLevel="1">
      <c r="B99" s="235" t="s">
        <v>75</v>
      </c>
      <c r="C99" s="88" t="s">
        <v>176</v>
      </c>
      <c r="D99" s="184">
        <f>'Παραδοχές μοναδιαίου κόστους'!E66*'Ανάπτυξη δικτύου'!U75</f>
        <v>0</v>
      </c>
      <c r="E99" s="184">
        <f>'Παραδοχές μοναδιαίου κόστους'!F66*'Ανάπτυξη δικτύου'!X75</f>
        <v>0</v>
      </c>
      <c r="F99" s="184">
        <f>'Παραδοχές μοναδιαίου κόστους'!G66*'Ανάπτυξη δικτύου'!AA75</f>
        <v>0</v>
      </c>
      <c r="G99" s="184">
        <f>'Παραδοχές μοναδιαίου κόστους'!H66*'Ανάπτυξη δικτύου'!AD75</f>
        <v>0</v>
      </c>
      <c r="H99" s="184">
        <f>'Παραδοχές μοναδιαίου κόστους'!I66*'Ανάπτυξη δικτύου'!AG75</f>
        <v>0</v>
      </c>
      <c r="I99" s="168">
        <f t="shared" ref="I99:I121" si="7">D99+E99+F99+G99+H99</f>
        <v>0</v>
      </c>
    </row>
    <row r="100" spans="2:37" outlineLevel="1">
      <c r="B100" s="236" t="s">
        <v>76</v>
      </c>
      <c r="C100" s="88" t="s">
        <v>176</v>
      </c>
      <c r="D100" s="184">
        <f>'Παραδοχές μοναδιαίου κόστους'!E67*'Ανάπτυξη δικτύου'!U76</f>
        <v>318735.37639777141</v>
      </c>
      <c r="E100" s="184">
        <f>'Παραδοχές μοναδιαίου κόστους'!F67*'Ανάπτυξη δικτύου'!X76</f>
        <v>1350254.5724667632</v>
      </c>
      <c r="F100" s="184">
        <f>'Παραδοχές μοναδιαίου κόστους'!G67*'Ανάπτυξη δικτύου'!AA76</f>
        <v>1579253.1065913993</v>
      </c>
      <c r="G100" s="184">
        <f>'Παραδοχές μοναδιαίου κόστους'!H67*'Ανάπτυξη δικτύου'!AD76</f>
        <v>370144.77581681072</v>
      </c>
      <c r="H100" s="184">
        <f>'Παραδοχές μοναδιαίου κόστους'!I67*'Ανάπτυξη δικτύου'!AG76</f>
        <v>505284.43986148143</v>
      </c>
      <c r="I100" s="168">
        <f t="shared" si="7"/>
        <v>4123672.2711342261</v>
      </c>
    </row>
    <row r="101" spans="2:37" outlineLevel="1">
      <c r="B101" s="236" t="s">
        <v>77</v>
      </c>
      <c r="C101" s="88" t="s">
        <v>176</v>
      </c>
      <c r="D101" s="184">
        <f>'Παραδοχές μοναδιαίου κόστους'!E68*'Ανάπτυξη δικτύου'!U77</f>
        <v>0</v>
      </c>
      <c r="E101" s="184">
        <f>'Παραδοχές μοναδιαίου κόστους'!F68*'Ανάπτυξη δικτύου'!X77</f>
        <v>0</v>
      </c>
      <c r="F101" s="184">
        <f>'Παραδοχές μοναδιαίου κόστους'!G68*'Ανάπτυξη δικτύου'!AA77</f>
        <v>0</v>
      </c>
      <c r="G101" s="184">
        <f>'Παραδοχές μοναδιαίου κόστους'!H68*'Ανάπτυξη δικτύου'!AD77</f>
        <v>0</v>
      </c>
      <c r="H101" s="184">
        <f>'Παραδοχές μοναδιαίου κόστους'!I68*'Ανάπτυξη δικτύου'!AG77</f>
        <v>0</v>
      </c>
      <c r="I101" s="168">
        <f t="shared" si="7"/>
        <v>0</v>
      </c>
    </row>
    <row r="102" spans="2:37" outlineLevel="1">
      <c r="B102" s="235" t="s">
        <v>78</v>
      </c>
      <c r="C102" s="88" t="s">
        <v>176</v>
      </c>
      <c r="D102" s="184">
        <f>'Παραδοχές μοναδιαίου κόστους'!E69*'Ανάπτυξη δικτύου'!U78</f>
        <v>0</v>
      </c>
      <c r="E102" s="184">
        <f>'Παραδοχές μοναδιαίου κόστους'!F69*'Ανάπτυξη δικτύου'!X78</f>
        <v>0</v>
      </c>
      <c r="F102" s="184">
        <f>'Παραδοχές μοναδιαίου κόστους'!G69*'Ανάπτυξη δικτύου'!AA78</f>
        <v>0</v>
      </c>
      <c r="G102" s="184">
        <f>'Παραδοχές μοναδιαίου κόστους'!H69*'Ανάπτυξη δικτύου'!AD78</f>
        <v>0</v>
      </c>
      <c r="H102" s="184">
        <f>'Παραδοχές μοναδιαίου κόστους'!I69*'Ανάπτυξη δικτύου'!AG78</f>
        <v>0</v>
      </c>
      <c r="I102" s="168">
        <f t="shared" si="7"/>
        <v>0</v>
      </c>
    </row>
    <row r="103" spans="2:37" outlineLevel="1">
      <c r="B103" s="236" t="s">
        <v>79</v>
      </c>
      <c r="C103" s="88" t="s">
        <v>176</v>
      </c>
      <c r="D103" s="184">
        <f>'Παραδοχές μοναδιαίου κόστους'!E70*'Ανάπτυξη δικτύου'!U79</f>
        <v>147108.63526050988</v>
      </c>
      <c r="E103" s="184">
        <f>'Παραδοχές μοναδιαίου κόστους'!F70*'Ανάπτυξη δικτύου'!X79</f>
        <v>479642.66902550694</v>
      </c>
      <c r="F103" s="184">
        <f>'Παραδοχές μοναδιαίου κόστους'!G70*'Ανάπτυξη δικτύου'!AA79</f>
        <v>556760.81371787935</v>
      </c>
      <c r="G103" s="184">
        <f>'Παραδοχές μοναδιαίου κόστους'!H70*'Ανάπτυξη δικτύου'!AD79</f>
        <v>32591.363908398427</v>
      </c>
      <c r="H103" s="184">
        <f>'Παραδοχές μοναδιαίου κόστους'!I70*'Ανάπτυξη δικτύου'!AG79</f>
        <v>48657.020134809325</v>
      </c>
      <c r="I103" s="168">
        <f t="shared" si="7"/>
        <v>1264760.5020471041</v>
      </c>
    </row>
    <row r="104" spans="2:37" outlineLevel="1">
      <c r="B104" s="236" t="s">
        <v>80</v>
      </c>
      <c r="C104" s="88" t="s">
        <v>176</v>
      </c>
      <c r="D104" s="184">
        <f>'Παραδοχές μοναδιαίου κόστους'!E71*'Ανάπτυξη δικτύου'!U80</f>
        <v>0</v>
      </c>
      <c r="E104" s="184">
        <f>'Παραδοχές μοναδιαίου κόστους'!F71*'Ανάπτυξη δικτύου'!X80</f>
        <v>0</v>
      </c>
      <c r="F104" s="184">
        <f>'Παραδοχές μοναδιαίου κόστους'!G71*'Ανάπτυξη δικτύου'!AA80</f>
        <v>0</v>
      </c>
      <c r="G104" s="184">
        <f>'Παραδοχές μοναδιαίου κόστους'!H71*'Ανάπτυξη δικτύου'!AD80</f>
        <v>0</v>
      </c>
      <c r="H104" s="184">
        <f>'Παραδοχές μοναδιαίου κόστους'!I71*'Ανάπτυξη δικτύου'!AG80</f>
        <v>0</v>
      </c>
      <c r="I104" s="168">
        <f t="shared" si="7"/>
        <v>0</v>
      </c>
    </row>
    <row r="105" spans="2:37" outlineLevel="1">
      <c r="B105" s="235" t="s">
        <v>81</v>
      </c>
      <c r="C105" s="88" t="s">
        <v>176</v>
      </c>
      <c r="D105" s="184">
        <f>'Παραδοχές μοναδιαίου κόστους'!E72*'Ανάπτυξη δικτύου'!U81</f>
        <v>0</v>
      </c>
      <c r="E105" s="184">
        <f>'Παραδοχές μοναδιαίου κόστους'!F72*'Ανάπτυξη δικτύου'!X81</f>
        <v>0</v>
      </c>
      <c r="F105" s="184">
        <f>'Παραδοχές μοναδιαίου κόστους'!G72*'Ανάπτυξη δικτύου'!AA81</f>
        <v>0</v>
      </c>
      <c r="G105" s="184">
        <f>'Παραδοχές μοναδιαίου κόστους'!H72*'Ανάπτυξη δικτύου'!AD81</f>
        <v>0</v>
      </c>
      <c r="H105" s="184">
        <f>'Παραδοχές μοναδιαίου κόστους'!I72*'Ανάπτυξη δικτύου'!AG81</f>
        <v>0</v>
      </c>
      <c r="I105" s="168">
        <f t="shared" si="7"/>
        <v>0</v>
      </c>
    </row>
    <row r="106" spans="2:37" outlineLevel="1">
      <c r="B106" s="236" t="s">
        <v>82</v>
      </c>
      <c r="C106" s="88" t="s">
        <v>176</v>
      </c>
      <c r="D106" s="184">
        <f>'Παραδοχές μοναδιαίου κόστους'!E73*'Ανάπτυξη δικτύου'!U82</f>
        <v>197677.22863131016</v>
      </c>
      <c r="E106" s="184">
        <f>'Παραδοχές μοναδιαίου κόστους'!F73*'Ανάπτυξη δικτύου'!X82</f>
        <v>852474.15545289684</v>
      </c>
      <c r="F106" s="184">
        <f>'Παραδοχές μοναδιαίου κόστους'!G73*'Ανάπτυξη δικτύου'!AA82</f>
        <v>912410.30689127767</v>
      </c>
      <c r="G106" s="184">
        <f>'Παραδοχές μοναδιαίου κόστους'!H73*'Ανάπτυξη δικτύου'!AD82</f>
        <v>201368.06986260458</v>
      </c>
      <c r="H106" s="184">
        <f>'Παραδοχές μοναδιαίου κόστους'!I73*'Ανάπτυξη δικτύου'!AG82</f>
        <v>316894.43882670684</v>
      </c>
      <c r="I106" s="168">
        <f t="shared" si="7"/>
        <v>2480824.1996647958</v>
      </c>
    </row>
    <row r="107" spans="2:37" outlineLevel="1">
      <c r="B107" s="236" t="s">
        <v>83</v>
      </c>
      <c r="C107" s="88" t="s">
        <v>176</v>
      </c>
      <c r="D107" s="184">
        <f>'Παραδοχές μοναδιαίου κόστους'!E74*'Ανάπτυξη δικτύου'!U83</f>
        <v>0</v>
      </c>
      <c r="E107" s="184">
        <f>'Παραδοχές μοναδιαίου κόστους'!F74*'Ανάπτυξη δικτύου'!X83</f>
        <v>0</v>
      </c>
      <c r="F107" s="184">
        <f>'Παραδοχές μοναδιαίου κόστους'!G74*'Ανάπτυξη δικτύου'!AA83</f>
        <v>0</v>
      </c>
      <c r="G107" s="184">
        <f>'Παραδοχές μοναδιαίου κόστους'!H74*'Ανάπτυξη δικτύου'!AD83</f>
        <v>0</v>
      </c>
      <c r="H107" s="184">
        <f>'Παραδοχές μοναδιαίου κόστους'!I74*'Ανάπτυξη δικτύου'!AG83</f>
        <v>0</v>
      </c>
      <c r="I107" s="168">
        <f t="shared" si="7"/>
        <v>0</v>
      </c>
    </row>
    <row r="108" spans="2:37" outlineLevel="1">
      <c r="B108" s="235" t="s">
        <v>84</v>
      </c>
      <c r="C108" s="88" t="s">
        <v>176</v>
      </c>
      <c r="D108" s="184">
        <f>'Παραδοχές μοναδιαίου κόστους'!E75*'Ανάπτυξη δικτύου'!U84</f>
        <v>0</v>
      </c>
      <c r="E108" s="184">
        <f>'Παραδοχές μοναδιαίου κόστους'!F75*'Ανάπτυξη δικτύου'!X84</f>
        <v>0</v>
      </c>
      <c r="F108" s="184">
        <f>'Παραδοχές μοναδιαίου κόστους'!G75*'Ανάπτυξη δικτύου'!AA84</f>
        <v>0</v>
      </c>
      <c r="G108" s="184">
        <f>'Παραδοχές μοναδιαίου κόστους'!H75*'Ανάπτυξη δικτύου'!AD84</f>
        <v>0</v>
      </c>
      <c r="H108" s="184">
        <f>'Παραδοχές μοναδιαίου κόστους'!I75*'Ανάπτυξη δικτύου'!AG84</f>
        <v>0</v>
      </c>
      <c r="I108" s="168">
        <f t="shared" si="7"/>
        <v>0</v>
      </c>
    </row>
    <row r="109" spans="2:37" outlineLevel="1">
      <c r="B109" s="237" t="s">
        <v>85</v>
      </c>
      <c r="C109" s="88" t="s">
        <v>176</v>
      </c>
      <c r="D109" s="184">
        <f>'Παραδοχές μοναδιαίου κόστους'!E76*'Ανάπτυξη δικτύου'!U85</f>
        <v>0</v>
      </c>
      <c r="E109" s="184">
        <f>'Παραδοχές μοναδιαίου κόστους'!F76*'Ανάπτυξη δικτύου'!X85</f>
        <v>0</v>
      </c>
      <c r="F109" s="184">
        <f>'Παραδοχές μοναδιαίου κόστους'!G76*'Ανάπτυξη δικτύου'!AA85</f>
        <v>0</v>
      </c>
      <c r="G109" s="184">
        <f>'Παραδοχές μοναδιαίου κόστους'!H76*'Ανάπτυξη δικτύου'!AD85</f>
        <v>0</v>
      </c>
      <c r="H109" s="184">
        <f>'Παραδοχές μοναδιαίου κόστους'!I76*'Ανάπτυξη δικτύου'!AG85</f>
        <v>0</v>
      </c>
      <c r="I109" s="168">
        <f t="shared" si="7"/>
        <v>0</v>
      </c>
    </row>
    <row r="110" spans="2:37" outlineLevel="1">
      <c r="B110" s="235" t="s">
        <v>86</v>
      </c>
      <c r="C110" s="88" t="s">
        <v>176</v>
      </c>
      <c r="D110" s="184">
        <f>'Παραδοχές μοναδιαίου κόστους'!E77*'Ανάπτυξη δικτύου'!U86</f>
        <v>0</v>
      </c>
      <c r="E110" s="184">
        <f>'Παραδοχές μοναδιαίου κόστους'!F77*'Ανάπτυξη δικτύου'!X86</f>
        <v>0</v>
      </c>
      <c r="F110" s="184">
        <f>'Παραδοχές μοναδιαίου κόστους'!G77*'Ανάπτυξη δικτύου'!AA86</f>
        <v>0</v>
      </c>
      <c r="G110" s="184">
        <f>'Παραδοχές μοναδιαίου κόστους'!H77*'Ανάπτυξη δικτύου'!AD86</f>
        <v>0</v>
      </c>
      <c r="H110" s="184">
        <f>'Παραδοχές μοναδιαίου κόστους'!I77*'Ανάπτυξη δικτύου'!AG86</f>
        <v>0</v>
      </c>
      <c r="I110" s="168">
        <f t="shared" si="7"/>
        <v>0</v>
      </c>
    </row>
    <row r="111" spans="2:37" outlineLevel="1">
      <c r="B111" s="236" t="s">
        <v>87</v>
      </c>
      <c r="C111" s="88" t="s">
        <v>176</v>
      </c>
      <c r="D111" s="184">
        <f>'Παραδοχές μοναδιαίου κόστους'!E78*'Ανάπτυξη δικτύου'!U87</f>
        <v>0</v>
      </c>
      <c r="E111" s="184">
        <f>'Παραδοχές μοναδιαίου κόστους'!F78*'Ανάπτυξη δικτύου'!X87</f>
        <v>0</v>
      </c>
      <c r="F111" s="184">
        <f>'Παραδοχές μοναδιαίου κόστους'!G78*'Ανάπτυξη δικτύου'!AA87</f>
        <v>0</v>
      </c>
      <c r="G111" s="184">
        <f>'Παραδοχές μοναδιαίου κόστους'!H78*'Ανάπτυξη δικτύου'!AD87</f>
        <v>0</v>
      </c>
      <c r="H111" s="184">
        <f>'Παραδοχές μοναδιαίου κόστους'!I78*'Ανάπτυξη δικτύου'!AG87</f>
        <v>0</v>
      </c>
      <c r="I111" s="168">
        <f t="shared" si="7"/>
        <v>0</v>
      </c>
    </row>
    <row r="112" spans="2:37" outlineLevel="1">
      <c r="B112" s="235" t="s">
        <v>88</v>
      </c>
      <c r="C112" s="88" t="s">
        <v>176</v>
      </c>
      <c r="D112" s="184">
        <f>'Παραδοχές μοναδιαίου κόστους'!E79*'Ανάπτυξη δικτύου'!U88</f>
        <v>0</v>
      </c>
      <c r="E112" s="184">
        <f>'Παραδοχές μοναδιαίου κόστους'!F79*'Ανάπτυξη δικτύου'!X88</f>
        <v>0</v>
      </c>
      <c r="F112" s="184">
        <f>'Παραδοχές μοναδιαίου κόστους'!G79*'Ανάπτυξη δικτύου'!AA88</f>
        <v>0</v>
      </c>
      <c r="G112" s="184">
        <f>'Παραδοχές μοναδιαίου κόστους'!H79*'Ανάπτυξη δικτύου'!AD88</f>
        <v>0</v>
      </c>
      <c r="H112" s="184">
        <f>'Παραδοχές μοναδιαίου κόστους'!I79*'Ανάπτυξη δικτύου'!AG88</f>
        <v>0</v>
      </c>
      <c r="I112" s="168">
        <f t="shared" si="7"/>
        <v>0</v>
      </c>
    </row>
    <row r="113" spans="2:37" outlineLevel="1">
      <c r="B113" s="236" t="s">
        <v>89</v>
      </c>
      <c r="C113" s="88" t="s">
        <v>176</v>
      </c>
      <c r="D113" s="184">
        <f>'Παραδοχές μοναδιαίου κόστους'!E80*'Ανάπτυξη δικτύου'!U89</f>
        <v>0</v>
      </c>
      <c r="E113" s="184">
        <f>'Παραδοχές μοναδιαίου κόστους'!F80*'Ανάπτυξη δικτύου'!X89</f>
        <v>0</v>
      </c>
      <c r="F113" s="184">
        <f>'Παραδοχές μοναδιαίου κόστους'!G80*'Ανάπτυξη δικτύου'!AA89</f>
        <v>0</v>
      </c>
      <c r="G113" s="184">
        <f>'Παραδοχές μοναδιαίου κόστους'!H80*'Ανάπτυξη δικτύου'!AD89</f>
        <v>0</v>
      </c>
      <c r="H113" s="184">
        <f>'Παραδοχές μοναδιαίου κόστους'!I80*'Ανάπτυξη δικτύου'!AG89</f>
        <v>0</v>
      </c>
      <c r="I113" s="168">
        <f t="shared" si="7"/>
        <v>0</v>
      </c>
    </row>
    <row r="114" spans="2:37" outlineLevel="1">
      <c r="B114" s="235" t="s">
        <v>90</v>
      </c>
      <c r="C114" s="88" t="s">
        <v>176</v>
      </c>
      <c r="D114" s="184">
        <f>'Παραδοχές μοναδιαίου κόστους'!E81*'Ανάπτυξη δικτύου'!U90</f>
        <v>0</v>
      </c>
      <c r="E114" s="184">
        <f>'Παραδοχές μοναδιαίου κόστους'!F81*'Ανάπτυξη δικτύου'!X90</f>
        <v>0</v>
      </c>
      <c r="F114" s="184">
        <f>'Παραδοχές μοναδιαίου κόστους'!G81*'Ανάπτυξη δικτύου'!AA90</f>
        <v>0</v>
      </c>
      <c r="G114" s="184">
        <f>'Παραδοχές μοναδιαίου κόστους'!H81*'Ανάπτυξη δικτύου'!AD90</f>
        <v>0</v>
      </c>
      <c r="H114" s="184">
        <f>'Παραδοχές μοναδιαίου κόστους'!I81*'Ανάπτυξη δικτύου'!AG90</f>
        <v>0</v>
      </c>
      <c r="I114" s="168">
        <f t="shared" si="7"/>
        <v>0</v>
      </c>
    </row>
    <row r="115" spans="2:37" outlineLevel="1">
      <c r="B115" s="236" t="s">
        <v>91</v>
      </c>
      <c r="C115" s="88" t="s">
        <v>176</v>
      </c>
      <c r="D115" s="184">
        <f>'Παραδοχές μοναδιαίου κόστους'!E82*'Ανάπτυξη δικτύου'!U91</f>
        <v>0</v>
      </c>
      <c r="E115" s="184">
        <f>'Παραδοχές μοναδιαίου κόστους'!F82*'Ανάπτυξη δικτύου'!X91</f>
        <v>0</v>
      </c>
      <c r="F115" s="184">
        <f>'Παραδοχές μοναδιαίου κόστους'!G82*'Ανάπτυξη δικτύου'!AA91</f>
        <v>0</v>
      </c>
      <c r="G115" s="184">
        <f>'Παραδοχές μοναδιαίου κόστους'!H82*'Ανάπτυξη δικτύου'!AD91</f>
        <v>0</v>
      </c>
      <c r="H115" s="184">
        <f>'Παραδοχές μοναδιαίου κόστους'!I82*'Ανάπτυξη δικτύου'!AG91</f>
        <v>0</v>
      </c>
      <c r="I115" s="168">
        <f t="shared" si="7"/>
        <v>0</v>
      </c>
    </row>
    <row r="116" spans="2:37" outlineLevel="1">
      <c r="B116" s="236" t="s">
        <v>92</v>
      </c>
      <c r="C116" s="88" t="s">
        <v>176</v>
      </c>
      <c r="D116" s="184">
        <f>'Παραδοχές μοναδιαίου κόστους'!E83*'Ανάπτυξη δικτύου'!U92</f>
        <v>199209.61024860715</v>
      </c>
      <c r="E116" s="184">
        <f>'Παραδοχές μοναδιαίου κόστους'!F83*'Ανάπτυξη δικτύου'!X92</f>
        <v>310357.02113415155</v>
      </c>
      <c r="F116" s="184">
        <f>'Παραδοχές μοναδιαίου κόστους'!G83*'Ανάπτυξη δικτύου'!AA92</f>
        <v>292140.65510671999</v>
      </c>
      <c r="G116" s="184">
        <f>'Παραδοχές μοναδιαίου κόστους'!H83*'Ανάπτυξη δικτύου'!AD92</f>
        <v>375964.66222902469</v>
      </c>
      <c r="H116" s="184">
        <f>'Παραδοχές μοναδιαίου κόστους'!I83*'Ανάπτυξη δικτύου'!AG92</f>
        <v>388008.54517758201</v>
      </c>
      <c r="I116" s="168">
        <f t="shared" si="7"/>
        <v>1565680.4938960855</v>
      </c>
    </row>
    <row r="117" spans="2:37" outlineLevel="1">
      <c r="B117" s="235" t="s">
        <v>84</v>
      </c>
      <c r="C117" s="88" t="s">
        <v>176</v>
      </c>
      <c r="D117" s="184">
        <f>'Παραδοχές μοναδιαίου κόστους'!E84*'Ανάπτυξη δικτύου'!U93</f>
        <v>0</v>
      </c>
      <c r="E117" s="184">
        <f>'Παραδοχές μοναδιαίου κόστους'!F84*'Ανάπτυξη δικτύου'!X93</f>
        <v>0</v>
      </c>
      <c r="F117" s="184">
        <f>'Παραδοχές μοναδιαίου κόστους'!G84*'Ανάπτυξη δικτύου'!AA93</f>
        <v>0</v>
      </c>
      <c r="G117" s="184">
        <f>'Παραδοχές μοναδιαίου κόστους'!H84*'Ανάπτυξη δικτύου'!AD93</f>
        <v>0</v>
      </c>
      <c r="H117" s="184">
        <f>'Παραδοχές μοναδιαίου κόστους'!I84*'Ανάπτυξη δικτύου'!AG93</f>
        <v>0</v>
      </c>
      <c r="I117" s="168">
        <f t="shared" si="7"/>
        <v>0</v>
      </c>
    </row>
    <row r="118" spans="2:37" outlineLevel="1">
      <c r="B118" s="236" t="s">
        <v>93</v>
      </c>
      <c r="C118" s="88" t="s">
        <v>176</v>
      </c>
      <c r="D118" s="184">
        <f>'Παραδοχές μοναδιαίου κόστους'!E85*'Ανάπτυξη δικτύου'!U94</f>
        <v>524074.51311556646</v>
      </c>
      <c r="E118" s="184">
        <f>'Παραδοχές μοναδιαίου κόστους'!F85*'Ανάπτυξη δικτύου'!X94</f>
        <v>1391568.3317735821</v>
      </c>
      <c r="F118" s="184">
        <f>'Παραδοχές μοναδιαίου κόστους'!G85*'Ανάπτυξη δικτύου'!AA94</f>
        <v>1545381.726289171</v>
      </c>
      <c r="G118" s="184">
        <f>'Παραδοχές μοναδιαίου κόστους'!H85*'Ανάπτυξη δικτύου'!AD94</f>
        <v>1546925.8083664824</v>
      </c>
      <c r="H118" s="184">
        <f>'Παραδοχές μοναδιαίου κόστους'!I85*'Ανάπτυξη δικτύου'!AG94</f>
        <v>1251358.7485952245</v>
      </c>
      <c r="I118" s="168">
        <f t="shared" si="7"/>
        <v>6259309.1281400267</v>
      </c>
    </row>
    <row r="119" spans="2:37" outlineLevel="1">
      <c r="B119" s="235" t="s">
        <v>94</v>
      </c>
      <c r="C119" s="88" t="s">
        <v>176</v>
      </c>
      <c r="D119" s="184">
        <f>'Παραδοχές μοναδιαίου κόστους'!E86*'Ανάπτυξη δικτύου'!U95</f>
        <v>0</v>
      </c>
      <c r="E119" s="184">
        <f>'Παραδοχές μοναδιαίου κόστους'!F86*'Ανάπτυξη δικτύου'!X95</f>
        <v>0</v>
      </c>
      <c r="F119" s="184">
        <f>'Παραδοχές μοναδιαίου κόστους'!G86*'Ανάπτυξη δικτύου'!AA95</f>
        <v>0</v>
      </c>
      <c r="G119" s="184">
        <f>'Παραδοχές μοναδιαίου κόστους'!H86*'Ανάπτυξη δικτύου'!AD95</f>
        <v>0</v>
      </c>
      <c r="H119" s="184">
        <f>'Παραδοχές μοναδιαίου κόστους'!I86*'Ανάπτυξη δικτύου'!AG95</f>
        <v>0</v>
      </c>
      <c r="I119" s="168">
        <f t="shared" si="7"/>
        <v>0</v>
      </c>
    </row>
    <row r="120" spans="2:37" outlineLevel="1">
      <c r="B120" s="236" t="s">
        <v>95</v>
      </c>
      <c r="C120" s="88" t="s">
        <v>176</v>
      </c>
      <c r="D120" s="184">
        <f>'Παραδοχές μοναδιαίου κόστους'!E87*'Ανάπτυξη δικτύου'!U96</f>
        <v>0</v>
      </c>
      <c r="E120" s="184">
        <f>'Παραδοχές μοναδιαίου κόστους'!F87*'Ανάπτυξη δικτύου'!X96</f>
        <v>0</v>
      </c>
      <c r="F120" s="184">
        <f>'Παραδοχές μοναδιαίου κόστους'!G87*'Ανάπτυξη δικτύου'!AA96</f>
        <v>0</v>
      </c>
      <c r="G120" s="184">
        <f>'Παραδοχές μοναδιαίου κόστους'!H87*'Ανάπτυξη δικτύου'!AD96</f>
        <v>0</v>
      </c>
      <c r="H120" s="184">
        <f>'Παραδοχές μοναδιαίου κόστους'!I87*'Ανάπτυξη δικτύου'!AG96</f>
        <v>0</v>
      </c>
      <c r="I120" s="168">
        <f t="shared" si="7"/>
        <v>0</v>
      </c>
    </row>
    <row r="121" spans="2:37" outlineLevel="1">
      <c r="B121" s="236" t="s">
        <v>96</v>
      </c>
      <c r="C121" s="88" t="s">
        <v>176</v>
      </c>
      <c r="D121" s="184">
        <f>'Παραδοχές μοναδιαίου κόστους'!E88*'Ανάπτυξη δικτύου'!U97</f>
        <v>462779.24842368736</v>
      </c>
      <c r="E121" s="184">
        <f>'Παραδοχές μοναδιαίου κόστους'!F88*'Ανάπτυξη δικτύου'!X97</f>
        <v>384923.31841962953</v>
      </c>
      <c r="F121" s="184">
        <f>'Παραδοχές μοναδιαίου κόστους'!G88*'Ανάπτυξη δικτύου'!AA97</f>
        <v>254035.35226671305</v>
      </c>
      <c r="G121" s="184">
        <f>'Παραδοχές μοναδιαίου κόστους'!H88*'Ανάπτυξη δικτύου'!AD97</f>
        <v>182744.43334351975</v>
      </c>
      <c r="H121" s="184">
        <f>'Παραδοχές μοναδιαίου κόστους'!I88*'Ανάπτυξη δικτύου'!AG97</f>
        <v>278218.3458990379</v>
      </c>
      <c r="I121" s="168">
        <f t="shared" si="7"/>
        <v>1562700.6983525874</v>
      </c>
    </row>
    <row r="122" spans="2:37" outlineLevel="1">
      <c r="B122" s="266" t="s">
        <v>161</v>
      </c>
      <c r="C122" s="88"/>
      <c r="D122" s="264"/>
      <c r="E122" s="264"/>
      <c r="F122" s="264"/>
      <c r="G122" s="264"/>
      <c r="H122" s="264"/>
      <c r="I122" s="265"/>
    </row>
    <row r="123" spans="2:37" outlineLevel="1">
      <c r="B123" s="49" t="s">
        <v>104</v>
      </c>
      <c r="C123" s="88" t="s">
        <v>176</v>
      </c>
      <c r="D123" s="185">
        <f t="shared" ref="D123:I123" si="8">SUM(D99:D121)</f>
        <v>1849584.6120774525</v>
      </c>
      <c r="E123" s="185">
        <f t="shared" si="8"/>
        <v>4769220.0682725301</v>
      </c>
      <c r="F123" s="185">
        <f t="shared" si="8"/>
        <v>5139981.9608631609</v>
      </c>
      <c r="G123" s="185">
        <f t="shared" si="8"/>
        <v>2709739.1135268407</v>
      </c>
      <c r="H123" s="185">
        <f t="shared" si="8"/>
        <v>2788421.5384948421</v>
      </c>
      <c r="I123" s="185">
        <f t="shared" si="8"/>
        <v>17256947.293234825</v>
      </c>
    </row>
    <row r="125" spans="2:37" ht="15.6">
      <c r="B125" s="293" t="s">
        <v>156</v>
      </c>
      <c r="C125" s="293"/>
      <c r="D125" s="293"/>
      <c r="E125" s="293"/>
      <c r="F125" s="293"/>
      <c r="G125" s="293"/>
      <c r="H125" s="293"/>
      <c r="I125" s="293"/>
    </row>
    <row r="126" spans="2:37" ht="5.45" customHeight="1" outlineLevel="1">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row>
    <row r="127" spans="2:37" outlineLevel="1">
      <c r="B127" s="77"/>
      <c r="C127" s="61" t="s">
        <v>102</v>
      </c>
      <c r="D127" s="81">
        <f>$C$3</f>
        <v>2024</v>
      </c>
      <c r="E127" s="81">
        <f>$C$3+1</f>
        <v>2025</v>
      </c>
      <c r="F127" s="81">
        <f>$C$3+2</f>
        <v>2026</v>
      </c>
      <c r="G127" s="81">
        <f>$C$3+3</f>
        <v>2027</v>
      </c>
      <c r="H127" s="81">
        <f>$C$3+4</f>
        <v>2028</v>
      </c>
      <c r="I127" s="80" t="str">
        <f xml:space="preserve"> D127&amp;" - "&amp;H127</f>
        <v>2024 - 2028</v>
      </c>
    </row>
    <row r="128" spans="2:37" outlineLevel="1">
      <c r="B128" s="235" t="s">
        <v>75</v>
      </c>
      <c r="C128" s="88" t="s">
        <v>176</v>
      </c>
      <c r="D128" s="184">
        <f>'Παραδοχές μοναδιαίου κόστους'!E93*'Ανάπτυξη δικτύου'!U105</f>
        <v>0</v>
      </c>
      <c r="E128" s="184">
        <f>'Παραδοχές μοναδιαίου κόστους'!F93*'Ανάπτυξη δικτύου'!X105</f>
        <v>0</v>
      </c>
      <c r="F128" s="184">
        <f>'Παραδοχές μοναδιαίου κόστους'!G93*'Ανάπτυξη δικτύου'!AA105</f>
        <v>0</v>
      </c>
      <c r="G128" s="184">
        <f>'Παραδοχές μοναδιαίου κόστους'!H93*'Ανάπτυξη δικτύου'!AD105</f>
        <v>0</v>
      </c>
      <c r="H128" s="184">
        <f>'Παραδοχές μοναδιαίου κόστους'!I93*'Ανάπτυξη δικτύου'!AG105</f>
        <v>0</v>
      </c>
      <c r="I128" s="168">
        <f t="shared" ref="I128:I150" si="9">D128+E128+F128+G128+H128</f>
        <v>0</v>
      </c>
    </row>
    <row r="129" spans="2:9" outlineLevel="1">
      <c r="B129" s="236" t="s">
        <v>76</v>
      </c>
      <c r="C129" s="88" t="s">
        <v>176</v>
      </c>
      <c r="D129" s="184">
        <f>'Παραδοχές μοναδιαίου κόστους'!E94*'Ανάπτυξη δικτύου'!U106</f>
        <v>200549.36612127416</v>
      </c>
      <c r="E129" s="184">
        <f>'Παραδοχές μοναδιαίου κόστους'!F94*'Ανάπτυξη δικτύου'!X106</f>
        <v>730187.25411167834</v>
      </c>
      <c r="F129" s="184">
        <f>'Παραδοχές μοναδιαίου κόστους'!G94*'Ανάπτυξη δικτύου'!AA106</f>
        <v>671051.85235597752</v>
      </c>
      <c r="G129" s="184">
        <f>'Παραδοχές μοναδιαίου κόστους'!H94*'Ανάπτυξη δικτύου'!AD106</f>
        <v>184753.03473185567</v>
      </c>
      <c r="H129" s="184">
        <f>'Παραδοχές μοναδιαίου κόστους'!I94*'Ανάπτυξη δικτύου'!AG106</f>
        <v>188520.55556451765</v>
      </c>
      <c r="I129" s="168">
        <f t="shared" si="9"/>
        <v>1975062.0628853033</v>
      </c>
    </row>
    <row r="130" spans="2:9" outlineLevel="1">
      <c r="B130" s="236" t="s">
        <v>77</v>
      </c>
      <c r="C130" s="88" t="s">
        <v>176</v>
      </c>
      <c r="D130" s="184">
        <f>'Παραδοχές μοναδιαίου κόστους'!E95*'Ανάπτυξη δικτύου'!U107</f>
        <v>0</v>
      </c>
      <c r="E130" s="184">
        <f>'Παραδοχές μοναδιαίου κόστους'!F95*'Ανάπτυξη δικτύου'!X107</f>
        <v>0</v>
      </c>
      <c r="F130" s="184">
        <f>'Παραδοχές μοναδιαίου κόστους'!G95*'Ανάπτυξη δικτύου'!AA107</f>
        <v>0</v>
      </c>
      <c r="G130" s="184">
        <f>'Παραδοχές μοναδιαίου κόστους'!H95*'Ανάπτυξη δικτύου'!AD107</f>
        <v>0</v>
      </c>
      <c r="H130" s="184">
        <f>'Παραδοχές μοναδιαίου κόστους'!I95*'Ανάπτυξη δικτύου'!AG107</f>
        <v>0</v>
      </c>
      <c r="I130" s="168">
        <f t="shared" si="9"/>
        <v>0</v>
      </c>
    </row>
    <row r="131" spans="2:9" outlineLevel="1">
      <c r="B131" s="235" t="s">
        <v>78</v>
      </c>
      <c r="C131" s="88" t="s">
        <v>176</v>
      </c>
      <c r="D131" s="184">
        <f>'Παραδοχές μοναδιαίου κόστους'!E96*'Ανάπτυξη δικτύου'!U108</f>
        <v>0</v>
      </c>
      <c r="E131" s="184">
        <f>'Παραδοχές μοναδιαίου κόστους'!F96*'Ανάπτυξη δικτύου'!X108</f>
        <v>0</v>
      </c>
      <c r="F131" s="184">
        <f>'Παραδοχές μοναδιαίου κόστους'!G96*'Ανάπτυξη δικτύου'!AA108</f>
        <v>0</v>
      </c>
      <c r="G131" s="184">
        <f>'Παραδοχές μοναδιαίου κόστους'!H96*'Ανάπτυξη δικτύου'!AD108</f>
        <v>0</v>
      </c>
      <c r="H131" s="184">
        <f>'Παραδοχές μοναδιαίου κόστους'!I96*'Ανάπτυξη δικτύου'!AG108</f>
        <v>0</v>
      </c>
      <c r="I131" s="168">
        <f t="shared" si="9"/>
        <v>0</v>
      </c>
    </row>
    <row r="132" spans="2:9" outlineLevel="1">
      <c r="B132" s="236" t="s">
        <v>79</v>
      </c>
      <c r="C132" s="88" t="s">
        <v>176</v>
      </c>
      <c r="D132" s="184">
        <f>'Παραδοχές μοναδιαίου κόστους'!E97*'Ανάπτυξη δικτύου'!U109</f>
        <v>92846.92875984915</v>
      </c>
      <c r="E132" s="184">
        <f>'Παραδοχές μοναδιαίου κόστους'!F97*'Ανάπτυξη δικτύου'!X109</f>
        <v>260672.90931342606</v>
      </c>
      <c r="F132" s="184">
        <f>'Παραδοχές μοναδιαίου κόστους'!G97*'Ανάπτυξη δικτύου'!AA109</f>
        <v>237670.44167855749</v>
      </c>
      <c r="G132" s="184">
        <f>'Παραδοχές μοναδιαίου κόστους'!H97*'Ανάπτυξη δικτύου'!AD109</f>
        <v>15961.38529000913</v>
      </c>
      <c r="H132" s="184">
        <f>'Παραδοχές μοναδιαίου κόστους'!I97*'Ανάπτυξη δικτύου'!AG109</f>
        <v>17833.025526373291</v>
      </c>
      <c r="I132" s="168">
        <f t="shared" si="9"/>
        <v>624984.6905682151</v>
      </c>
    </row>
    <row r="133" spans="2:9" outlineLevel="1">
      <c r="B133" s="236" t="s">
        <v>80</v>
      </c>
      <c r="C133" s="88" t="s">
        <v>176</v>
      </c>
      <c r="D133" s="184">
        <f>'Παραδοχές μοναδιαίου κόστους'!E98*'Ανάπτυξη δικτύου'!U110</f>
        <v>0</v>
      </c>
      <c r="E133" s="184">
        <f>'Παραδοχές μοναδιαίου κόστους'!F98*'Ανάπτυξη δικτύου'!X110</f>
        <v>0</v>
      </c>
      <c r="F133" s="184">
        <f>'Παραδοχές μοναδιαίου κόστους'!G98*'Ανάπτυξη δικτύου'!AA110</f>
        <v>0</v>
      </c>
      <c r="G133" s="184">
        <f>'Παραδοχές μοναδιαίου κόστους'!H98*'Ανάπτυξη δικτύου'!AD110</f>
        <v>0</v>
      </c>
      <c r="H133" s="184">
        <f>'Παραδοχές μοναδιαίου κόστους'!I98*'Ανάπτυξη δικτύου'!AG110</f>
        <v>0</v>
      </c>
      <c r="I133" s="168">
        <f t="shared" si="9"/>
        <v>0</v>
      </c>
    </row>
    <row r="134" spans="2:9" outlineLevel="1">
      <c r="B134" s="235" t="s">
        <v>81</v>
      </c>
      <c r="C134" s="88" t="s">
        <v>176</v>
      </c>
      <c r="D134" s="184">
        <f>'Παραδοχές μοναδιαίου κόστους'!E99*'Ανάπτυξη δικτύου'!U111</f>
        <v>0</v>
      </c>
      <c r="E134" s="184">
        <f>'Παραδοχές μοναδιαίου κόστους'!F99*'Ανάπτυξη δικτύου'!X111</f>
        <v>0</v>
      </c>
      <c r="F134" s="184">
        <f>'Παραδοχές μοναδιαίου κόστους'!G99*'Ανάπτυξη δικτύου'!AA111</f>
        <v>0</v>
      </c>
      <c r="G134" s="184">
        <f>'Παραδοχές μοναδιαίου κόστους'!H99*'Ανάπτυξη δικτύου'!AD111</f>
        <v>0</v>
      </c>
      <c r="H134" s="184">
        <f>'Παραδοχές μοναδιαίου κόστους'!I99*'Ανάπτυξη δικτύου'!AG111</f>
        <v>0</v>
      </c>
      <c r="I134" s="168">
        <f t="shared" si="9"/>
        <v>0</v>
      </c>
    </row>
    <row r="135" spans="2:9" outlineLevel="1">
      <c r="B135" s="236" t="s">
        <v>82</v>
      </c>
      <c r="C135" s="88" t="s">
        <v>176</v>
      </c>
      <c r="D135" s="184">
        <f>'Παραδοχές μοναδιαίου κόστους'!E100*'Ανάπτυξη δικτύου'!U112</f>
        <v>125033.86406326352</v>
      </c>
      <c r="E135" s="184">
        <f>'Παραδοχές μοναδιαίου κόστους'!F100*'Ανάπτυξη δικτύου'!X112</f>
        <v>460421.10377569089</v>
      </c>
      <c r="F135" s="184">
        <f>'Παραδοχές μοναδιαίου κόστους'!G100*'Ανάπτυξη δικτύου'!AA112</f>
        <v>388424.83280631842</v>
      </c>
      <c r="G135" s="184">
        <f>'Παραδοχές μοναδιαίου κόστους'!H100*'Ανάπτυξη δικτύου'!AD112</f>
        <v>100556.72732705751</v>
      </c>
      <c r="H135" s="184">
        <f>'Παραδοχές μοναδιαίου κόστους'!I100*'Ανάπτυξη δικτύου'!AG112</f>
        <v>118037.64515075655</v>
      </c>
      <c r="I135" s="168">
        <f t="shared" si="9"/>
        <v>1192474.1731230868</v>
      </c>
    </row>
    <row r="136" spans="2:9" outlineLevel="1">
      <c r="B136" s="236" t="s">
        <v>83</v>
      </c>
      <c r="C136" s="88" t="s">
        <v>176</v>
      </c>
      <c r="D136" s="184">
        <f>'Παραδοχές μοναδιαίου κόστους'!E101*'Ανάπτυξη δικτύου'!U113</f>
        <v>0</v>
      </c>
      <c r="E136" s="184">
        <f>'Παραδοχές μοναδιαίου κόστους'!F101*'Ανάπτυξη δικτύου'!X113</f>
        <v>0</v>
      </c>
      <c r="F136" s="184">
        <f>'Παραδοχές μοναδιαίου κόστους'!G101*'Ανάπτυξη δικτύου'!AA113</f>
        <v>0</v>
      </c>
      <c r="G136" s="184">
        <f>'Παραδοχές μοναδιαίου κόστους'!H101*'Ανάπτυξη δικτύου'!AD113</f>
        <v>0</v>
      </c>
      <c r="H136" s="184">
        <f>'Παραδοχές μοναδιαίου κόστους'!I101*'Ανάπτυξη δικτύου'!AG113</f>
        <v>0</v>
      </c>
      <c r="I136" s="168">
        <f t="shared" si="9"/>
        <v>0</v>
      </c>
    </row>
    <row r="137" spans="2:9" outlineLevel="1">
      <c r="B137" s="235" t="s">
        <v>84</v>
      </c>
      <c r="C137" s="88" t="s">
        <v>176</v>
      </c>
      <c r="D137" s="184">
        <f>'Παραδοχές μοναδιαίου κόστους'!E102*'Ανάπτυξη δικτύου'!U114</f>
        <v>0</v>
      </c>
      <c r="E137" s="184">
        <f>'Παραδοχές μοναδιαίου κόστους'!F102*'Ανάπτυξη δικτύου'!X114</f>
        <v>0</v>
      </c>
      <c r="F137" s="184">
        <f>'Παραδοχές μοναδιαίου κόστους'!G102*'Ανάπτυξη δικτύου'!AA114</f>
        <v>0</v>
      </c>
      <c r="G137" s="184">
        <f>'Παραδοχές μοναδιαίου κόστους'!H102*'Ανάπτυξη δικτύου'!AD114</f>
        <v>0</v>
      </c>
      <c r="H137" s="184">
        <f>'Παραδοχές μοναδιαίου κόστους'!I102*'Ανάπτυξη δικτύου'!AG114</f>
        <v>0</v>
      </c>
      <c r="I137" s="168">
        <f t="shared" si="9"/>
        <v>0</v>
      </c>
    </row>
    <row r="138" spans="2:9" outlineLevel="1">
      <c r="B138" s="237" t="s">
        <v>85</v>
      </c>
      <c r="C138" s="88" t="s">
        <v>176</v>
      </c>
      <c r="D138" s="184">
        <f>'Παραδοχές μοναδιαίου κόστους'!E103*'Ανάπτυξη δικτύου'!U115</f>
        <v>0</v>
      </c>
      <c r="E138" s="184">
        <f>'Παραδοχές μοναδιαίου κόστους'!F103*'Ανάπτυξη δικτύου'!X115</f>
        <v>0</v>
      </c>
      <c r="F138" s="184">
        <f>'Παραδοχές μοναδιαίου κόστους'!G103*'Ανάπτυξη δικτύου'!AA115</f>
        <v>0</v>
      </c>
      <c r="G138" s="184">
        <f>'Παραδοχές μοναδιαίου κόστους'!H103*'Ανάπτυξη δικτύου'!AD115</f>
        <v>0</v>
      </c>
      <c r="H138" s="184">
        <f>'Παραδοχές μοναδιαίου κόστους'!I103*'Ανάπτυξη δικτύου'!AG115</f>
        <v>0</v>
      </c>
      <c r="I138" s="168">
        <f t="shared" si="9"/>
        <v>0</v>
      </c>
    </row>
    <row r="139" spans="2:9" outlineLevel="1">
      <c r="B139" s="235" t="s">
        <v>86</v>
      </c>
      <c r="C139" s="88" t="s">
        <v>176</v>
      </c>
      <c r="D139" s="184">
        <f>'Παραδοχές μοναδιαίου κόστους'!E104*'Ανάπτυξη δικτύου'!U116</f>
        <v>0</v>
      </c>
      <c r="E139" s="184">
        <f>'Παραδοχές μοναδιαίου κόστους'!F104*'Ανάπτυξη δικτύου'!X116</f>
        <v>0</v>
      </c>
      <c r="F139" s="184">
        <f>'Παραδοχές μοναδιαίου κόστους'!G104*'Ανάπτυξη δικτύου'!AA116</f>
        <v>0</v>
      </c>
      <c r="G139" s="184">
        <f>'Παραδοχές μοναδιαίου κόστους'!H104*'Ανάπτυξη δικτύου'!AD116</f>
        <v>0</v>
      </c>
      <c r="H139" s="184">
        <f>'Παραδοχές μοναδιαίου κόστους'!I104*'Ανάπτυξη δικτύου'!AG116</f>
        <v>0</v>
      </c>
      <c r="I139" s="168">
        <f t="shared" si="9"/>
        <v>0</v>
      </c>
    </row>
    <row r="140" spans="2:9" outlineLevel="1">
      <c r="B140" s="236" t="s">
        <v>87</v>
      </c>
      <c r="C140" s="88" t="s">
        <v>176</v>
      </c>
      <c r="D140" s="184">
        <f>'Παραδοχές μοναδιαίου κόστους'!E105*'Ανάπτυξη δικτύου'!U117</f>
        <v>0</v>
      </c>
      <c r="E140" s="184">
        <f>'Παραδοχές μοναδιαίου κόστους'!F105*'Ανάπτυξη δικτύου'!X117</f>
        <v>0</v>
      </c>
      <c r="F140" s="184">
        <f>'Παραδοχές μοναδιαίου κόστους'!G105*'Ανάπτυξη δικτύου'!AA117</f>
        <v>0</v>
      </c>
      <c r="G140" s="184">
        <f>'Παραδοχές μοναδιαίου κόστους'!H105*'Ανάπτυξη δικτύου'!AD117</f>
        <v>0</v>
      </c>
      <c r="H140" s="184">
        <f>'Παραδοχές μοναδιαίου κόστους'!I105*'Ανάπτυξη δικτύου'!AG117</f>
        <v>0</v>
      </c>
      <c r="I140" s="168">
        <f t="shared" si="9"/>
        <v>0</v>
      </c>
    </row>
    <row r="141" spans="2:9" outlineLevel="1">
      <c r="B141" s="235" t="s">
        <v>88</v>
      </c>
      <c r="C141" s="88" t="s">
        <v>176</v>
      </c>
      <c r="D141" s="184">
        <f>'Παραδοχές μοναδιαίου κόστους'!E106*'Ανάπτυξη δικτύου'!U118</f>
        <v>0</v>
      </c>
      <c r="E141" s="184">
        <f>'Παραδοχές μοναδιαίου κόστους'!F106*'Ανάπτυξη δικτύου'!X118</f>
        <v>0</v>
      </c>
      <c r="F141" s="184">
        <f>'Παραδοχές μοναδιαίου κόστους'!G106*'Ανάπτυξη δικτύου'!AA118</f>
        <v>0</v>
      </c>
      <c r="G141" s="184">
        <f>'Παραδοχές μοναδιαίου κόστους'!H106*'Ανάπτυξη δικτύου'!AD118</f>
        <v>0</v>
      </c>
      <c r="H141" s="184">
        <f>'Παραδοχές μοναδιαίου κόστους'!I106*'Ανάπτυξη δικτύου'!AG118</f>
        <v>0</v>
      </c>
      <c r="I141" s="168">
        <f t="shared" si="9"/>
        <v>0</v>
      </c>
    </row>
    <row r="142" spans="2:9" outlineLevel="1">
      <c r="B142" s="236" t="s">
        <v>89</v>
      </c>
      <c r="C142" s="88" t="s">
        <v>176</v>
      </c>
      <c r="D142" s="184">
        <f>'Παραδοχές μοναδιαίου κόστους'!E107*'Ανάπτυξη δικτύου'!U119</f>
        <v>0</v>
      </c>
      <c r="E142" s="184">
        <f>'Παραδοχές μοναδιαίου κόστους'!F107*'Ανάπτυξη δικτύου'!X119</f>
        <v>0</v>
      </c>
      <c r="F142" s="184">
        <f>'Παραδοχές μοναδιαίου κόστους'!G107*'Ανάπτυξη δικτύου'!AA119</f>
        <v>0</v>
      </c>
      <c r="G142" s="184">
        <f>'Παραδοχές μοναδιαίου κόστους'!H107*'Ανάπτυξη δικτύου'!AD119</f>
        <v>0</v>
      </c>
      <c r="H142" s="184">
        <f>'Παραδοχές μοναδιαίου κόστους'!I107*'Ανάπτυξη δικτύου'!AG119</f>
        <v>0</v>
      </c>
      <c r="I142" s="168">
        <f t="shared" si="9"/>
        <v>0</v>
      </c>
    </row>
    <row r="143" spans="2:9" outlineLevel="1">
      <c r="B143" s="235" t="s">
        <v>90</v>
      </c>
      <c r="C143" s="88" t="s">
        <v>176</v>
      </c>
      <c r="D143" s="184">
        <f>'Παραδοχές μοναδιαίου κόστους'!E108*'Ανάπτυξη δικτύου'!U120</f>
        <v>0</v>
      </c>
      <c r="E143" s="184">
        <f>'Παραδοχές μοναδιαίου κόστους'!F108*'Ανάπτυξη δικτύου'!X120</f>
        <v>0</v>
      </c>
      <c r="F143" s="184">
        <f>'Παραδοχές μοναδιαίου κόστους'!G108*'Ανάπτυξη δικτύου'!AA120</f>
        <v>0</v>
      </c>
      <c r="G143" s="184">
        <f>'Παραδοχές μοναδιαίου κόστους'!H108*'Ανάπτυξη δικτύου'!AD120</f>
        <v>0</v>
      </c>
      <c r="H143" s="184">
        <f>'Παραδοχές μοναδιαίου κόστους'!I108*'Ανάπτυξη δικτύου'!AG120</f>
        <v>0</v>
      </c>
      <c r="I143" s="168">
        <f t="shared" si="9"/>
        <v>0</v>
      </c>
    </row>
    <row r="144" spans="2:9" outlineLevel="1">
      <c r="B144" s="236" t="s">
        <v>91</v>
      </c>
      <c r="C144" s="88" t="s">
        <v>176</v>
      </c>
      <c r="D144" s="184">
        <f>'Παραδοχές μοναδιαίου κόστους'!E109*'Ανάπτυξη δικτύου'!U121</f>
        <v>0</v>
      </c>
      <c r="E144" s="184">
        <f>'Παραδοχές μοναδιαίου κόστους'!F109*'Ανάπτυξη δικτύου'!X121</f>
        <v>0</v>
      </c>
      <c r="F144" s="184">
        <f>'Παραδοχές μοναδιαίου κόστους'!G109*'Ανάπτυξη δικτύου'!AA121</f>
        <v>0</v>
      </c>
      <c r="G144" s="184">
        <f>'Παραδοχές μοναδιαίου κόστους'!H109*'Ανάπτυξη δικτύου'!AD121</f>
        <v>0</v>
      </c>
      <c r="H144" s="184">
        <f>'Παραδοχές μοναδιαίου κόστους'!I109*'Ανάπτυξη δικτύου'!AG121</f>
        <v>0</v>
      </c>
      <c r="I144" s="168">
        <f t="shared" si="9"/>
        <v>0</v>
      </c>
    </row>
    <row r="145" spans="2:37" outlineLevel="1">
      <c r="B145" s="236" t="s">
        <v>92</v>
      </c>
      <c r="C145" s="88" t="s">
        <v>176</v>
      </c>
      <c r="D145" s="184">
        <f>'Παραδοχές μοναδιαίου κόστους'!E110*'Ανάπτυξη δικτύου'!U122</f>
        <v>124208.55802984265</v>
      </c>
      <c r="E145" s="184">
        <f>'Παραδοχές μοναδιαίου κόστους'!F110*'Ανάπτυξη δικτύου'!X122</f>
        <v>164890.77054244623</v>
      </c>
      <c r="F145" s="184">
        <f>'Παραδοχές μοναδιαίου κόστους'!G110*'Ανάπτυξη δικτύου'!AA122</f>
        <v>122881.31284767789</v>
      </c>
      <c r="G145" s="184">
        <f>'Παραδοχές μοναδιαίου κόστους'!H110*'Ανάπτυξη δικτύου'!AD122</f>
        <v>187546.27715760728</v>
      </c>
      <c r="H145" s="184">
        <f>'Παραδοχές μοναδιαίου κόστους'!I110*'Ανάπτυξη δικτύου'!AG122</f>
        <v>144787.1834403165</v>
      </c>
      <c r="I145" s="168">
        <f t="shared" si="9"/>
        <v>744314.10201789055</v>
      </c>
    </row>
    <row r="146" spans="2:37" outlineLevel="1">
      <c r="B146" s="235" t="s">
        <v>84</v>
      </c>
      <c r="C146" s="88" t="s">
        <v>176</v>
      </c>
      <c r="D146" s="184">
        <f>'Παραδοχές μοναδιαίου κόστους'!E111*'Ανάπτυξη δικτύου'!U123</f>
        <v>0</v>
      </c>
      <c r="E146" s="184">
        <f>'Παραδοχές μοναδιαίου κόστους'!F111*'Ανάπτυξη δικτύου'!X123</f>
        <v>0</v>
      </c>
      <c r="F146" s="184">
        <f>'Παραδοχές μοναδιαίου κόστους'!G111*'Ανάπτυξη δικτύου'!AA123</f>
        <v>0</v>
      </c>
      <c r="G146" s="184">
        <f>'Παραδοχές μοναδιαίου κόστους'!H111*'Ανάπτυξη δικτύου'!AD123</f>
        <v>0</v>
      </c>
      <c r="H146" s="184">
        <f>'Παραδοχές μοναδιαίου κόστους'!I111*'Ανάπτυξη δικτύου'!AG123</f>
        <v>0</v>
      </c>
      <c r="I146" s="168">
        <f t="shared" si="9"/>
        <v>0</v>
      </c>
    </row>
    <row r="147" spans="2:37" outlineLevel="1">
      <c r="B147" s="236" t="s">
        <v>93</v>
      </c>
      <c r="C147" s="88" t="s">
        <v>176</v>
      </c>
      <c r="D147" s="184">
        <f>'Παραδοχές μοναδιαίου κόστους'!E112*'Ανάπτυξη δικτύου'!U124</f>
        <v>330122.41336835257</v>
      </c>
      <c r="E147" s="184">
        <f>'Παραδοχές μοναδιαίου κόστους'!F112*'Ανάπτυξη δικτύου'!X124</f>
        <v>746555.0879522888</v>
      </c>
      <c r="F147" s="184">
        <f>'Παραδοχές μοναδιαίου κόστους'!G112*'Ανάπτυξη δικτύου'!AA124</f>
        <v>652170.08965011488</v>
      </c>
      <c r="G147" s="184">
        <f>'Παραδοχές μοναδιαίου κόστους'!H112*'Ανάπτυξη δικτύου'!AD124</f>
        <v>772930.08266869211</v>
      </c>
      <c r="H147" s="184">
        <f>'Παραδοχές μοναδιαίου κόστους'!I112*'Ανάπτυξη δικτύου'!AG124</f>
        <v>467904.62214436586</v>
      </c>
      <c r="I147" s="168">
        <f t="shared" si="9"/>
        <v>2969682.295783814</v>
      </c>
    </row>
    <row r="148" spans="2:37" outlineLevel="1">
      <c r="B148" s="235" t="s">
        <v>94</v>
      </c>
      <c r="C148" s="88" t="s">
        <v>176</v>
      </c>
      <c r="D148" s="184">
        <f>'Παραδοχές μοναδιαίου κόστους'!E113*'Ανάπτυξη δικτύου'!U125</f>
        <v>0</v>
      </c>
      <c r="E148" s="184">
        <f>'Παραδοχές μοναδιαίου κόστους'!F113*'Ανάπτυξη δικτύου'!X125</f>
        <v>0</v>
      </c>
      <c r="F148" s="184">
        <f>'Παραδοχές μοναδιαίου κόστους'!G113*'Ανάπτυξη δικτύου'!AA125</f>
        <v>0</v>
      </c>
      <c r="G148" s="184">
        <f>'Παραδοχές μοναδιαίου κόστους'!H113*'Ανάπτυξη δικτύου'!AD125</f>
        <v>0</v>
      </c>
      <c r="H148" s="184">
        <f>'Παραδοχές μοναδιαίου κόστους'!I113*'Ανάπτυξη δικτύου'!AG125</f>
        <v>0</v>
      </c>
      <c r="I148" s="168">
        <f t="shared" si="9"/>
        <v>0</v>
      </c>
    </row>
    <row r="149" spans="2:37" outlineLevel="1">
      <c r="B149" s="236" t="s">
        <v>95</v>
      </c>
      <c r="C149" s="88" t="s">
        <v>176</v>
      </c>
      <c r="D149" s="184">
        <f>'Παραδοχές μοναδιαίου κόστους'!E114*'Ανάπτυξη δικτύου'!U126</f>
        <v>0</v>
      </c>
      <c r="E149" s="184">
        <f>'Παραδοχές μοναδιαίου κόστους'!F114*'Ανάπτυξη δικτύου'!X126</f>
        <v>0</v>
      </c>
      <c r="F149" s="184">
        <f>'Παραδοχές μοναδιαίου κόστους'!G114*'Ανάπτυξη δικτύου'!AA126</f>
        <v>0</v>
      </c>
      <c r="G149" s="184">
        <f>'Παραδοχές μοναδιαίου κόστους'!H114*'Ανάπτυξη δικτύου'!AD126</f>
        <v>0</v>
      </c>
      <c r="H149" s="184">
        <f>'Παραδοχές μοναδιαίου κόστους'!I114*'Ανάπτυξη δικτύου'!AG126</f>
        <v>0</v>
      </c>
      <c r="I149" s="168">
        <f t="shared" si="9"/>
        <v>0</v>
      </c>
    </row>
    <row r="150" spans="2:37" outlineLevel="1">
      <c r="B150" s="236" t="s">
        <v>96</v>
      </c>
      <c r="C150" s="88" t="s">
        <v>176</v>
      </c>
      <c r="D150" s="184">
        <f>'Παραδοχές μοναδιαίου κόστους'!E115*'Ανάπτυξη δικτύου'!U127</f>
        <v>292158.33583099203</v>
      </c>
      <c r="E150" s="184">
        <f>'Παραδοχές μοναδιαίου κόστους'!F115*'Ανάπτυξη δικτύου'!X127</f>
        <v>205810.35514397244</v>
      </c>
      <c r="F150" s="184">
        <f>'Παραδοχές μοναδιαίου κόστους'!G115*'Ανάπτυξη δικτύου'!AA127</f>
        <v>106996.65533322196</v>
      </c>
      <c r="G150" s="184">
        <f>'Παραδοχές μοναδιαίου κόστους'!H115*'Ανάπτυξη δικτύου'!AD127</f>
        <v>90979.896153052046</v>
      </c>
      <c r="H150" s="184">
        <f>'Παραδοχές μοναδιαίου κόστους'!I115*'Ανάπτυξη δικτύου'!AG127</f>
        <v>103601.38639131151</v>
      </c>
      <c r="I150" s="168">
        <f t="shared" si="9"/>
        <v>799546.62885255006</v>
      </c>
    </row>
    <row r="151" spans="2:37" outlineLevel="1">
      <c r="B151" s="266" t="s">
        <v>161</v>
      </c>
      <c r="C151" s="88"/>
      <c r="D151" s="264"/>
      <c r="E151" s="264"/>
      <c r="F151" s="264"/>
      <c r="G151" s="264"/>
      <c r="H151" s="264"/>
      <c r="I151" s="265"/>
    </row>
    <row r="152" spans="2:37" outlineLevel="1">
      <c r="B152" s="49" t="s">
        <v>104</v>
      </c>
      <c r="C152" s="88" t="s">
        <v>176</v>
      </c>
      <c r="D152" s="185">
        <f t="shared" ref="D152:I152" si="10">SUM(D128:D150)</f>
        <v>1164919.4661735741</v>
      </c>
      <c r="E152" s="185">
        <f t="shared" si="10"/>
        <v>2568537.480839503</v>
      </c>
      <c r="F152" s="185">
        <f t="shared" si="10"/>
        <v>2179195.1846718681</v>
      </c>
      <c r="G152" s="185">
        <f t="shared" si="10"/>
        <v>1352727.4033282737</v>
      </c>
      <c r="H152" s="185">
        <f t="shared" si="10"/>
        <v>1040684.4182176414</v>
      </c>
      <c r="I152" s="185">
        <f t="shared" si="10"/>
        <v>8306063.9532308597</v>
      </c>
    </row>
    <row r="154" spans="2:37" ht="15.6">
      <c r="B154" s="293" t="s">
        <v>157</v>
      </c>
      <c r="C154" s="293"/>
      <c r="D154" s="293"/>
      <c r="E154" s="293"/>
      <c r="F154" s="293"/>
      <c r="G154" s="293"/>
      <c r="H154" s="293"/>
      <c r="I154" s="293"/>
    </row>
    <row r="155" spans="2:37" ht="5.45" customHeight="1" outlineLevel="1">
      <c r="B155" s="102"/>
      <c r="C155" s="102"/>
      <c r="D155" s="102"/>
      <c r="E155" s="102"/>
      <c r="F155" s="102"/>
      <c r="G155" s="102"/>
      <c r="H155" s="102"/>
      <c r="I155" s="102"/>
      <c r="J155" s="102"/>
      <c r="K155" s="102"/>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c r="AG155" s="102"/>
      <c r="AH155" s="102"/>
      <c r="AI155" s="102"/>
      <c r="AJ155" s="102"/>
      <c r="AK155" s="102"/>
    </row>
    <row r="156" spans="2:37" outlineLevel="1">
      <c r="B156" s="77"/>
      <c r="C156" s="61"/>
      <c r="D156" s="81">
        <f>$C$3</f>
        <v>2024</v>
      </c>
      <c r="E156" s="81">
        <f>$C$3+1</f>
        <v>2025</v>
      </c>
      <c r="F156" s="81">
        <f>$C$3+2</f>
        <v>2026</v>
      </c>
      <c r="G156" s="81">
        <f>$C$3+3</f>
        <v>2027</v>
      </c>
      <c r="H156" s="81">
        <f>$C$3+4</f>
        <v>2028</v>
      </c>
      <c r="I156" s="80" t="str">
        <f xml:space="preserve"> D156&amp;" - "&amp;H156</f>
        <v>2024 - 2028</v>
      </c>
    </row>
    <row r="157" spans="2:37" outlineLevel="1">
      <c r="B157" s="235" t="s">
        <v>75</v>
      </c>
      <c r="C157" s="88" t="s">
        <v>176</v>
      </c>
      <c r="D157" s="184">
        <f>'Παραδοχές μοναδιαίου κόστους'!E120*'Ανάπτυξη δικτύου'!U135</f>
        <v>0</v>
      </c>
      <c r="E157" s="184">
        <f>'Παραδοχές μοναδιαίου κόστους'!F120*'Ανάπτυξη δικτύου'!X135</f>
        <v>0</v>
      </c>
      <c r="F157" s="184">
        <f>'Παραδοχές μοναδιαίου κόστους'!G120*'Ανάπτυξη δικτύου'!AA135</f>
        <v>0</v>
      </c>
      <c r="G157" s="184">
        <f>'Παραδοχές μοναδιαίου κόστους'!H120*'Ανάπτυξη δικτύου'!AD135</f>
        <v>0</v>
      </c>
      <c r="H157" s="184">
        <f>'Παραδοχές μοναδιαίου κόστους'!I120*'Ανάπτυξη δικτύου'!AG135</f>
        <v>0</v>
      </c>
      <c r="I157" s="168">
        <f t="shared" ref="I157:I179" si="11">D157+E157+F157+G157+H157</f>
        <v>0</v>
      </c>
    </row>
    <row r="158" spans="2:37" outlineLevel="1">
      <c r="B158" s="236" t="s">
        <v>76</v>
      </c>
      <c r="C158" s="88" t="s">
        <v>176</v>
      </c>
      <c r="D158" s="184">
        <f>'Παραδοχές μοναδιαίου κόστους'!E121*'Ανάπτυξη δικτύου'!U136</f>
        <v>0</v>
      </c>
      <c r="E158" s="184">
        <f>'Παραδοχές μοναδιαίου κόστους'!F121*'Ανάπτυξη δικτύου'!X136</f>
        <v>0</v>
      </c>
      <c r="F158" s="184">
        <f>'Παραδοχές μοναδιαίου κόστους'!G121*'Ανάπτυξη δικτύου'!AA136</f>
        <v>0</v>
      </c>
      <c r="G158" s="184">
        <f>'Παραδοχές μοναδιαίου κόστους'!H121*'Ανάπτυξη δικτύου'!AD136</f>
        <v>114705.19320874869</v>
      </c>
      <c r="H158" s="184">
        <f>'Παραδοχές μοναδιαίου κόστους'!I121*'Ανάπτυξη δικτύου'!AG136</f>
        <v>0</v>
      </c>
      <c r="I158" s="168">
        <f t="shared" si="11"/>
        <v>114705.19320874869</v>
      </c>
    </row>
    <row r="159" spans="2:37" outlineLevel="1">
      <c r="B159" s="236" t="s">
        <v>77</v>
      </c>
      <c r="C159" s="88" t="s">
        <v>176</v>
      </c>
      <c r="D159" s="184">
        <f>'Παραδοχές μοναδιαίου κόστους'!E122*'Ανάπτυξη δικτύου'!U137</f>
        <v>0</v>
      </c>
      <c r="E159" s="184">
        <f>'Παραδοχές μοναδιαίου κόστους'!F122*'Ανάπτυξη δικτύου'!X137</f>
        <v>0</v>
      </c>
      <c r="F159" s="184">
        <f>'Παραδοχές μοναδιαίου κόστους'!G122*'Ανάπτυξη δικτύου'!AA137</f>
        <v>0</v>
      </c>
      <c r="G159" s="184">
        <f>'Παραδοχές μοναδιαίου κόστους'!H122*'Ανάπτυξη δικτύου'!AD137</f>
        <v>0</v>
      </c>
      <c r="H159" s="184">
        <f>'Παραδοχές μοναδιαίου κόστους'!I122*'Ανάπτυξη δικτύου'!AG137</f>
        <v>0</v>
      </c>
      <c r="I159" s="168">
        <f t="shared" si="11"/>
        <v>0</v>
      </c>
    </row>
    <row r="160" spans="2:37" outlineLevel="1">
      <c r="B160" s="235" t="s">
        <v>78</v>
      </c>
      <c r="C160" s="88" t="s">
        <v>176</v>
      </c>
      <c r="D160" s="184">
        <f>'Παραδοχές μοναδιαίου κόστους'!E123*'Ανάπτυξη δικτύου'!U138</f>
        <v>0</v>
      </c>
      <c r="E160" s="184">
        <f>'Παραδοχές μοναδιαίου κόστους'!F123*'Ανάπτυξη δικτύου'!X138</f>
        <v>0</v>
      </c>
      <c r="F160" s="184">
        <f>'Παραδοχές μοναδιαίου κόστους'!G123*'Ανάπτυξη δικτύου'!AA138</f>
        <v>0</v>
      </c>
      <c r="G160" s="184">
        <f>'Παραδοχές μοναδιαίου κόστους'!H123*'Ανάπτυξη δικτύου'!AD138</f>
        <v>0</v>
      </c>
      <c r="H160" s="184">
        <f>'Παραδοχές μοναδιαίου κόστους'!I123*'Ανάπτυξη δικτύου'!AG138</f>
        <v>0</v>
      </c>
      <c r="I160" s="168">
        <f t="shared" si="11"/>
        <v>0</v>
      </c>
    </row>
    <row r="161" spans="2:9" outlineLevel="1">
      <c r="B161" s="236" t="s">
        <v>79</v>
      </c>
      <c r="C161" s="88" t="s">
        <v>176</v>
      </c>
      <c r="D161" s="184">
        <f>'Παραδοχές μοναδιαίου κόστους'!E124*'Ανάπτυξη δικτύου'!U139</f>
        <v>53091.42950554088</v>
      </c>
      <c r="E161" s="184">
        <f>'Παραδοχές μοναδιαίου κόστους'!F124*'Ανάπτυξη δικτύου'!X139</f>
        <v>51397.664756232924</v>
      </c>
      <c r="F161" s="184">
        <f>'Παραδοχές μοναδιαίου κόστους'!G124*'Ανάπτυξη δικτύου'!AA139</f>
        <v>0</v>
      </c>
      <c r="G161" s="184">
        <f>'Παραδοχές μοναδιαίου κόστους'!H124*'Ανάπτυξη δικτύου'!AD139</f>
        <v>0</v>
      </c>
      <c r="H161" s="184">
        <f>'Παραδοχές μοναδιαίου κόστους'!I124*'Ανάπτυξη δικτύου'!AG139</f>
        <v>0</v>
      </c>
      <c r="I161" s="168">
        <f t="shared" si="11"/>
        <v>104489.0942617738</v>
      </c>
    </row>
    <row r="162" spans="2:9" outlineLevel="1">
      <c r="B162" s="236" t="s">
        <v>80</v>
      </c>
      <c r="C162" s="88" t="s">
        <v>176</v>
      </c>
      <c r="D162" s="184">
        <f>'Παραδοχές μοναδιαίου κόστους'!E125*'Ανάπτυξη δικτύου'!U140</f>
        <v>0</v>
      </c>
      <c r="E162" s="184">
        <f>'Παραδοχές μοναδιαίου κόστους'!F125*'Ανάπτυξη δικτύου'!X140</f>
        <v>0</v>
      </c>
      <c r="F162" s="184">
        <f>'Παραδοχές μοναδιαίου κόστους'!G125*'Ανάπτυξη δικτύου'!AA140</f>
        <v>0</v>
      </c>
      <c r="G162" s="184">
        <f>'Παραδοχές μοναδιαίου κόστους'!H125*'Ανάπτυξη δικτύου'!AD140</f>
        <v>0</v>
      </c>
      <c r="H162" s="184">
        <f>'Παραδοχές μοναδιαίου κόστους'!I125*'Ανάπτυξη δικτύου'!AG140</f>
        <v>0</v>
      </c>
      <c r="I162" s="168">
        <f t="shared" si="11"/>
        <v>0</v>
      </c>
    </row>
    <row r="163" spans="2:9" outlineLevel="1">
      <c r="B163" s="235" t="s">
        <v>81</v>
      </c>
      <c r="C163" s="88" t="s">
        <v>176</v>
      </c>
      <c r="D163" s="184">
        <f>'Παραδοχές μοναδιαίου κόστους'!E126*'Ανάπτυξη δικτύου'!U141</f>
        <v>0</v>
      </c>
      <c r="E163" s="184">
        <f>'Παραδοχές μοναδιαίου κόστους'!F126*'Ανάπτυξη δικτύου'!X141</f>
        <v>0</v>
      </c>
      <c r="F163" s="184">
        <f>'Παραδοχές μοναδιαίου κόστους'!G126*'Ανάπτυξη δικτύου'!AA141</f>
        <v>0</v>
      </c>
      <c r="G163" s="184">
        <f>'Παραδοχές μοναδιαίου κόστους'!H126*'Ανάπτυξη δικτύου'!AD141</f>
        <v>0</v>
      </c>
      <c r="H163" s="184">
        <f>'Παραδοχές μοναδιαίου κόστους'!I126*'Ανάπτυξη δικτύου'!AG141</f>
        <v>0</v>
      </c>
      <c r="I163" s="168">
        <f t="shared" si="11"/>
        <v>0</v>
      </c>
    </row>
    <row r="164" spans="2:9" outlineLevel="1">
      <c r="B164" s="236" t="s">
        <v>82</v>
      </c>
      <c r="C164" s="88" t="s">
        <v>176</v>
      </c>
      <c r="D164" s="184">
        <f>'Παραδοχές μοναδιαίου κόστους'!E127*'Ανάπτυξη δικτύου'!U142</f>
        <v>0</v>
      </c>
      <c r="E164" s="184">
        <f>'Παραδοχές μοναδιαίου κόστους'!F127*'Ανάπτυξη δικτύου'!X142</f>
        <v>0</v>
      </c>
      <c r="F164" s="184">
        <f>'Παραδοχές μοναδιαίου κόστους'!G127*'Ανάπτυξη δικτύου'!AA142</f>
        <v>0</v>
      </c>
      <c r="G164" s="184">
        <f>'Παραδοχές μοναδιαίου κόστους'!H127*'Ανάπτυξη δικτύου'!AD142</f>
        <v>114705.19320874869</v>
      </c>
      <c r="H164" s="184">
        <f>'Παραδοχές μοναδιαίου κόστους'!I127*'Ανάπτυξη δικτύου'!AG142</f>
        <v>0</v>
      </c>
      <c r="I164" s="168">
        <f t="shared" si="11"/>
        <v>114705.19320874869</v>
      </c>
    </row>
    <row r="165" spans="2:9" outlineLevel="1">
      <c r="B165" s="236" t="s">
        <v>83</v>
      </c>
      <c r="C165" s="88" t="s">
        <v>176</v>
      </c>
      <c r="D165" s="184">
        <f>'Παραδοχές μοναδιαίου κόστους'!E128*'Ανάπτυξη δικτύου'!U143</f>
        <v>0</v>
      </c>
      <c r="E165" s="184">
        <f>'Παραδοχές μοναδιαίου κόστους'!F128*'Ανάπτυξη δικτύου'!X143</f>
        <v>0</v>
      </c>
      <c r="F165" s="184">
        <f>'Παραδοχές μοναδιαίου κόστους'!G128*'Ανάπτυξη δικτύου'!AA143</f>
        <v>0</v>
      </c>
      <c r="G165" s="184">
        <f>'Παραδοχές μοναδιαίου κόστους'!H128*'Ανάπτυξη δικτύου'!AD143</f>
        <v>0</v>
      </c>
      <c r="H165" s="184">
        <f>'Παραδοχές μοναδιαίου κόστους'!I128*'Ανάπτυξη δικτύου'!AG143</f>
        <v>0</v>
      </c>
      <c r="I165" s="168">
        <f t="shared" si="11"/>
        <v>0</v>
      </c>
    </row>
    <row r="166" spans="2:9" outlineLevel="1">
      <c r="B166" s="235" t="s">
        <v>84</v>
      </c>
      <c r="C166" s="88" t="s">
        <v>176</v>
      </c>
      <c r="D166" s="184">
        <f>'Παραδοχές μοναδιαίου κόστους'!E129*'Ανάπτυξη δικτύου'!U144</f>
        <v>0</v>
      </c>
      <c r="E166" s="184">
        <f>'Παραδοχές μοναδιαίου κόστους'!F129*'Ανάπτυξη δικτύου'!X144</f>
        <v>0</v>
      </c>
      <c r="F166" s="184">
        <f>'Παραδοχές μοναδιαίου κόστους'!G129*'Ανάπτυξη δικτύου'!AA144</f>
        <v>0</v>
      </c>
      <c r="G166" s="184">
        <f>'Παραδοχές μοναδιαίου κόστους'!H129*'Ανάπτυξη δικτύου'!AD144</f>
        <v>0</v>
      </c>
      <c r="H166" s="184">
        <f>'Παραδοχές μοναδιαίου κόστους'!I129*'Ανάπτυξη δικτύου'!AG144</f>
        <v>0</v>
      </c>
      <c r="I166" s="168">
        <f t="shared" si="11"/>
        <v>0</v>
      </c>
    </row>
    <row r="167" spans="2:9" outlineLevel="1">
      <c r="B167" s="237" t="s">
        <v>85</v>
      </c>
      <c r="C167" s="88" t="s">
        <v>176</v>
      </c>
      <c r="D167" s="184">
        <f>'Παραδοχές μοναδιαίου κόστους'!E130*'Ανάπτυξη δικτύου'!U145</f>
        <v>0</v>
      </c>
      <c r="E167" s="184">
        <f>'Παραδοχές μοναδιαίου κόστους'!F130*'Ανάπτυξη δικτύου'!X145</f>
        <v>0</v>
      </c>
      <c r="F167" s="184">
        <f>'Παραδοχές μοναδιαίου κόστους'!G130*'Ανάπτυξη δικτύου'!AA145</f>
        <v>0</v>
      </c>
      <c r="G167" s="184">
        <f>'Παραδοχές μοναδιαίου κόστους'!H130*'Ανάπτυξη δικτύου'!AD145</f>
        <v>0</v>
      </c>
      <c r="H167" s="184">
        <f>'Παραδοχές μοναδιαίου κόστους'!I130*'Ανάπτυξη δικτύου'!AG145</f>
        <v>0</v>
      </c>
      <c r="I167" s="168">
        <f t="shared" si="11"/>
        <v>0</v>
      </c>
    </row>
    <row r="168" spans="2:9" outlineLevel="1">
      <c r="B168" s="235" t="s">
        <v>86</v>
      </c>
      <c r="C168" s="88" t="s">
        <v>176</v>
      </c>
      <c r="D168" s="184">
        <f>'Παραδοχές μοναδιαίου κόστους'!E131*'Ανάπτυξη δικτύου'!U146</f>
        <v>0</v>
      </c>
      <c r="E168" s="184">
        <f>'Παραδοχές μοναδιαίου κόστους'!F131*'Ανάπτυξη δικτύου'!X146</f>
        <v>0</v>
      </c>
      <c r="F168" s="184">
        <f>'Παραδοχές μοναδιαίου κόστους'!G131*'Ανάπτυξη δικτύου'!AA146</f>
        <v>0</v>
      </c>
      <c r="G168" s="184">
        <f>'Παραδοχές μοναδιαίου κόστους'!H131*'Ανάπτυξη δικτύου'!AD146</f>
        <v>0</v>
      </c>
      <c r="H168" s="184">
        <f>'Παραδοχές μοναδιαίου κόστους'!I131*'Ανάπτυξη δικτύου'!AG146</f>
        <v>0</v>
      </c>
      <c r="I168" s="168">
        <f t="shared" si="11"/>
        <v>0</v>
      </c>
    </row>
    <row r="169" spans="2:9" outlineLevel="1">
      <c r="B169" s="236" t="s">
        <v>87</v>
      </c>
      <c r="C169" s="88" t="s">
        <v>176</v>
      </c>
      <c r="D169" s="184">
        <f>'Παραδοχές μοναδιαίου κόστους'!E132*'Ανάπτυξη δικτύου'!U147</f>
        <v>0</v>
      </c>
      <c r="E169" s="184">
        <f>'Παραδοχές μοναδιαίου κόστους'!F132*'Ανάπτυξη δικτύου'!X147</f>
        <v>0</v>
      </c>
      <c r="F169" s="184">
        <f>'Παραδοχές μοναδιαίου κόστους'!G132*'Ανάπτυξη δικτύου'!AA147</f>
        <v>0</v>
      </c>
      <c r="G169" s="184">
        <f>'Παραδοχές μοναδιαίου κόστους'!H132*'Ανάπτυξη δικτύου'!AD147</f>
        <v>0</v>
      </c>
      <c r="H169" s="184">
        <f>'Παραδοχές μοναδιαίου κόστους'!I132*'Ανάπτυξη δικτύου'!AG147</f>
        <v>0</v>
      </c>
      <c r="I169" s="168">
        <f t="shared" si="11"/>
        <v>0</v>
      </c>
    </row>
    <row r="170" spans="2:9" outlineLevel="1">
      <c r="B170" s="235" t="s">
        <v>88</v>
      </c>
      <c r="C170" s="88" t="s">
        <v>176</v>
      </c>
      <c r="D170" s="184">
        <f>'Παραδοχές μοναδιαίου κόστους'!E133*'Ανάπτυξη δικτύου'!U148</f>
        <v>0</v>
      </c>
      <c r="E170" s="184">
        <f>'Παραδοχές μοναδιαίου κόστους'!F133*'Ανάπτυξη δικτύου'!X148</f>
        <v>0</v>
      </c>
      <c r="F170" s="184">
        <f>'Παραδοχές μοναδιαίου κόστους'!G133*'Ανάπτυξη δικτύου'!AA148</f>
        <v>0</v>
      </c>
      <c r="G170" s="184">
        <f>'Παραδοχές μοναδιαίου κόστους'!H133*'Ανάπτυξη δικτύου'!AD148</f>
        <v>0</v>
      </c>
      <c r="H170" s="184">
        <f>'Παραδοχές μοναδιαίου κόστους'!I133*'Ανάπτυξη δικτύου'!AG148</f>
        <v>0</v>
      </c>
      <c r="I170" s="168">
        <f t="shared" si="11"/>
        <v>0</v>
      </c>
    </row>
    <row r="171" spans="2:9" outlineLevel="1">
      <c r="B171" s="236" t="s">
        <v>89</v>
      </c>
      <c r="C171" s="88" t="s">
        <v>176</v>
      </c>
      <c r="D171" s="184">
        <f>'Παραδοχές μοναδιαίου κόστους'!E134*'Ανάπτυξη δικτύου'!U149</f>
        <v>0</v>
      </c>
      <c r="E171" s="184">
        <f>'Παραδοχές μοναδιαίου κόστους'!F134*'Ανάπτυξη δικτύου'!X149</f>
        <v>0</v>
      </c>
      <c r="F171" s="184">
        <f>'Παραδοχές μοναδιαίου κόστους'!G134*'Ανάπτυξη δικτύου'!AA149</f>
        <v>0</v>
      </c>
      <c r="G171" s="184">
        <f>'Παραδοχές μοναδιαίου κόστους'!H134*'Ανάπτυξη δικτύου'!AD149</f>
        <v>0</v>
      </c>
      <c r="H171" s="184">
        <f>'Παραδοχές μοναδιαίου κόστους'!I134*'Ανάπτυξη δικτύου'!AG149</f>
        <v>0</v>
      </c>
      <c r="I171" s="168">
        <f t="shared" si="11"/>
        <v>0</v>
      </c>
    </row>
    <row r="172" spans="2:9" outlineLevel="1">
      <c r="B172" s="235" t="s">
        <v>90</v>
      </c>
      <c r="C172" s="88" t="s">
        <v>176</v>
      </c>
      <c r="D172" s="184">
        <f>'Παραδοχές μοναδιαίου κόστους'!E135*'Ανάπτυξη δικτύου'!U150</f>
        <v>0</v>
      </c>
      <c r="E172" s="184">
        <f>'Παραδοχές μοναδιαίου κόστους'!F135*'Ανάπτυξη δικτύου'!X150</f>
        <v>0</v>
      </c>
      <c r="F172" s="184">
        <f>'Παραδοχές μοναδιαίου κόστους'!G135*'Ανάπτυξη δικτύου'!AA150</f>
        <v>0</v>
      </c>
      <c r="G172" s="184">
        <f>'Παραδοχές μοναδιαίου κόστους'!H135*'Ανάπτυξη δικτύου'!AD150</f>
        <v>0</v>
      </c>
      <c r="H172" s="184">
        <f>'Παραδοχές μοναδιαίου κόστους'!I135*'Ανάπτυξη δικτύου'!AG150</f>
        <v>0</v>
      </c>
      <c r="I172" s="168">
        <f t="shared" si="11"/>
        <v>0</v>
      </c>
    </row>
    <row r="173" spans="2:9" outlineLevel="1">
      <c r="B173" s="236" t="s">
        <v>91</v>
      </c>
      <c r="C173" s="88" t="s">
        <v>176</v>
      </c>
      <c r="D173" s="184">
        <f>'Παραδοχές μοναδιαίου κόστους'!E136*'Ανάπτυξη δικτύου'!U151</f>
        <v>0</v>
      </c>
      <c r="E173" s="184">
        <f>'Παραδοχές μοναδιαίου κόστους'!F136*'Ανάπτυξη δικτύου'!X151</f>
        <v>0</v>
      </c>
      <c r="F173" s="184">
        <f>'Παραδοχές μοναδιαίου κόστους'!G136*'Ανάπτυξη δικτύου'!AA151</f>
        <v>0</v>
      </c>
      <c r="G173" s="184">
        <f>'Παραδοχές μοναδιαίου κόστους'!H136*'Ανάπτυξη δικτύου'!AD151</f>
        <v>0</v>
      </c>
      <c r="H173" s="184">
        <f>'Παραδοχές μοναδιαίου κόστους'!I136*'Ανάπτυξη δικτύου'!AG151</f>
        <v>0</v>
      </c>
      <c r="I173" s="168">
        <f t="shared" si="11"/>
        <v>0</v>
      </c>
    </row>
    <row r="174" spans="2:9" outlineLevel="1">
      <c r="B174" s="236" t="s">
        <v>92</v>
      </c>
      <c r="C174" s="88" t="s">
        <v>176</v>
      </c>
      <c r="D174" s="184">
        <f>'Παραδοχές μοναδιαίου κόστους'!E137*'Ανάπτυξη δικτύου'!U152</f>
        <v>0</v>
      </c>
      <c r="E174" s="184">
        <f>'Παραδοχές μοναδιαίου κόστους'!F137*'Ανάπτυξη δικτύου'!X152</f>
        <v>51397.664756232924</v>
      </c>
      <c r="F174" s="184">
        <f>'Παραδοχές μοναδιαίου κόστους'!G137*'Ανάπτυξη δικτύου'!AA152</f>
        <v>0</v>
      </c>
      <c r="G174" s="184">
        <f>'Παραδοχές μοναδιαίου κόστους'!H137*'Ανάπτυξη δικτύου'!AD152</f>
        <v>0</v>
      </c>
      <c r="H174" s="184">
        <f>'Παραδοχές μοναδιαίου κόστους'!I137*'Ανάπτυξη δικτύου'!AG152</f>
        <v>0</v>
      </c>
      <c r="I174" s="168">
        <f t="shared" si="11"/>
        <v>51397.664756232924</v>
      </c>
    </row>
    <row r="175" spans="2:9" outlineLevel="1">
      <c r="B175" s="235" t="s">
        <v>84</v>
      </c>
      <c r="C175" s="88" t="s">
        <v>176</v>
      </c>
      <c r="D175" s="184">
        <f>'Παραδοχές μοναδιαίου κόστους'!E138*'Ανάπτυξη δικτύου'!U153</f>
        <v>0</v>
      </c>
      <c r="E175" s="184">
        <f>'Παραδοχές μοναδιαίου κόστους'!F138*'Ανάπτυξη δικτύου'!X153</f>
        <v>0</v>
      </c>
      <c r="F175" s="184">
        <f>'Παραδοχές μοναδιαίου κόστους'!G138*'Ανάπτυξη δικτύου'!AA153</f>
        <v>0</v>
      </c>
      <c r="G175" s="184">
        <f>'Παραδοχές μοναδιαίου κόστους'!H138*'Ανάπτυξη δικτύου'!AD153</f>
        <v>0</v>
      </c>
      <c r="H175" s="184">
        <f>'Παραδοχές μοναδιαίου κόστους'!I138*'Ανάπτυξη δικτύου'!AG153</f>
        <v>0</v>
      </c>
      <c r="I175" s="168">
        <f t="shared" si="11"/>
        <v>0</v>
      </c>
    </row>
    <row r="176" spans="2:9" outlineLevel="1">
      <c r="B176" s="236" t="s">
        <v>93</v>
      </c>
      <c r="C176" s="88" t="s">
        <v>176</v>
      </c>
      <c r="D176" s="184">
        <f>'Παραδοχές μοναδιαίου κόστους'!E139*'Ανάπτυξη δικτύου'!U154</f>
        <v>106182.85901108176</v>
      </c>
      <c r="E176" s="184">
        <f>'Παραδοχές μοναδιαίου κόστους'!F139*'Ανάπτυξη δικτύου'!X154</f>
        <v>0</v>
      </c>
      <c r="F176" s="184">
        <f>'Παραδοχές μοναδιαίου κόστους'!G139*'Ανάπτυξη δικτύου'!AA154</f>
        <v>0</v>
      </c>
      <c r="G176" s="184">
        <f>'Παραδοχές μοναδιαίου κόστους'!H139*'Ανάπτυξη δικτύου'!AD154</f>
        <v>0</v>
      </c>
      <c r="H176" s="184">
        <f>'Παραδοχές μοναδιαίου κόστους'!I139*'Ανάπτυξη δικτύου'!AG154</f>
        <v>0</v>
      </c>
      <c r="I176" s="168">
        <f t="shared" si="11"/>
        <v>106182.85901108176</v>
      </c>
    </row>
    <row r="177" spans="2:37" outlineLevel="1">
      <c r="B177" s="235" t="s">
        <v>94</v>
      </c>
      <c r="C177" s="88" t="s">
        <v>176</v>
      </c>
      <c r="D177" s="184">
        <f>'Παραδοχές μοναδιαίου κόστους'!E140*'Ανάπτυξη δικτύου'!U155</f>
        <v>0</v>
      </c>
      <c r="E177" s="184">
        <f>'Παραδοχές μοναδιαίου κόστους'!F140*'Ανάπτυξη δικτύου'!X155</f>
        <v>0</v>
      </c>
      <c r="F177" s="184">
        <f>'Παραδοχές μοναδιαίου κόστους'!G140*'Ανάπτυξη δικτύου'!AA155</f>
        <v>0</v>
      </c>
      <c r="G177" s="184">
        <f>'Παραδοχές μοναδιαίου κόστους'!H140*'Ανάπτυξη δικτύου'!AD155</f>
        <v>0</v>
      </c>
      <c r="H177" s="184">
        <f>'Παραδοχές μοναδιαίου κόστους'!I140*'Ανάπτυξη δικτύου'!AG155</f>
        <v>0</v>
      </c>
      <c r="I177" s="168">
        <f t="shared" si="11"/>
        <v>0</v>
      </c>
    </row>
    <row r="178" spans="2:37" outlineLevel="1">
      <c r="B178" s="236" t="s">
        <v>95</v>
      </c>
      <c r="C178" s="88" t="s">
        <v>176</v>
      </c>
      <c r="D178" s="184">
        <f>'Παραδοχές μοναδιαίου κόστους'!E141*'Ανάπτυξη δικτύου'!U156</f>
        <v>0</v>
      </c>
      <c r="E178" s="184">
        <f>'Παραδοχές μοναδιαίου κόστους'!F141*'Ανάπτυξη δικτύου'!X156</f>
        <v>0</v>
      </c>
      <c r="F178" s="184">
        <f>'Παραδοχές μοναδιαίου κόστους'!G141*'Ανάπτυξη δικτύου'!AA156</f>
        <v>0</v>
      </c>
      <c r="G178" s="184">
        <f>'Παραδοχές μοναδιαίου κόστους'!H141*'Ανάπτυξη δικτύου'!AD156</f>
        <v>0</v>
      </c>
      <c r="H178" s="184">
        <f>'Παραδοχές μοναδιαίου κόστους'!I141*'Ανάπτυξη δικτύου'!AG156</f>
        <v>0</v>
      </c>
      <c r="I178" s="168">
        <f t="shared" si="11"/>
        <v>0</v>
      </c>
    </row>
    <row r="179" spans="2:37" outlineLevel="1">
      <c r="B179" s="236" t="s">
        <v>96</v>
      </c>
      <c r="C179" s="88" t="s">
        <v>176</v>
      </c>
      <c r="D179" s="184">
        <f>'Παραδοχές μοναδιαίου κόστους'!E142*'Ανάπτυξη δικτύου'!U157</f>
        <v>53091.42950554088</v>
      </c>
      <c r="E179" s="184">
        <f>'Παραδοχές μοναδιαίου κόστους'!F142*'Ανάπτυξη δικτύου'!X157</f>
        <v>51397.664756232924</v>
      </c>
      <c r="F179" s="184">
        <f>'Παραδοχές μοναδιαίου κόστους'!G142*'Ανάπτυξη δικτύου'!AA157</f>
        <v>0</v>
      </c>
      <c r="G179" s="184">
        <f>'Παραδοχές μοναδιαίου κόστους'!H142*'Ανάπτυξη δικτύου'!AD157</f>
        <v>0</v>
      </c>
      <c r="H179" s="184">
        <f>'Παραδοχές μοναδιαίου κόστους'!I142*'Ανάπτυξη δικτύου'!AG157</f>
        <v>0</v>
      </c>
      <c r="I179" s="168">
        <f t="shared" si="11"/>
        <v>104489.0942617738</v>
      </c>
    </row>
    <row r="180" spans="2:37" outlineLevel="1">
      <c r="B180" s="266" t="s">
        <v>161</v>
      </c>
      <c r="C180" s="88"/>
      <c r="D180" s="264"/>
      <c r="E180" s="264"/>
      <c r="F180" s="264"/>
      <c r="G180" s="264"/>
      <c r="H180" s="264"/>
      <c r="I180" s="265"/>
    </row>
    <row r="181" spans="2:37" outlineLevel="1">
      <c r="B181" s="49" t="s">
        <v>104</v>
      </c>
      <c r="C181" s="88" t="s">
        <v>176</v>
      </c>
      <c r="D181" s="185">
        <f t="shared" ref="D181:I181" si="12">SUM(D157:D179)</f>
        <v>212365.71802216352</v>
      </c>
      <c r="E181" s="185">
        <f t="shared" si="12"/>
        <v>154192.99426869876</v>
      </c>
      <c r="F181" s="185">
        <f t="shared" si="12"/>
        <v>0</v>
      </c>
      <c r="G181" s="185">
        <f t="shared" si="12"/>
        <v>229410.38641749739</v>
      </c>
      <c r="H181" s="185">
        <f t="shared" si="12"/>
        <v>0</v>
      </c>
      <c r="I181" s="185">
        <f t="shared" si="12"/>
        <v>595969.09870835976</v>
      </c>
    </row>
    <row r="183" spans="2:37" ht="15.6">
      <c r="B183" s="293" t="s">
        <v>158</v>
      </c>
      <c r="C183" s="293"/>
      <c r="D183" s="293"/>
      <c r="E183" s="293"/>
      <c r="F183" s="293"/>
      <c r="G183" s="293"/>
      <c r="H183" s="293"/>
      <c r="I183" s="293"/>
    </row>
    <row r="184" spans="2:37" ht="5.45" customHeight="1" outlineLevel="1">
      <c r="B184" s="102"/>
      <c r="C184" s="102"/>
      <c r="D184" s="102"/>
      <c r="E184" s="102"/>
      <c r="F184" s="102"/>
      <c r="G184" s="102"/>
      <c r="H184" s="102"/>
      <c r="I184" s="102"/>
      <c r="J184" s="102"/>
      <c r="K184" s="102"/>
      <c r="L184" s="102"/>
      <c r="M184" s="102"/>
      <c r="N184" s="102"/>
      <c r="O184" s="102"/>
      <c r="P184" s="102"/>
      <c r="Q184" s="102"/>
      <c r="R184" s="102"/>
      <c r="S184" s="102"/>
      <c r="T184" s="102"/>
      <c r="U184" s="102"/>
      <c r="V184" s="102"/>
      <c r="W184" s="102"/>
      <c r="X184" s="102"/>
      <c r="Y184" s="102"/>
      <c r="Z184" s="102"/>
      <c r="AA184" s="102"/>
      <c r="AB184" s="102"/>
      <c r="AC184" s="102"/>
      <c r="AD184" s="102"/>
      <c r="AE184" s="102"/>
      <c r="AF184" s="102"/>
      <c r="AG184" s="102"/>
      <c r="AH184" s="102"/>
      <c r="AI184" s="102"/>
      <c r="AJ184" s="102"/>
      <c r="AK184" s="102"/>
    </row>
    <row r="185" spans="2:37" outlineLevel="1">
      <c r="B185" s="77"/>
      <c r="C185" s="61"/>
      <c r="D185" s="81">
        <f>$C$3</f>
        <v>2024</v>
      </c>
      <c r="E185" s="81">
        <f>$C$3+1</f>
        <v>2025</v>
      </c>
      <c r="F185" s="81">
        <f>$C$3+2</f>
        <v>2026</v>
      </c>
      <c r="G185" s="81">
        <f>$C$3+3</f>
        <v>2027</v>
      </c>
      <c r="H185" s="81">
        <f>$C$3+4</f>
        <v>2028</v>
      </c>
      <c r="I185" s="80" t="str">
        <f xml:space="preserve"> D185&amp;" - "&amp;H185</f>
        <v>2024 - 2028</v>
      </c>
    </row>
    <row r="186" spans="2:37" outlineLevel="1">
      <c r="B186" s="235" t="s">
        <v>75</v>
      </c>
      <c r="C186" s="88" t="s">
        <v>176</v>
      </c>
      <c r="D186" s="184">
        <f>'Παραδοχές μοναδιαίου κόστους'!E147*'Ανάπτυξη δικτύου'!U165</f>
        <v>0</v>
      </c>
      <c r="E186" s="184">
        <f>'Παραδοχές μοναδιαίου κόστους'!F147*'Ανάπτυξη δικτύου'!X165</f>
        <v>0</v>
      </c>
      <c r="F186" s="184">
        <f>'Παραδοχές μοναδιαίου κόστους'!G147*'Ανάπτυξη δικτύου'!AA165</f>
        <v>0</v>
      </c>
      <c r="G186" s="184">
        <f>'Παραδοχές μοναδιαίου κόστους'!H147*'Ανάπτυξη δικτύου'!AD165</f>
        <v>0</v>
      </c>
      <c r="H186" s="184">
        <f>'Παραδοχές μοναδιαίου κόστους'!I147*'Ανάπτυξη δικτύου'!AG165</f>
        <v>0</v>
      </c>
      <c r="I186" s="168">
        <f t="shared" ref="I186:I208" si="13">D186+E186+F186+G186+H186</f>
        <v>0</v>
      </c>
    </row>
    <row r="187" spans="2:37" outlineLevel="1">
      <c r="B187" s="236" t="s">
        <v>76</v>
      </c>
      <c r="C187" s="88" t="s">
        <v>176</v>
      </c>
      <c r="D187" s="184">
        <f>'Παραδοχές μοναδιαίου κόστους'!E148*'Ανάπτυξη δικτύου'!U166</f>
        <v>0</v>
      </c>
      <c r="E187" s="184">
        <f>'Παραδοχές μοναδιαίου κόστους'!F148*'Ανάπτυξη δικτύου'!X166</f>
        <v>0</v>
      </c>
      <c r="F187" s="184">
        <f>'Παραδοχές μοναδιαίου κόστους'!G148*'Ανάπτυξη δικτύου'!AA166</f>
        <v>0</v>
      </c>
      <c r="G187" s="184">
        <f>'Παραδοχές μοναδιαίου κόστους'!H148*'Ανάπτυξη δικτύου'!AD166</f>
        <v>0</v>
      </c>
      <c r="H187" s="184">
        <f>'Παραδοχές μοναδιαίου κόστους'!I148*'Ανάπτυξη δικτύου'!AG166</f>
        <v>0</v>
      </c>
      <c r="I187" s="168">
        <f t="shared" si="13"/>
        <v>0</v>
      </c>
    </row>
    <row r="188" spans="2:37" outlineLevel="1">
      <c r="B188" s="236" t="s">
        <v>77</v>
      </c>
      <c r="C188" s="88" t="s">
        <v>176</v>
      </c>
      <c r="D188" s="184">
        <f>'Παραδοχές μοναδιαίου κόστους'!E149*'Ανάπτυξη δικτύου'!U167</f>
        <v>0</v>
      </c>
      <c r="E188" s="184">
        <f>'Παραδοχές μοναδιαίου κόστους'!F149*'Ανάπτυξη δικτύου'!X167</f>
        <v>0</v>
      </c>
      <c r="F188" s="184">
        <f>'Παραδοχές μοναδιαίου κόστους'!G149*'Ανάπτυξη δικτύου'!AA167</f>
        <v>0</v>
      </c>
      <c r="G188" s="184">
        <f>'Παραδοχές μοναδιαίου κόστους'!H149*'Ανάπτυξη δικτύου'!AD167</f>
        <v>0</v>
      </c>
      <c r="H188" s="184">
        <f>'Παραδοχές μοναδιαίου κόστους'!I149*'Ανάπτυξη δικτύου'!AG167</f>
        <v>0</v>
      </c>
      <c r="I188" s="168">
        <f t="shared" si="13"/>
        <v>0</v>
      </c>
    </row>
    <row r="189" spans="2:37" outlineLevel="1">
      <c r="B189" s="235" t="s">
        <v>78</v>
      </c>
      <c r="C189" s="88" t="s">
        <v>176</v>
      </c>
      <c r="D189" s="184">
        <f>'Παραδοχές μοναδιαίου κόστους'!E150*'Ανάπτυξη δικτύου'!U168</f>
        <v>0</v>
      </c>
      <c r="E189" s="184">
        <f>'Παραδοχές μοναδιαίου κόστους'!F150*'Ανάπτυξη δικτύου'!X168</f>
        <v>0</v>
      </c>
      <c r="F189" s="184">
        <f>'Παραδοχές μοναδιαίου κόστους'!G150*'Ανάπτυξη δικτύου'!AA168</f>
        <v>0</v>
      </c>
      <c r="G189" s="184">
        <f>'Παραδοχές μοναδιαίου κόστους'!H150*'Ανάπτυξη δικτύου'!AD168</f>
        <v>0</v>
      </c>
      <c r="H189" s="184">
        <f>'Παραδοχές μοναδιαίου κόστους'!I150*'Ανάπτυξη δικτύου'!AG168</f>
        <v>0</v>
      </c>
      <c r="I189" s="168">
        <f t="shared" si="13"/>
        <v>0</v>
      </c>
    </row>
    <row r="190" spans="2:37" outlineLevel="1">
      <c r="B190" s="236" t="s">
        <v>79</v>
      </c>
      <c r="C190" s="88" t="s">
        <v>176</v>
      </c>
      <c r="D190" s="184">
        <f>'Παραδοχές μοναδιαίου κόστους'!E151*'Ανάπτυξη δικτύου'!U169</f>
        <v>0</v>
      </c>
      <c r="E190" s="184">
        <f>'Παραδοχές μοναδιαίου κόστους'!F151*'Ανάπτυξη δικτύου'!X169</f>
        <v>0</v>
      </c>
      <c r="F190" s="184">
        <f>'Παραδοχές μοναδιαίου κόστους'!G151*'Ανάπτυξη δικτύου'!AA169</f>
        <v>0</v>
      </c>
      <c r="G190" s="184">
        <f>'Παραδοχές μοναδιαίου κόστους'!H151*'Ανάπτυξη δικτύου'!AD169</f>
        <v>0</v>
      </c>
      <c r="H190" s="184">
        <f>'Παραδοχές μοναδιαίου κόστους'!I151*'Ανάπτυξη δικτύου'!AG169</f>
        <v>0</v>
      </c>
      <c r="I190" s="168">
        <f t="shared" si="13"/>
        <v>0</v>
      </c>
    </row>
    <row r="191" spans="2:37" outlineLevel="1">
      <c r="B191" s="236" t="s">
        <v>80</v>
      </c>
      <c r="C191" s="88" t="s">
        <v>176</v>
      </c>
      <c r="D191" s="184">
        <f>'Παραδοχές μοναδιαίου κόστους'!E152*'Ανάπτυξη δικτύου'!U170</f>
        <v>0</v>
      </c>
      <c r="E191" s="184">
        <f>'Παραδοχές μοναδιαίου κόστους'!F152*'Ανάπτυξη δικτύου'!X170</f>
        <v>0</v>
      </c>
      <c r="F191" s="184">
        <f>'Παραδοχές μοναδιαίου κόστους'!G152*'Ανάπτυξη δικτύου'!AA170</f>
        <v>0</v>
      </c>
      <c r="G191" s="184">
        <f>'Παραδοχές μοναδιαίου κόστους'!H152*'Ανάπτυξη δικτύου'!AD170</f>
        <v>0</v>
      </c>
      <c r="H191" s="184">
        <f>'Παραδοχές μοναδιαίου κόστους'!I152*'Ανάπτυξη δικτύου'!AG170</f>
        <v>0</v>
      </c>
      <c r="I191" s="168">
        <f t="shared" si="13"/>
        <v>0</v>
      </c>
    </row>
    <row r="192" spans="2:37" outlineLevel="1">
      <c r="B192" s="235" t="s">
        <v>81</v>
      </c>
      <c r="C192" s="88" t="s">
        <v>176</v>
      </c>
      <c r="D192" s="184">
        <f>'Παραδοχές μοναδιαίου κόστους'!E153*'Ανάπτυξη δικτύου'!U171</f>
        <v>0</v>
      </c>
      <c r="E192" s="184">
        <f>'Παραδοχές μοναδιαίου κόστους'!F153*'Ανάπτυξη δικτύου'!X171</f>
        <v>0</v>
      </c>
      <c r="F192" s="184">
        <f>'Παραδοχές μοναδιαίου κόστους'!G153*'Ανάπτυξη δικτύου'!AA171</f>
        <v>0</v>
      </c>
      <c r="G192" s="184">
        <f>'Παραδοχές μοναδιαίου κόστους'!H153*'Ανάπτυξη δικτύου'!AD171</f>
        <v>0</v>
      </c>
      <c r="H192" s="184">
        <f>'Παραδοχές μοναδιαίου κόστους'!I153*'Ανάπτυξη δικτύου'!AG171</f>
        <v>0</v>
      </c>
      <c r="I192" s="168">
        <f t="shared" si="13"/>
        <v>0</v>
      </c>
    </row>
    <row r="193" spans="2:9" outlineLevel="1">
      <c r="B193" s="236" t="s">
        <v>82</v>
      </c>
      <c r="C193" s="88" t="s">
        <v>176</v>
      </c>
      <c r="D193" s="184">
        <f>'Παραδοχές μοναδιαίου κόστους'!E154*'Ανάπτυξη δικτύου'!U172</f>
        <v>0</v>
      </c>
      <c r="E193" s="184">
        <f>'Παραδοχές μοναδιαίου κόστους'!F154*'Ανάπτυξη δικτύου'!X172</f>
        <v>0</v>
      </c>
      <c r="F193" s="184">
        <f>'Παραδοχές μοναδιαίου κόστους'!G154*'Ανάπτυξη δικτύου'!AA172</f>
        <v>0</v>
      </c>
      <c r="G193" s="184">
        <f>'Παραδοχές μοναδιαίου κόστους'!H154*'Ανάπτυξη δικτύου'!AD172</f>
        <v>0</v>
      </c>
      <c r="H193" s="184">
        <f>'Παραδοχές μοναδιαίου κόστους'!I154*'Ανάπτυξη δικτύου'!AG172</f>
        <v>0</v>
      </c>
      <c r="I193" s="168">
        <f t="shared" si="13"/>
        <v>0</v>
      </c>
    </row>
    <row r="194" spans="2:9" outlineLevel="1">
      <c r="B194" s="236" t="s">
        <v>83</v>
      </c>
      <c r="C194" s="88" t="s">
        <v>176</v>
      </c>
      <c r="D194" s="184">
        <f>'Παραδοχές μοναδιαίου κόστους'!E155*'Ανάπτυξη δικτύου'!U173</f>
        <v>0</v>
      </c>
      <c r="E194" s="184">
        <f>'Παραδοχές μοναδιαίου κόστους'!F155*'Ανάπτυξη δικτύου'!X173</f>
        <v>0</v>
      </c>
      <c r="F194" s="184">
        <f>'Παραδοχές μοναδιαίου κόστους'!G155*'Ανάπτυξη δικτύου'!AA173</f>
        <v>0</v>
      </c>
      <c r="G194" s="184">
        <f>'Παραδοχές μοναδιαίου κόστους'!H155*'Ανάπτυξη δικτύου'!AD173</f>
        <v>0</v>
      </c>
      <c r="H194" s="184">
        <f>'Παραδοχές μοναδιαίου κόστους'!I155*'Ανάπτυξη δικτύου'!AG173</f>
        <v>0</v>
      </c>
      <c r="I194" s="168">
        <f t="shared" si="13"/>
        <v>0</v>
      </c>
    </row>
    <row r="195" spans="2:9" outlineLevel="1">
      <c r="B195" s="235" t="s">
        <v>84</v>
      </c>
      <c r="C195" s="88" t="s">
        <v>176</v>
      </c>
      <c r="D195" s="184">
        <f>'Παραδοχές μοναδιαίου κόστους'!E156*'Ανάπτυξη δικτύου'!U174</f>
        <v>0</v>
      </c>
      <c r="E195" s="184">
        <f>'Παραδοχές μοναδιαίου κόστους'!F156*'Ανάπτυξη δικτύου'!X174</f>
        <v>0</v>
      </c>
      <c r="F195" s="184">
        <f>'Παραδοχές μοναδιαίου κόστους'!G156*'Ανάπτυξη δικτύου'!AA174</f>
        <v>0</v>
      </c>
      <c r="G195" s="184">
        <f>'Παραδοχές μοναδιαίου κόστους'!H156*'Ανάπτυξη δικτύου'!AD174</f>
        <v>0</v>
      </c>
      <c r="H195" s="184">
        <f>'Παραδοχές μοναδιαίου κόστους'!I156*'Ανάπτυξη δικτύου'!AG174</f>
        <v>0</v>
      </c>
      <c r="I195" s="168">
        <f t="shared" si="13"/>
        <v>0</v>
      </c>
    </row>
    <row r="196" spans="2:9" outlineLevel="1">
      <c r="B196" s="237" t="s">
        <v>85</v>
      </c>
      <c r="C196" s="88" t="s">
        <v>176</v>
      </c>
      <c r="D196" s="184">
        <f>'Παραδοχές μοναδιαίου κόστους'!E157*'Ανάπτυξη δικτύου'!U175</f>
        <v>0</v>
      </c>
      <c r="E196" s="184">
        <f>'Παραδοχές μοναδιαίου κόστους'!F157*'Ανάπτυξη δικτύου'!X175</f>
        <v>0</v>
      </c>
      <c r="F196" s="184">
        <f>'Παραδοχές μοναδιαίου κόστους'!G157*'Ανάπτυξη δικτύου'!AA175</f>
        <v>0</v>
      </c>
      <c r="G196" s="184">
        <f>'Παραδοχές μοναδιαίου κόστους'!H157*'Ανάπτυξη δικτύου'!AD175</f>
        <v>0</v>
      </c>
      <c r="H196" s="184">
        <f>'Παραδοχές μοναδιαίου κόστους'!I157*'Ανάπτυξη δικτύου'!AG175</f>
        <v>0</v>
      </c>
      <c r="I196" s="168">
        <f t="shared" si="13"/>
        <v>0</v>
      </c>
    </row>
    <row r="197" spans="2:9" outlineLevel="1">
      <c r="B197" s="235" t="s">
        <v>86</v>
      </c>
      <c r="C197" s="88" t="s">
        <v>176</v>
      </c>
      <c r="D197" s="184">
        <f>'Παραδοχές μοναδιαίου κόστους'!E158*'Ανάπτυξη δικτύου'!U176</f>
        <v>0</v>
      </c>
      <c r="E197" s="184">
        <f>'Παραδοχές μοναδιαίου κόστους'!F158*'Ανάπτυξη δικτύου'!X176</f>
        <v>0</v>
      </c>
      <c r="F197" s="184">
        <f>'Παραδοχές μοναδιαίου κόστους'!G158*'Ανάπτυξη δικτύου'!AA176</f>
        <v>0</v>
      </c>
      <c r="G197" s="184">
        <f>'Παραδοχές μοναδιαίου κόστους'!H158*'Ανάπτυξη δικτύου'!AD176</f>
        <v>0</v>
      </c>
      <c r="H197" s="184">
        <f>'Παραδοχές μοναδιαίου κόστους'!I158*'Ανάπτυξη δικτύου'!AG176</f>
        <v>0</v>
      </c>
      <c r="I197" s="168">
        <f t="shared" si="13"/>
        <v>0</v>
      </c>
    </row>
    <row r="198" spans="2:9" outlineLevel="1">
      <c r="B198" s="236" t="s">
        <v>87</v>
      </c>
      <c r="C198" s="88" t="s">
        <v>176</v>
      </c>
      <c r="D198" s="184">
        <f>'Παραδοχές μοναδιαίου κόστους'!E159*'Ανάπτυξη δικτύου'!U177</f>
        <v>0</v>
      </c>
      <c r="E198" s="184">
        <f>'Παραδοχές μοναδιαίου κόστους'!F159*'Ανάπτυξη δικτύου'!X177</f>
        <v>0</v>
      </c>
      <c r="F198" s="184">
        <f>'Παραδοχές μοναδιαίου κόστους'!G159*'Ανάπτυξη δικτύου'!AA177</f>
        <v>0</v>
      </c>
      <c r="G198" s="184">
        <f>'Παραδοχές μοναδιαίου κόστους'!H159*'Ανάπτυξη δικτύου'!AD177</f>
        <v>0</v>
      </c>
      <c r="H198" s="184">
        <f>'Παραδοχές μοναδιαίου κόστους'!I159*'Ανάπτυξη δικτύου'!AG177</f>
        <v>0</v>
      </c>
      <c r="I198" s="168">
        <f t="shared" si="13"/>
        <v>0</v>
      </c>
    </row>
    <row r="199" spans="2:9" outlineLevel="1">
      <c r="B199" s="235" t="s">
        <v>88</v>
      </c>
      <c r="C199" s="88" t="s">
        <v>176</v>
      </c>
      <c r="D199" s="184">
        <f>'Παραδοχές μοναδιαίου κόστους'!E160*'Ανάπτυξη δικτύου'!U178</f>
        <v>0</v>
      </c>
      <c r="E199" s="184">
        <f>'Παραδοχές μοναδιαίου κόστους'!F160*'Ανάπτυξη δικτύου'!X178</f>
        <v>0</v>
      </c>
      <c r="F199" s="184">
        <f>'Παραδοχές μοναδιαίου κόστους'!G160*'Ανάπτυξη δικτύου'!AA178</f>
        <v>0</v>
      </c>
      <c r="G199" s="184">
        <f>'Παραδοχές μοναδιαίου κόστους'!H160*'Ανάπτυξη δικτύου'!AD178</f>
        <v>0</v>
      </c>
      <c r="H199" s="184">
        <f>'Παραδοχές μοναδιαίου κόστους'!I160*'Ανάπτυξη δικτύου'!AG178</f>
        <v>0</v>
      </c>
      <c r="I199" s="168">
        <f t="shared" si="13"/>
        <v>0</v>
      </c>
    </row>
    <row r="200" spans="2:9" outlineLevel="1">
      <c r="B200" s="236" t="s">
        <v>89</v>
      </c>
      <c r="C200" s="88" t="s">
        <v>176</v>
      </c>
      <c r="D200" s="184">
        <f>'Παραδοχές μοναδιαίου κόστους'!E161*'Ανάπτυξη δικτύου'!U179</f>
        <v>0</v>
      </c>
      <c r="E200" s="184">
        <f>'Παραδοχές μοναδιαίου κόστους'!F161*'Ανάπτυξη δικτύου'!X179</f>
        <v>0</v>
      </c>
      <c r="F200" s="184">
        <f>'Παραδοχές μοναδιαίου κόστους'!G161*'Ανάπτυξη δικτύου'!AA179</f>
        <v>0</v>
      </c>
      <c r="G200" s="184">
        <f>'Παραδοχές μοναδιαίου κόστους'!H161*'Ανάπτυξη δικτύου'!AD179</f>
        <v>0</v>
      </c>
      <c r="H200" s="184">
        <f>'Παραδοχές μοναδιαίου κόστους'!I161*'Ανάπτυξη δικτύου'!AG179</f>
        <v>0</v>
      </c>
      <c r="I200" s="168">
        <f t="shared" si="13"/>
        <v>0</v>
      </c>
    </row>
    <row r="201" spans="2:9" outlineLevel="1">
      <c r="B201" s="235" t="s">
        <v>90</v>
      </c>
      <c r="C201" s="88" t="s">
        <v>176</v>
      </c>
      <c r="D201" s="184">
        <f>'Παραδοχές μοναδιαίου κόστους'!E162*'Ανάπτυξη δικτύου'!U180</f>
        <v>0</v>
      </c>
      <c r="E201" s="184">
        <f>'Παραδοχές μοναδιαίου κόστους'!F162*'Ανάπτυξη δικτύου'!X180</f>
        <v>0</v>
      </c>
      <c r="F201" s="184">
        <f>'Παραδοχές μοναδιαίου κόστους'!G162*'Ανάπτυξη δικτύου'!AA180</f>
        <v>0</v>
      </c>
      <c r="G201" s="184">
        <f>'Παραδοχές μοναδιαίου κόστους'!H162*'Ανάπτυξη δικτύου'!AD180</f>
        <v>0</v>
      </c>
      <c r="H201" s="184">
        <f>'Παραδοχές μοναδιαίου κόστους'!I162*'Ανάπτυξη δικτύου'!AG180</f>
        <v>0</v>
      </c>
      <c r="I201" s="168">
        <f t="shared" si="13"/>
        <v>0</v>
      </c>
    </row>
    <row r="202" spans="2:9" outlineLevel="1">
      <c r="B202" s="236" t="s">
        <v>91</v>
      </c>
      <c r="C202" s="88" t="s">
        <v>176</v>
      </c>
      <c r="D202" s="184">
        <f>'Παραδοχές μοναδιαίου κόστους'!E163*'Ανάπτυξη δικτύου'!U181</f>
        <v>0</v>
      </c>
      <c r="E202" s="184">
        <f>'Παραδοχές μοναδιαίου κόστους'!F163*'Ανάπτυξη δικτύου'!X181</f>
        <v>0</v>
      </c>
      <c r="F202" s="184">
        <f>'Παραδοχές μοναδιαίου κόστους'!G163*'Ανάπτυξη δικτύου'!AA181</f>
        <v>0</v>
      </c>
      <c r="G202" s="184">
        <f>'Παραδοχές μοναδιαίου κόστους'!H163*'Ανάπτυξη δικτύου'!AD181</f>
        <v>0</v>
      </c>
      <c r="H202" s="184">
        <f>'Παραδοχές μοναδιαίου κόστους'!I163*'Ανάπτυξη δικτύου'!AG181</f>
        <v>0</v>
      </c>
      <c r="I202" s="168">
        <f t="shared" si="13"/>
        <v>0</v>
      </c>
    </row>
    <row r="203" spans="2:9" outlineLevel="1">
      <c r="B203" s="236" t="s">
        <v>92</v>
      </c>
      <c r="C203" s="88" t="s">
        <v>176</v>
      </c>
      <c r="D203" s="184">
        <f>'Παραδοχές μοναδιαίου κόστους'!E164*'Ανάπτυξη δικτύου'!U182</f>
        <v>0</v>
      </c>
      <c r="E203" s="184">
        <f>'Παραδοχές μοναδιαίου κόστους'!F164*'Ανάπτυξη δικτύου'!X182</f>
        <v>0</v>
      </c>
      <c r="F203" s="184">
        <f>'Παραδοχές μοναδιαίου κόστους'!G164*'Ανάπτυξη δικτύου'!AA182</f>
        <v>0</v>
      </c>
      <c r="G203" s="184">
        <f>'Παραδοχές μοναδιαίου κόστους'!H164*'Ανάπτυξη δικτύου'!AD182</f>
        <v>0</v>
      </c>
      <c r="H203" s="184">
        <f>'Παραδοχές μοναδιαίου κόστους'!I164*'Ανάπτυξη δικτύου'!AG182</f>
        <v>0</v>
      </c>
      <c r="I203" s="168">
        <f t="shared" si="13"/>
        <v>0</v>
      </c>
    </row>
    <row r="204" spans="2:9" outlineLevel="1">
      <c r="B204" s="235" t="s">
        <v>84</v>
      </c>
      <c r="C204" s="88" t="s">
        <v>176</v>
      </c>
      <c r="D204" s="184">
        <f>'Παραδοχές μοναδιαίου κόστους'!E165*'Ανάπτυξη δικτύου'!U183</f>
        <v>0</v>
      </c>
      <c r="E204" s="184">
        <f>'Παραδοχές μοναδιαίου κόστους'!F165*'Ανάπτυξη δικτύου'!X183</f>
        <v>0</v>
      </c>
      <c r="F204" s="184">
        <f>'Παραδοχές μοναδιαίου κόστους'!G165*'Ανάπτυξη δικτύου'!AA183</f>
        <v>0</v>
      </c>
      <c r="G204" s="184">
        <f>'Παραδοχές μοναδιαίου κόστους'!H165*'Ανάπτυξη δικτύου'!AD183</f>
        <v>0</v>
      </c>
      <c r="H204" s="184">
        <f>'Παραδοχές μοναδιαίου κόστους'!I165*'Ανάπτυξη δικτύου'!AG183</f>
        <v>0</v>
      </c>
      <c r="I204" s="168">
        <f t="shared" si="13"/>
        <v>0</v>
      </c>
    </row>
    <row r="205" spans="2:9" outlineLevel="1">
      <c r="B205" s="236" t="s">
        <v>93</v>
      </c>
      <c r="C205" s="88" t="s">
        <v>176</v>
      </c>
      <c r="D205" s="184">
        <f>'Παραδοχές μοναδιαίου κόστους'!E166*'Ανάπτυξη δικτύου'!U184</f>
        <v>0</v>
      </c>
      <c r="E205" s="184">
        <f>'Παραδοχές μοναδιαίου κόστους'!F166*'Ανάπτυξη δικτύου'!X184</f>
        <v>0</v>
      </c>
      <c r="F205" s="184">
        <f>'Παραδοχές μοναδιαίου κόστους'!G166*'Ανάπτυξη δικτύου'!AA184</f>
        <v>0</v>
      </c>
      <c r="G205" s="184">
        <f>'Παραδοχές μοναδιαίου κόστους'!H166*'Ανάπτυξη δικτύου'!AD184</f>
        <v>0</v>
      </c>
      <c r="H205" s="184">
        <f>'Παραδοχές μοναδιαίου κόστους'!I166*'Ανάπτυξη δικτύου'!AG184</f>
        <v>0</v>
      </c>
      <c r="I205" s="168">
        <f t="shared" si="13"/>
        <v>0</v>
      </c>
    </row>
    <row r="206" spans="2:9" outlineLevel="1">
      <c r="B206" s="235" t="s">
        <v>94</v>
      </c>
      <c r="C206" s="88" t="s">
        <v>176</v>
      </c>
      <c r="D206" s="184">
        <f>'Παραδοχές μοναδιαίου κόστους'!E167*'Ανάπτυξη δικτύου'!U185</f>
        <v>0</v>
      </c>
      <c r="E206" s="184">
        <f>'Παραδοχές μοναδιαίου κόστους'!F167*'Ανάπτυξη δικτύου'!X185</f>
        <v>0</v>
      </c>
      <c r="F206" s="184">
        <f>'Παραδοχές μοναδιαίου κόστους'!G167*'Ανάπτυξη δικτύου'!AA185</f>
        <v>0</v>
      </c>
      <c r="G206" s="184">
        <f>'Παραδοχές μοναδιαίου κόστους'!H167*'Ανάπτυξη δικτύου'!AD185</f>
        <v>0</v>
      </c>
      <c r="H206" s="184">
        <f>'Παραδοχές μοναδιαίου κόστους'!I167*'Ανάπτυξη δικτύου'!AG185</f>
        <v>0</v>
      </c>
      <c r="I206" s="168">
        <f t="shared" si="13"/>
        <v>0</v>
      </c>
    </row>
    <row r="207" spans="2:9" outlineLevel="1">
      <c r="B207" s="236" t="s">
        <v>95</v>
      </c>
      <c r="C207" s="88" t="s">
        <v>176</v>
      </c>
      <c r="D207" s="184">
        <f>'Παραδοχές μοναδιαίου κόστους'!E168*'Ανάπτυξη δικτύου'!U186</f>
        <v>0</v>
      </c>
      <c r="E207" s="184">
        <f>'Παραδοχές μοναδιαίου κόστους'!F168*'Ανάπτυξη δικτύου'!X186</f>
        <v>0</v>
      </c>
      <c r="F207" s="184">
        <f>'Παραδοχές μοναδιαίου κόστους'!G168*'Ανάπτυξη δικτύου'!AA186</f>
        <v>0</v>
      </c>
      <c r="G207" s="184">
        <f>'Παραδοχές μοναδιαίου κόστους'!H168*'Ανάπτυξη δικτύου'!AD186</f>
        <v>0</v>
      </c>
      <c r="H207" s="184">
        <f>'Παραδοχές μοναδιαίου κόστους'!I168*'Ανάπτυξη δικτύου'!AG186</f>
        <v>0</v>
      </c>
      <c r="I207" s="168">
        <f t="shared" si="13"/>
        <v>0</v>
      </c>
    </row>
    <row r="208" spans="2:9" outlineLevel="1">
      <c r="B208" s="236" t="s">
        <v>96</v>
      </c>
      <c r="C208" s="88" t="s">
        <v>176</v>
      </c>
      <c r="D208" s="184">
        <f>'Παραδοχές μοναδιαίου κόστους'!E169*'Ανάπτυξη δικτύου'!U187</f>
        <v>0</v>
      </c>
      <c r="E208" s="184">
        <f>'Παραδοχές μοναδιαίου κόστους'!F169*'Ανάπτυξη δικτύου'!X187</f>
        <v>0</v>
      </c>
      <c r="F208" s="184">
        <f>'Παραδοχές μοναδιαίου κόστους'!G169*'Ανάπτυξη δικτύου'!AA187</f>
        <v>0</v>
      </c>
      <c r="G208" s="184">
        <f>'Παραδοχές μοναδιαίου κόστους'!H169*'Ανάπτυξη δικτύου'!AD187</f>
        <v>0</v>
      </c>
      <c r="H208" s="184">
        <f>'Παραδοχές μοναδιαίου κόστους'!I169*'Ανάπτυξη δικτύου'!AG187</f>
        <v>0</v>
      </c>
      <c r="I208" s="168">
        <f t="shared" si="13"/>
        <v>0</v>
      </c>
    </row>
    <row r="209" spans="2:37" outlineLevel="1">
      <c r="B209" s="266" t="s">
        <v>161</v>
      </c>
      <c r="C209" s="88"/>
      <c r="D209" s="264"/>
      <c r="E209" s="264"/>
      <c r="F209" s="264"/>
      <c r="G209" s="264"/>
      <c r="H209" s="264"/>
      <c r="I209" s="265"/>
    </row>
    <row r="210" spans="2:37" outlineLevel="1">
      <c r="B210" s="49" t="s">
        <v>104</v>
      </c>
      <c r="C210" s="88" t="s">
        <v>176</v>
      </c>
      <c r="D210" s="185">
        <f t="shared" ref="D210:I210" si="14">SUM(D186:D208)</f>
        <v>0</v>
      </c>
      <c r="E210" s="185">
        <f t="shared" si="14"/>
        <v>0</v>
      </c>
      <c r="F210" s="185">
        <f t="shared" si="14"/>
        <v>0</v>
      </c>
      <c r="G210" s="185">
        <f t="shared" si="14"/>
        <v>0</v>
      </c>
      <c r="H210" s="185">
        <f t="shared" si="14"/>
        <v>0</v>
      </c>
      <c r="I210" s="185">
        <f t="shared" si="14"/>
        <v>0</v>
      </c>
    </row>
    <row r="212" spans="2:37" ht="15.6">
      <c r="B212" s="293" t="s">
        <v>159</v>
      </c>
      <c r="C212" s="293"/>
      <c r="D212" s="293"/>
      <c r="E212" s="293"/>
      <c r="F212" s="293"/>
      <c r="G212" s="293"/>
      <c r="H212" s="293"/>
      <c r="I212" s="293"/>
    </row>
    <row r="213" spans="2:37" ht="5.45" customHeight="1" outlineLevel="1">
      <c r="B213" s="102"/>
      <c r="C213" s="102"/>
      <c r="D213" s="102"/>
      <c r="E213" s="102"/>
      <c r="F213" s="102"/>
      <c r="G213" s="102"/>
      <c r="H213" s="102"/>
      <c r="I213" s="102"/>
      <c r="J213" s="102"/>
      <c r="K213" s="102"/>
      <c r="L213" s="102"/>
      <c r="M213" s="102"/>
      <c r="N213" s="102"/>
      <c r="O213" s="102"/>
      <c r="P213" s="102"/>
      <c r="Q213" s="102"/>
      <c r="R213" s="102"/>
      <c r="S213" s="102"/>
      <c r="T213" s="102"/>
      <c r="U213" s="102"/>
      <c r="V213" s="102"/>
      <c r="W213" s="102"/>
      <c r="X213" s="102"/>
      <c r="Y213" s="102"/>
      <c r="Z213" s="102"/>
      <c r="AA213" s="102"/>
      <c r="AB213" s="102"/>
      <c r="AC213" s="102"/>
      <c r="AD213" s="102"/>
      <c r="AE213" s="102"/>
      <c r="AF213" s="102"/>
      <c r="AG213" s="102"/>
      <c r="AH213" s="102"/>
      <c r="AI213" s="102"/>
      <c r="AJ213" s="102"/>
      <c r="AK213" s="102"/>
    </row>
    <row r="214" spans="2:37" outlineLevel="1">
      <c r="B214" s="77"/>
      <c r="C214" s="61"/>
      <c r="D214" s="81">
        <f>$C$3</f>
        <v>2024</v>
      </c>
      <c r="E214" s="81">
        <f>$C$3+1</f>
        <v>2025</v>
      </c>
      <c r="F214" s="81">
        <f>$C$3+2</f>
        <v>2026</v>
      </c>
      <c r="G214" s="81">
        <f>$C$3+3</f>
        <v>2027</v>
      </c>
      <c r="H214" s="81">
        <f>$C$3+4</f>
        <v>2028</v>
      </c>
      <c r="I214" s="80" t="str">
        <f xml:space="preserve"> D214&amp;" - "&amp;H214</f>
        <v>2024 - 2028</v>
      </c>
    </row>
    <row r="215" spans="2:37" outlineLevel="1">
      <c r="B215" s="235" t="s">
        <v>75</v>
      </c>
      <c r="C215" s="88" t="s">
        <v>176</v>
      </c>
      <c r="D215" s="184">
        <f>'Παραδοχές μοναδιαίου κόστους'!E174*'Ανάπτυξη δικτύου'!U195</f>
        <v>0</v>
      </c>
      <c r="E215" s="184">
        <f>'Παραδοχές μοναδιαίου κόστους'!F174*'Ανάπτυξη δικτύου'!X195</f>
        <v>0</v>
      </c>
      <c r="F215" s="184">
        <f>'Παραδοχές μοναδιαίου κόστους'!G174*'Ανάπτυξη δικτύου'!AA195</f>
        <v>0</v>
      </c>
      <c r="G215" s="184">
        <f>'Παραδοχές μοναδιαίου κόστους'!H174*'Ανάπτυξη δικτύου'!AD195</f>
        <v>0</v>
      </c>
      <c r="H215" s="184">
        <f>'Παραδοχές μοναδιαίου κόστους'!I174*'Ανάπτυξη δικτύου'!AG195</f>
        <v>0</v>
      </c>
      <c r="I215" s="168">
        <f t="shared" ref="I215:I237" si="15">D215+E215+F215+G215+H215</f>
        <v>0</v>
      </c>
    </row>
    <row r="216" spans="2:37" outlineLevel="1">
      <c r="B216" s="236" t="s">
        <v>76</v>
      </c>
      <c r="C216" s="88" t="s">
        <v>176</v>
      </c>
      <c r="D216" s="184">
        <f>'Παραδοχές μοναδιαίου κόστους'!E175*'Ανάπτυξη δικτύου'!U196</f>
        <v>0</v>
      </c>
      <c r="E216" s="184">
        <f>'Παραδοχές μοναδιαίου κόστους'!F175*'Ανάπτυξη δικτύου'!X196</f>
        <v>0</v>
      </c>
      <c r="F216" s="184">
        <f>'Παραδοχές μοναδιαίου κόστους'!G175*'Ανάπτυξη δικτύου'!AA196</f>
        <v>0</v>
      </c>
      <c r="G216" s="184">
        <f>'Παραδοχές μοναδιαίου κόστους'!H175*'Ανάπτυξη δικτύου'!AD196</f>
        <v>0</v>
      </c>
      <c r="H216" s="184">
        <f>'Παραδοχές μοναδιαίου κόστους'!I175*'Ανάπτυξη δικτύου'!AG196</f>
        <v>0</v>
      </c>
      <c r="I216" s="168">
        <f t="shared" si="15"/>
        <v>0</v>
      </c>
    </row>
    <row r="217" spans="2:37" outlineLevel="1">
      <c r="B217" s="236" t="s">
        <v>77</v>
      </c>
      <c r="C217" s="88" t="s">
        <v>176</v>
      </c>
      <c r="D217" s="184">
        <f>'Παραδοχές μοναδιαίου κόστους'!E176*'Ανάπτυξη δικτύου'!U197</f>
        <v>0</v>
      </c>
      <c r="E217" s="184">
        <f>'Παραδοχές μοναδιαίου κόστους'!F176*'Ανάπτυξη δικτύου'!X197</f>
        <v>0</v>
      </c>
      <c r="F217" s="184">
        <f>'Παραδοχές μοναδιαίου κόστους'!G176*'Ανάπτυξη δικτύου'!AA197</f>
        <v>0</v>
      </c>
      <c r="G217" s="184">
        <f>'Παραδοχές μοναδιαίου κόστους'!H176*'Ανάπτυξη δικτύου'!AD197</f>
        <v>0</v>
      </c>
      <c r="H217" s="184">
        <f>'Παραδοχές μοναδιαίου κόστους'!I176*'Ανάπτυξη δικτύου'!AG197</f>
        <v>0</v>
      </c>
      <c r="I217" s="168">
        <f t="shared" si="15"/>
        <v>0</v>
      </c>
    </row>
    <row r="218" spans="2:37" outlineLevel="1">
      <c r="B218" s="235" t="s">
        <v>78</v>
      </c>
      <c r="C218" s="88" t="s">
        <v>176</v>
      </c>
      <c r="D218" s="184">
        <f>'Παραδοχές μοναδιαίου κόστους'!E177*'Ανάπτυξη δικτύου'!U198</f>
        <v>0</v>
      </c>
      <c r="E218" s="184">
        <f>'Παραδοχές μοναδιαίου κόστους'!F177*'Ανάπτυξη δικτύου'!X198</f>
        <v>0</v>
      </c>
      <c r="F218" s="184">
        <f>'Παραδοχές μοναδιαίου κόστους'!G177*'Ανάπτυξη δικτύου'!AA198</f>
        <v>0</v>
      </c>
      <c r="G218" s="184">
        <f>'Παραδοχές μοναδιαίου κόστους'!H177*'Ανάπτυξη δικτύου'!AD198</f>
        <v>0</v>
      </c>
      <c r="H218" s="184">
        <f>'Παραδοχές μοναδιαίου κόστους'!I177*'Ανάπτυξη δικτύου'!AG198</f>
        <v>0</v>
      </c>
      <c r="I218" s="168">
        <f t="shared" si="15"/>
        <v>0</v>
      </c>
    </row>
    <row r="219" spans="2:37" outlineLevel="1">
      <c r="B219" s="236" t="s">
        <v>79</v>
      </c>
      <c r="C219" s="88" t="s">
        <v>176</v>
      </c>
      <c r="D219" s="184">
        <f>'Παραδοχές μοναδιαίου κόστους'!E178*'Ανάπτυξη δικτύου'!U199</f>
        <v>0</v>
      </c>
      <c r="E219" s="184">
        <f>'Παραδοχές μοναδιαίου κόστους'!F178*'Ανάπτυξη δικτύου'!X199</f>
        <v>0</v>
      </c>
      <c r="F219" s="184">
        <f>'Παραδοχές μοναδιαίου κόστους'!G178*'Ανάπτυξη δικτύου'!AA199</f>
        <v>0</v>
      </c>
      <c r="G219" s="184">
        <f>'Παραδοχές μοναδιαίου κόστους'!H178*'Ανάπτυξη δικτύου'!AD199</f>
        <v>0</v>
      </c>
      <c r="H219" s="184">
        <f>'Παραδοχές μοναδιαίου κόστους'!I178*'Ανάπτυξη δικτύου'!AG199</f>
        <v>0</v>
      </c>
      <c r="I219" s="168">
        <f t="shared" si="15"/>
        <v>0</v>
      </c>
    </row>
    <row r="220" spans="2:37" outlineLevel="1">
      <c r="B220" s="236" t="s">
        <v>80</v>
      </c>
      <c r="C220" s="88" t="s">
        <v>176</v>
      </c>
      <c r="D220" s="184">
        <f>'Παραδοχές μοναδιαίου κόστους'!E179*'Ανάπτυξη δικτύου'!U200</f>
        <v>0</v>
      </c>
      <c r="E220" s="184">
        <f>'Παραδοχές μοναδιαίου κόστους'!F179*'Ανάπτυξη δικτύου'!X200</f>
        <v>0</v>
      </c>
      <c r="F220" s="184">
        <f>'Παραδοχές μοναδιαίου κόστους'!G179*'Ανάπτυξη δικτύου'!AA200</f>
        <v>0</v>
      </c>
      <c r="G220" s="184">
        <f>'Παραδοχές μοναδιαίου κόστους'!H179*'Ανάπτυξη δικτύου'!AD200</f>
        <v>0</v>
      </c>
      <c r="H220" s="184">
        <f>'Παραδοχές μοναδιαίου κόστους'!I179*'Ανάπτυξη δικτύου'!AG200</f>
        <v>0</v>
      </c>
      <c r="I220" s="168">
        <f t="shared" si="15"/>
        <v>0</v>
      </c>
    </row>
    <row r="221" spans="2:37" outlineLevel="1">
      <c r="B221" s="235" t="s">
        <v>81</v>
      </c>
      <c r="C221" s="88" t="s">
        <v>176</v>
      </c>
      <c r="D221" s="184">
        <f>'Παραδοχές μοναδιαίου κόστους'!E180*'Ανάπτυξη δικτύου'!U201</f>
        <v>0</v>
      </c>
      <c r="E221" s="184">
        <f>'Παραδοχές μοναδιαίου κόστους'!F180*'Ανάπτυξη δικτύου'!X201</f>
        <v>0</v>
      </c>
      <c r="F221" s="184">
        <f>'Παραδοχές μοναδιαίου κόστους'!G180*'Ανάπτυξη δικτύου'!AA201</f>
        <v>0</v>
      </c>
      <c r="G221" s="184">
        <f>'Παραδοχές μοναδιαίου κόστους'!H180*'Ανάπτυξη δικτύου'!AD201</f>
        <v>0</v>
      </c>
      <c r="H221" s="184">
        <f>'Παραδοχές μοναδιαίου κόστους'!I180*'Ανάπτυξη δικτύου'!AG201</f>
        <v>0</v>
      </c>
      <c r="I221" s="168">
        <f t="shared" si="15"/>
        <v>0</v>
      </c>
    </row>
    <row r="222" spans="2:37" outlineLevel="1">
      <c r="B222" s="236" t="s">
        <v>82</v>
      </c>
      <c r="C222" s="88" t="s">
        <v>176</v>
      </c>
      <c r="D222" s="184">
        <f>'Παραδοχές μοναδιαίου κόστους'!E181*'Ανάπτυξη δικτύου'!U202</f>
        <v>0</v>
      </c>
      <c r="E222" s="184">
        <f>'Παραδοχές μοναδιαίου κόστους'!F181*'Ανάπτυξη δικτύου'!X202</f>
        <v>0</v>
      </c>
      <c r="F222" s="184">
        <f>'Παραδοχές μοναδιαίου κόστους'!G181*'Ανάπτυξη δικτύου'!AA202</f>
        <v>0</v>
      </c>
      <c r="G222" s="184">
        <f>'Παραδοχές μοναδιαίου κόστους'!H181*'Ανάπτυξη δικτύου'!AD202</f>
        <v>0</v>
      </c>
      <c r="H222" s="184">
        <f>'Παραδοχές μοναδιαίου κόστους'!I181*'Ανάπτυξη δικτύου'!AG202</f>
        <v>0</v>
      </c>
      <c r="I222" s="168">
        <f t="shared" si="15"/>
        <v>0</v>
      </c>
    </row>
    <row r="223" spans="2:37" outlineLevel="1">
      <c r="B223" s="236" t="s">
        <v>83</v>
      </c>
      <c r="C223" s="88" t="s">
        <v>176</v>
      </c>
      <c r="D223" s="184">
        <f>'Παραδοχές μοναδιαίου κόστους'!E182*'Ανάπτυξη δικτύου'!U203</f>
        <v>0</v>
      </c>
      <c r="E223" s="184">
        <f>'Παραδοχές μοναδιαίου κόστους'!F182*'Ανάπτυξη δικτύου'!X203</f>
        <v>0</v>
      </c>
      <c r="F223" s="184">
        <f>'Παραδοχές μοναδιαίου κόστους'!G182*'Ανάπτυξη δικτύου'!AA203</f>
        <v>0</v>
      </c>
      <c r="G223" s="184">
        <f>'Παραδοχές μοναδιαίου κόστους'!H182*'Ανάπτυξη δικτύου'!AD203</f>
        <v>0</v>
      </c>
      <c r="H223" s="184">
        <f>'Παραδοχές μοναδιαίου κόστους'!I182*'Ανάπτυξη δικτύου'!AG203</f>
        <v>0</v>
      </c>
      <c r="I223" s="168">
        <f t="shared" si="15"/>
        <v>0</v>
      </c>
    </row>
    <row r="224" spans="2:37" outlineLevel="1">
      <c r="B224" s="235" t="s">
        <v>84</v>
      </c>
      <c r="C224" s="88" t="s">
        <v>176</v>
      </c>
      <c r="D224" s="184">
        <f>'Παραδοχές μοναδιαίου κόστους'!E183*'Ανάπτυξη δικτύου'!U204</f>
        <v>0</v>
      </c>
      <c r="E224" s="184">
        <f>'Παραδοχές μοναδιαίου κόστους'!F183*'Ανάπτυξη δικτύου'!X204</f>
        <v>0</v>
      </c>
      <c r="F224" s="184">
        <f>'Παραδοχές μοναδιαίου κόστους'!G183*'Ανάπτυξη δικτύου'!AA204</f>
        <v>0</v>
      </c>
      <c r="G224" s="184">
        <f>'Παραδοχές μοναδιαίου κόστους'!H183*'Ανάπτυξη δικτύου'!AD204</f>
        <v>0</v>
      </c>
      <c r="H224" s="184">
        <f>'Παραδοχές μοναδιαίου κόστους'!I183*'Ανάπτυξη δικτύου'!AG204</f>
        <v>0</v>
      </c>
      <c r="I224" s="168">
        <f t="shared" si="15"/>
        <v>0</v>
      </c>
    </row>
    <row r="225" spans="2:9" outlineLevel="1">
      <c r="B225" s="237" t="s">
        <v>85</v>
      </c>
      <c r="C225" s="88" t="s">
        <v>176</v>
      </c>
      <c r="D225" s="184">
        <f>'Παραδοχές μοναδιαίου κόστους'!E184*'Ανάπτυξη δικτύου'!U205</f>
        <v>0</v>
      </c>
      <c r="E225" s="184">
        <f>'Παραδοχές μοναδιαίου κόστους'!F184*'Ανάπτυξη δικτύου'!X205</f>
        <v>0</v>
      </c>
      <c r="F225" s="184">
        <f>'Παραδοχές μοναδιαίου κόστους'!G184*'Ανάπτυξη δικτύου'!AA205</f>
        <v>0</v>
      </c>
      <c r="G225" s="184">
        <f>'Παραδοχές μοναδιαίου κόστους'!H184*'Ανάπτυξη δικτύου'!AD205</f>
        <v>0</v>
      </c>
      <c r="H225" s="184">
        <f>'Παραδοχές μοναδιαίου κόστους'!I184*'Ανάπτυξη δικτύου'!AG205</f>
        <v>0</v>
      </c>
      <c r="I225" s="168">
        <f t="shared" si="15"/>
        <v>0</v>
      </c>
    </row>
    <row r="226" spans="2:9" outlineLevel="1">
      <c r="B226" s="235" t="s">
        <v>86</v>
      </c>
      <c r="C226" s="88" t="s">
        <v>176</v>
      </c>
      <c r="D226" s="184">
        <f>'Παραδοχές μοναδιαίου κόστους'!E185*'Ανάπτυξη δικτύου'!U206</f>
        <v>0</v>
      </c>
      <c r="E226" s="184">
        <f>'Παραδοχές μοναδιαίου κόστους'!F185*'Ανάπτυξη δικτύου'!X206</f>
        <v>0</v>
      </c>
      <c r="F226" s="184">
        <f>'Παραδοχές μοναδιαίου κόστους'!G185*'Ανάπτυξη δικτύου'!AA206</f>
        <v>0</v>
      </c>
      <c r="G226" s="184">
        <f>'Παραδοχές μοναδιαίου κόστους'!H185*'Ανάπτυξη δικτύου'!AD206</f>
        <v>0</v>
      </c>
      <c r="H226" s="184">
        <f>'Παραδοχές μοναδιαίου κόστους'!I185*'Ανάπτυξη δικτύου'!AG206</f>
        <v>0</v>
      </c>
      <c r="I226" s="168">
        <f t="shared" si="15"/>
        <v>0</v>
      </c>
    </row>
    <row r="227" spans="2:9" outlineLevel="1">
      <c r="B227" s="236" t="s">
        <v>87</v>
      </c>
      <c r="C227" s="88" t="s">
        <v>176</v>
      </c>
      <c r="D227" s="184">
        <f>'Παραδοχές μοναδιαίου κόστους'!E186*'Ανάπτυξη δικτύου'!U207</f>
        <v>0</v>
      </c>
      <c r="E227" s="184">
        <f>'Παραδοχές μοναδιαίου κόστους'!F186*'Ανάπτυξη δικτύου'!X207</f>
        <v>0</v>
      </c>
      <c r="F227" s="184">
        <f>'Παραδοχές μοναδιαίου κόστους'!G186*'Ανάπτυξη δικτύου'!AA207</f>
        <v>0</v>
      </c>
      <c r="G227" s="184">
        <f>'Παραδοχές μοναδιαίου κόστους'!H186*'Ανάπτυξη δικτύου'!AD207</f>
        <v>0</v>
      </c>
      <c r="H227" s="184">
        <f>'Παραδοχές μοναδιαίου κόστους'!I186*'Ανάπτυξη δικτύου'!AG207</f>
        <v>0</v>
      </c>
      <c r="I227" s="168">
        <f t="shared" si="15"/>
        <v>0</v>
      </c>
    </row>
    <row r="228" spans="2:9" outlineLevel="1">
      <c r="B228" s="235" t="s">
        <v>88</v>
      </c>
      <c r="C228" s="88" t="s">
        <v>176</v>
      </c>
      <c r="D228" s="184">
        <f>'Παραδοχές μοναδιαίου κόστους'!E187*'Ανάπτυξη δικτύου'!U208</f>
        <v>0</v>
      </c>
      <c r="E228" s="184">
        <f>'Παραδοχές μοναδιαίου κόστους'!F187*'Ανάπτυξη δικτύου'!X208</f>
        <v>0</v>
      </c>
      <c r="F228" s="184">
        <f>'Παραδοχές μοναδιαίου κόστους'!G187*'Ανάπτυξη δικτύου'!AA208</f>
        <v>0</v>
      </c>
      <c r="G228" s="184">
        <f>'Παραδοχές μοναδιαίου κόστους'!H187*'Ανάπτυξη δικτύου'!AD208</f>
        <v>0</v>
      </c>
      <c r="H228" s="184">
        <f>'Παραδοχές μοναδιαίου κόστους'!I187*'Ανάπτυξη δικτύου'!AG208</f>
        <v>0</v>
      </c>
      <c r="I228" s="168">
        <f t="shared" si="15"/>
        <v>0</v>
      </c>
    </row>
    <row r="229" spans="2:9" outlineLevel="1">
      <c r="B229" s="236" t="s">
        <v>89</v>
      </c>
      <c r="C229" s="88" t="s">
        <v>176</v>
      </c>
      <c r="D229" s="184">
        <f>'Παραδοχές μοναδιαίου κόστους'!E188*'Ανάπτυξη δικτύου'!U209</f>
        <v>0</v>
      </c>
      <c r="E229" s="184">
        <f>'Παραδοχές μοναδιαίου κόστους'!F188*'Ανάπτυξη δικτύου'!X209</f>
        <v>0</v>
      </c>
      <c r="F229" s="184">
        <f>'Παραδοχές μοναδιαίου κόστους'!G188*'Ανάπτυξη δικτύου'!AA209</f>
        <v>0</v>
      </c>
      <c r="G229" s="184">
        <f>'Παραδοχές μοναδιαίου κόστους'!H188*'Ανάπτυξη δικτύου'!AD209</f>
        <v>0</v>
      </c>
      <c r="H229" s="184">
        <f>'Παραδοχές μοναδιαίου κόστους'!I188*'Ανάπτυξη δικτύου'!AG209</f>
        <v>0</v>
      </c>
      <c r="I229" s="168">
        <f t="shared" si="15"/>
        <v>0</v>
      </c>
    </row>
    <row r="230" spans="2:9" outlineLevel="1">
      <c r="B230" s="235" t="s">
        <v>90</v>
      </c>
      <c r="C230" s="88" t="s">
        <v>176</v>
      </c>
      <c r="D230" s="184">
        <f>'Παραδοχές μοναδιαίου κόστους'!E189*'Ανάπτυξη δικτύου'!U210</f>
        <v>0</v>
      </c>
      <c r="E230" s="184">
        <f>'Παραδοχές μοναδιαίου κόστους'!F189*'Ανάπτυξη δικτύου'!X210</f>
        <v>0</v>
      </c>
      <c r="F230" s="184">
        <f>'Παραδοχές μοναδιαίου κόστους'!G189*'Ανάπτυξη δικτύου'!AA210</f>
        <v>0</v>
      </c>
      <c r="G230" s="184">
        <f>'Παραδοχές μοναδιαίου κόστους'!H189*'Ανάπτυξη δικτύου'!AD210</f>
        <v>0</v>
      </c>
      <c r="H230" s="184">
        <f>'Παραδοχές μοναδιαίου κόστους'!I189*'Ανάπτυξη δικτύου'!AG210</f>
        <v>0</v>
      </c>
      <c r="I230" s="168">
        <f t="shared" si="15"/>
        <v>0</v>
      </c>
    </row>
    <row r="231" spans="2:9" outlineLevel="1">
      <c r="B231" s="236" t="s">
        <v>91</v>
      </c>
      <c r="C231" s="88" t="s">
        <v>176</v>
      </c>
      <c r="D231" s="184">
        <f>'Παραδοχές μοναδιαίου κόστους'!E190*'Ανάπτυξη δικτύου'!U211</f>
        <v>0</v>
      </c>
      <c r="E231" s="184">
        <f>'Παραδοχές μοναδιαίου κόστους'!F190*'Ανάπτυξη δικτύου'!X211</f>
        <v>0</v>
      </c>
      <c r="F231" s="184">
        <f>'Παραδοχές μοναδιαίου κόστους'!G190*'Ανάπτυξη δικτύου'!AA211</f>
        <v>0</v>
      </c>
      <c r="G231" s="184">
        <f>'Παραδοχές μοναδιαίου κόστους'!H190*'Ανάπτυξη δικτύου'!AD211</f>
        <v>0</v>
      </c>
      <c r="H231" s="184">
        <f>'Παραδοχές μοναδιαίου κόστους'!I190*'Ανάπτυξη δικτύου'!AG211</f>
        <v>0</v>
      </c>
      <c r="I231" s="168">
        <f t="shared" si="15"/>
        <v>0</v>
      </c>
    </row>
    <row r="232" spans="2:9" outlineLevel="1">
      <c r="B232" s="236" t="s">
        <v>92</v>
      </c>
      <c r="C232" s="88" t="s">
        <v>176</v>
      </c>
      <c r="D232" s="184">
        <f>'Παραδοχές μοναδιαίου κόστους'!E191*'Ανάπτυξη δικτύου'!U212</f>
        <v>0</v>
      </c>
      <c r="E232" s="184">
        <f>'Παραδοχές μοναδιαίου κόστους'!F191*'Ανάπτυξη δικτύου'!X212</f>
        <v>0</v>
      </c>
      <c r="F232" s="184">
        <f>'Παραδοχές μοναδιαίου κόστους'!G191*'Ανάπτυξη δικτύου'!AA212</f>
        <v>0</v>
      </c>
      <c r="G232" s="184">
        <f>'Παραδοχές μοναδιαίου κόστους'!H191*'Ανάπτυξη δικτύου'!AD212</f>
        <v>0</v>
      </c>
      <c r="H232" s="184">
        <f>'Παραδοχές μοναδιαίου κόστους'!I191*'Ανάπτυξη δικτύου'!AG212</f>
        <v>0</v>
      </c>
      <c r="I232" s="168">
        <f t="shared" si="15"/>
        <v>0</v>
      </c>
    </row>
    <row r="233" spans="2:9" outlineLevel="1">
      <c r="B233" s="235" t="s">
        <v>84</v>
      </c>
      <c r="C233" s="88" t="s">
        <v>176</v>
      </c>
      <c r="D233" s="184">
        <f>'Παραδοχές μοναδιαίου κόστους'!E192*'Ανάπτυξη δικτύου'!U213</f>
        <v>0</v>
      </c>
      <c r="E233" s="184">
        <f>'Παραδοχές μοναδιαίου κόστους'!F192*'Ανάπτυξη δικτύου'!X213</f>
        <v>0</v>
      </c>
      <c r="F233" s="184">
        <f>'Παραδοχές μοναδιαίου κόστους'!G192*'Ανάπτυξη δικτύου'!AA213</f>
        <v>0</v>
      </c>
      <c r="G233" s="184">
        <f>'Παραδοχές μοναδιαίου κόστους'!H192*'Ανάπτυξη δικτύου'!AD213</f>
        <v>0</v>
      </c>
      <c r="H233" s="184">
        <f>'Παραδοχές μοναδιαίου κόστους'!I192*'Ανάπτυξη δικτύου'!AG213</f>
        <v>0</v>
      </c>
      <c r="I233" s="168">
        <f t="shared" si="15"/>
        <v>0</v>
      </c>
    </row>
    <row r="234" spans="2:9" outlineLevel="1">
      <c r="B234" s="236" t="s">
        <v>93</v>
      </c>
      <c r="C234" s="88" t="s">
        <v>176</v>
      </c>
      <c r="D234" s="184">
        <f>'Παραδοχές μοναδιαίου κόστους'!E193*'Ανάπτυξη δικτύου'!U214</f>
        <v>0</v>
      </c>
      <c r="E234" s="184">
        <f>'Παραδοχές μοναδιαίου κόστους'!F193*'Ανάπτυξη δικτύου'!X214</f>
        <v>0</v>
      </c>
      <c r="F234" s="184">
        <f>'Παραδοχές μοναδιαίου κόστους'!G193*'Ανάπτυξη δικτύου'!AA214</f>
        <v>0</v>
      </c>
      <c r="G234" s="184">
        <f>'Παραδοχές μοναδιαίου κόστους'!H193*'Ανάπτυξη δικτύου'!AD214</f>
        <v>0</v>
      </c>
      <c r="H234" s="184">
        <f>'Παραδοχές μοναδιαίου κόστους'!I193*'Ανάπτυξη δικτύου'!AG214</f>
        <v>0</v>
      </c>
      <c r="I234" s="168">
        <f t="shared" si="15"/>
        <v>0</v>
      </c>
    </row>
    <row r="235" spans="2:9" outlineLevel="1">
      <c r="B235" s="235" t="s">
        <v>94</v>
      </c>
      <c r="C235" s="88" t="s">
        <v>176</v>
      </c>
      <c r="D235" s="184">
        <f>'Παραδοχές μοναδιαίου κόστους'!E194*'Ανάπτυξη δικτύου'!U215</f>
        <v>0</v>
      </c>
      <c r="E235" s="184">
        <f>'Παραδοχές μοναδιαίου κόστους'!F194*'Ανάπτυξη δικτύου'!X215</f>
        <v>0</v>
      </c>
      <c r="F235" s="184">
        <f>'Παραδοχές μοναδιαίου κόστους'!G194*'Ανάπτυξη δικτύου'!AA215</f>
        <v>0</v>
      </c>
      <c r="G235" s="184">
        <f>'Παραδοχές μοναδιαίου κόστους'!H194*'Ανάπτυξη δικτύου'!AD215</f>
        <v>0</v>
      </c>
      <c r="H235" s="184">
        <f>'Παραδοχές μοναδιαίου κόστους'!I194*'Ανάπτυξη δικτύου'!AG215</f>
        <v>0</v>
      </c>
      <c r="I235" s="168">
        <f t="shared" si="15"/>
        <v>0</v>
      </c>
    </row>
    <row r="236" spans="2:9" outlineLevel="1">
      <c r="B236" s="236" t="s">
        <v>95</v>
      </c>
      <c r="C236" s="88" t="s">
        <v>176</v>
      </c>
      <c r="D236" s="184">
        <f>'Παραδοχές μοναδιαίου κόστους'!E195*'Ανάπτυξη δικτύου'!U216</f>
        <v>0</v>
      </c>
      <c r="E236" s="184">
        <f>'Παραδοχές μοναδιαίου κόστους'!F195*'Ανάπτυξη δικτύου'!X216</f>
        <v>0</v>
      </c>
      <c r="F236" s="184">
        <f>'Παραδοχές μοναδιαίου κόστους'!G195*'Ανάπτυξη δικτύου'!AA216</f>
        <v>0</v>
      </c>
      <c r="G236" s="184">
        <f>'Παραδοχές μοναδιαίου κόστους'!H195*'Ανάπτυξη δικτύου'!AD216</f>
        <v>0</v>
      </c>
      <c r="H236" s="184">
        <f>'Παραδοχές μοναδιαίου κόστους'!I195*'Ανάπτυξη δικτύου'!AG216</f>
        <v>0</v>
      </c>
      <c r="I236" s="168">
        <f t="shared" si="15"/>
        <v>0</v>
      </c>
    </row>
    <row r="237" spans="2:9" outlineLevel="1">
      <c r="B237" s="236" t="s">
        <v>96</v>
      </c>
      <c r="C237" s="88" t="s">
        <v>176</v>
      </c>
      <c r="D237" s="184">
        <f>'Παραδοχές μοναδιαίου κόστους'!E196*'Ανάπτυξη δικτύου'!U217</f>
        <v>0</v>
      </c>
      <c r="E237" s="184">
        <f>'Παραδοχές μοναδιαίου κόστους'!F196*'Ανάπτυξη δικτύου'!X217</f>
        <v>0</v>
      </c>
      <c r="F237" s="184">
        <f>'Παραδοχές μοναδιαίου κόστους'!G196*'Ανάπτυξη δικτύου'!AA217</f>
        <v>0</v>
      </c>
      <c r="G237" s="184">
        <f>'Παραδοχές μοναδιαίου κόστους'!H196*'Ανάπτυξη δικτύου'!AD217</f>
        <v>0</v>
      </c>
      <c r="H237" s="184">
        <f>'Παραδοχές μοναδιαίου κόστους'!I196*'Ανάπτυξη δικτύου'!AG217</f>
        <v>0</v>
      </c>
      <c r="I237" s="168">
        <f t="shared" si="15"/>
        <v>0</v>
      </c>
    </row>
    <row r="238" spans="2:9" outlineLevel="1">
      <c r="B238" s="266" t="s">
        <v>161</v>
      </c>
      <c r="C238" s="88"/>
      <c r="D238" s="264"/>
      <c r="E238" s="264"/>
      <c r="F238" s="264"/>
      <c r="G238" s="264"/>
      <c r="H238" s="264"/>
      <c r="I238" s="265"/>
    </row>
    <row r="239" spans="2:9" outlineLevel="1">
      <c r="B239" s="49" t="s">
        <v>104</v>
      </c>
      <c r="C239" s="88" t="s">
        <v>176</v>
      </c>
      <c r="D239" s="185">
        <f t="shared" ref="D239:I239" si="16">SUM(D215:D237)</f>
        <v>0</v>
      </c>
      <c r="E239" s="185">
        <f t="shared" si="16"/>
        <v>0</v>
      </c>
      <c r="F239" s="185">
        <f t="shared" si="16"/>
        <v>0</v>
      </c>
      <c r="G239" s="185">
        <f t="shared" si="16"/>
        <v>0</v>
      </c>
      <c r="H239" s="185">
        <f t="shared" si="16"/>
        <v>0</v>
      </c>
      <c r="I239" s="185">
        <f t="shared" si="16"/>
        <v>0</v>
      </c>
    </row>
    <row r="241" spans="2:37" ht="15.6">
      <c r="B241" s="293" t="s">
        <v>160</v>
      </c>
      <c r="C241" s="293"/>
      <c r="D241" s="293"/>
      <c r="E241" s="293"/>
      <c r="F241" s="293"/>
      <c r="G241" s="293"/>
      <c r="H241" s="293"/>
      <c r="I241" s="293"/>
    </row>
    <row r="242" spans="2:37" ht="5.45" customHeight="1" outlineLevel="1">
      <c r="B242" s="102"/>
      <c r="C242" s="102"/>
      <c r="D242" s="102"/>
      <c r="E242" s="102"/>
      <c r="F242" s="102"/>
      <c r="G242" s="102"/>
      <c r="H242" s="102"/>
      <c r="I242" s="102"/>
      <c r="J242" s="102"/>
      <c r="K242" s="102"/>
      <c r="L242" s="102"/>
      <c r="M242" s="102"/>
      <c r="N242" s="102"/>
      <c r="O242" s="102"/>
      <c r="P242" s="102"/>
      <c r="Q242" s="102"/>
      <c r="R242" s="102"/>
      <c r="S242" s="102"/>
      <c r="T242" s="102"/>
      <c r="U242" s="102"/>
      <c r="V242" s="102"/>
      <c r="W242" s="102"/>
      <c r="X242" s="102"/>
      <c r="Y242" s="102"/>
      <c r="Z242" s="102"/>
      <c r="AA242" s="102"/>
      <c r="AB242" s="102"/>
      <c r="AC242" s="102"/>
      <c r="AD242" s="102"/>
      <c r="AE242" s="102"/>
      <c r="AF242" s="102"/>
      <c r="AG242" s="102"/>
      <c r="AH242" s="102"/>
      <c r="AI242" s="102"/>
      <c r="AJ242" s="102"/>
      <c r="AK242" s="102"/>
    </row>
    <row r="243" spans="2:37" outlineLevel="1">
      <c r="B243" s="77"/>
      <c r="C243" s="61"/>
      <c r="D243" s="81">
        <f>$C$3</f>
        <v>2024</v>
      </c>
      <c r="E243" s="81">
        <f>$C$3+1</f>
        <v>2025</v>
      </c>
      <c r="F243" s="81">
        <f>$C$3+2</f>
        <v>2026</v>
      </c>
      <c r="G243" s="81">
        <f>$C$3+3</f>
        <v>2027</v>
      </c>
      <c r="H243" s="81">
        <f>$C$3+4</f>
        <v>2028</v>
      </c>
      <c r="I243" s="80" t="str">
        <f xml:space="preserve"> D243&amp;" - "&amp;H243</f>
        <v>2024 - 2028</v>
      </c>
    </row>
    <row r="244" spans="2:37" outlineLevel="1">
      <c r="B244" s="235" t="s">
        <v>75</v>
      </c>
      <c r="C244" s="88" t="s">
        <v>176</v>
      </c>
      <c r="D244" s="184">
        <f>'Παραδοχές μοναδιαίου κόστους'!E201*'Ανάπτυξη δικτύου'!U225</f>
        <v>0</v>
      </c>
      <c r="E244" s="184">
        <f>'Παραδοχές μοναδιαίου κόστους'!F201*'Ανάπτυξη δικτύου'!X225</f>
        <v>0</v>
      </c>
      <c r="F244" s="184">
        <f>'Παραδοχές μοναδιαίου κόστους'!G201*'Ανάπτυξη δικτύου'!AA225</f>
        <v>0</v>
      </c>
      <c r="G244" s="184">
        <f>'Παραδοχές μοναδιαίου κόστους'!H201*'Ανάπτυξη δικτύου'!AD225</f>
        <v>0</v>
      </c>
      <c r="H244" s="184">
        <f>'Παραδοχές μοναδιαίου κόστους'!I201*'Ανάπτυξη δικτύου'!AG225</f>
        <v>0</v>
      </c>
      <c r="I244" s="168">
        <f t="shared" ref="I244:I266" si="17">D244+E244+F244+G244+H244</f>
        <v>0</v>
      </c>
    </row>
    <row r="245" spans="2:37" outlineLevel="1">
      <c r="B245" s="236" t="s">
        <v>76</v>
      </c>
      <c r="C245" s="88" t="s">
        <v>176</v>
      </c>
      <c r="D245" s="184">
        <f>'Παραδοχές μοναδιαίου κόστους'!E202*'Ανάπτυξη δικτύου'!U226</f>
        <v>0</v>
      </c>
      <c r="E245" s="184">
        <f>'Παραδοχές μοναδιαίου κόστους'!F202*'Ανάπτυξη δικτύου'!X226</f>
        <v>0</v>
      </c>
      <c r="F245" s="184">
        <f>'Παραδοχές μοναδιαίου κόστους'!G202*'Ανάπτυξη δικτύου'!AA226</f>
        <v>0</v>
      </c>
      <c r="G245" s="184">
        <f>'Παραδοχές μοναδιαίου κόστους'!H202*'Ανάπτυξη δικτύου'!AD226</f>
        <v>0</v>
      </c>
      <c r="H245" s="184">
        <f>'Παραδοχές μοναδιαίου κόστους'!I202*'Ανάπτυξη δικτύου'!AG226</f>
        <v>0</v>
      </c>
      <c r="I245" s="168">
        <f t="shared" si="17"/>
        <v>0</v>
      </c>
    </row>
    <row r="246" spans="2:37" outlineLevel="1">
      <c r="B246" s="236" t="s">
        <v>77</v>
      </c>
      <c r="C246" s="88" t="s">
        <v>176</v>
      </c>
      <c r="D246" s="184">
        <f>'Παραδοχές μοναδιαίου κόστους'!E203*'Ανάπτυξη δικτύου'!U227</f>
        <v>0</v>
      </c>
      <c r="E246" s="184">
        <f>'Παραδοχές μοναδιαίου κόστους'!F203*'Ανάπτυξη δικτύου'!X227</f>
        <v>0</v>
      </c>
      <c r="F246" s="184">
        <f>'Παραδοχές μοναδιαίου κόστους'!G203*'Ανάπτυξη δικτύου'!AA227</f>
        <v>0</v>
      </c>
      <c r="G246" s="184">
        <f>'Παραδοχές μοναδιαίου κόστους'!H203*'Ανάπτυξη δικτύου'!AD227</f>
        <v>0</v>
      </c>
      <c r="H246" s="184">
        <f>'Παραδοχές μοναδιαίου κόστους'!I203*'Ανάπτυξη δικτύου'!AG227</f>
        <v>0</v>
      </c>
      <c r="I246" s="168">
        <f t="shared" si="17"/>
        <v>0</v>
      </c>
    </row>
    <row r="247" spans="2:37" outlineLevel="1">
      <c r="B247" s="235" t="s">
        <v>78</v>
      </c>
      <c r="C247" s="88" t="s">
        <v>176</v>
      </c>
      <c r="D247" s="184">
        <f>'Παραδοχές μοναδιαίου κόστους'!E204*'Ανάπτυξη δικτύου'!U228</f>
        <v>0</v>
      </c>
      <c r="E247" s="184">
        <f>'Παραδοχές μοναδιαίου κόστους'!F204*'Ανάπτυξη δικτύου'!X228</f>
        <v>0</v>
      </c>
      <c r="F247" s="184">
        <f>'Παραδοχές μοναδιαίου κόστους'!G204*'Ανάπτυξη δικτύου'!AA228</f>
        <v>0</v>
      </c>
      <c r="G247" s="184">
        <f>'Παραδοχές μοναδιαίου κόστους'!H204*'Ανάπτυξη δικτύου'!AD228</f>
        <v>0</v>
      </c>
      <c r="H247" s="184">
        <f>'Παραδοχές μοναδιαίου κόστους'!I204*'Ανάπτυξη δικτύου'!AG228</f>
        <v>0</v>
      </c>
      <c r="I247" s="168">
        <f t="shared" si="17"/>
        <v>0</v>
      </c>
    </row>
    <row r="248" spans="2:37" outlineLevel="1">
      <c r="B248" s="236" t="s">
        <v>79</v>
      </c>
      <c r="C248" s="88" t="s">
        <v>176</v>
      </c>
      <c r="D248" s="184">
        <f>'Παραδοχές μοναδιαίου κόστους'!E205*'Ανάπτυξη δικτύου'!U229</f>
        <v>0</v>
      </c>
      <c r="E248" s="184">
        <f>'Παραδοχές μοναδιαίου κόστους'!F205*'Ανάπτυξη δικτύου'!X229</f>
        <v>0</v>
      </c>
      <c r="F248" s="184">
        <f>'Παραδοχές μοναδιαίου κόστους'!G205*'Ανάπτυξη δικτύου'!AA229</f>
        <v>0</v>
      </c>
      <c r="G248" s="184">
        <f>'Παραδοχές μοναδιαίου κόστους'!H205*'Ανάπτυξη δικτύου'!AD229</f>
        <v>0</v>
      </c>
      <c r="H248" s="184">
        <f>'Παραδοχές μοναδιαίου κόστους'!I205*'Ανάπτυξη δικτύου'!AG229</f>
        <v>0</v>
      </c>
      <c r="I248" s="168">
        <f t="shared" si="17"/>
        <v>0</v>
      </c>
    </row>
    <row r="249" spans="2:37" outlineLevel="1">
      <c r="B249" s="236" t="s">
        <v>80</v>
      </c>
      <c r="C249" s="88" t="s">
        <v>176</v>
      </c>
      <c r="D249" s="184">
        <f>'Παραδοχές μοναδιαίου κόστους'!E206*'Ανάπτυξη δικτύου'!U230</f>
        <v>0</v>
      </c>
      <c r="E249" s="184">
        <f>'Παραδοχές μοναδιαίου κόστους'!F206*'Ανάπτυξη δικτύου'!X230</f>
        <v>0</v>
      </c>
      <c r="F249" s="184">
        <f>'Παραδοχές μοναδιαίου κόστους'!G206*'Ανάπτυξη δικτύου'!AA230</f>
        <v>0</v>
      </c>
      <c r="G249" s="184">
        <f>'Παραδοχές μοναδιαίου κόστους'!H206*'Ανάπτυξη δικτύου'!AD230</f>
        <v>0</v>
      </c>
      <c r="H249" s="184">
        <f>'Παραδοχές μοναδιαίου κόστους'!I206*'Ανάπτυξη δικτύου'!AG230</f>
        <v>0</v>
      </c>
      <c r="I249" s="168">
        <f t="shared" si="17"/>
        <v>0</v>
      </c>
    </row>
    <row r="250" spans="2:37" outlineLevel="1">
      <c r="B250" s="235" t="s">
        <v>81</v>
      </c>
      <c r="C250" s="88" t="s">
        <v>176</v>
      </c>
      <c r="D250" s="184">
        <f>'Παραδοχές μοναδιαίου κόστους'!E207*'Ανάπτυξη δικτύου'!U231</f>
        <v>0</v>
      </c>
      <c r="E250" s="184">
        <f>'Παραδοχές μοναδιαίου κόστους'!F207*'Ανάπτυξη δικτύου'!X231</f>
        <v>0</v>
      </c>
      <c r="F250" s="184">
        <f>'Παραδοχές μοναδιαίου κόστους'!G207*'Ανάπτυξη δικτύου'!AA231</f>
        <v>0</v>
      </c>
      <c r="G250" s="184">
        <f>'Παραδοχές μοναδιαίου κόστους'!H207*'Ανάπτυξη δικτύου'!AD231</f>
        <v>0</v>
      </c>
      <c r="H250" s="184">
        <f>'Παραδοχές μοναδιαίου κόστους'!I207*'Ανάπτυξη δικτύου'!AG231</f>
        <v>0</v>
      </c>
      <c r="I250" s="168">
        <f t="shared" si="17"/>
        <v>0</v>
      </c>
    </row>
    <row r="251" spans="2:37" outlineLevel="1">
      <c r="B251" s="236" t="s">
        <v>82</v>
      </c>
      <c r="C251" s="88" t="s">
        <v>176</v>
      </c>
      <c r="D251" s="184">
        <f>'Παραδοχές μοναδιαίου κόστους'!E208*'Ανάπτυξη δικτύου'!U232</f>
        <v>0</v>
      </c>
      <c r="E251" s="184">
        <f>'Παραδοχές μοναδιαίου κόστους'!F208*'Ανάπτυξη δικτύου'!X232</f>
        <v>0</v>
      </c>
      <c r="F251" s="184">
        <f>'Παραδοχές μοναδιαίου κόστους'!G208*'Ανάπτυξη δικτύου'!AA232</f>
        <v>0</v>
      </c>
      <c r="G251" s="184">
        <f>'Παραδοχές μοναδιαίου κόστους'!H208*'Ανάπτυξη δικτύου'!AD232</f>
        <v>0</v>
      </c>
      <c r="H251" s="184">
        <f>'Παραδοχές μοναδιαίου κόστους'!I208*'Ανάπτυξη δικτύου'!AG232</f>
        <v>0</v>
      </c>
      <c r="I251" s="168">
        <f t="shared" si="17"/>
        <v>0</v>
      </c>
    </row>
    <row r="252" spans="2:37" outlineLevel="1">
      <c r="B252" s="236" t="s">
        <v>83</v>
      </c>
      <c r="C252" s="88" t="s">
        <v>176</v>
      </c>
      <c r="D252" s="184">
        <f>'Παραδοχές μοναδιαίου κόστους'!E209*'Ανάπτυξη δικτύου'!U233</f>
        <v>0</v>
      </c>
      <c r="E252" s="184">
        <f>'Παραδοχές μοναδιαίου κόστους'!F209*'Ανάπτυξη δικτύου'!X233</f>
        <v>0</v>
      </c>
      <c r="F252" s="184">
        <f>'Παραδοχές μοναδιαίου κόστους'!G209*'Ανάπτυξη δικτύου'!AA233</f>
        <v>0</v>
      </c>
      <c r="G252" s="184">
        <f>'Παραδοχές μοναδιαίου κόστους'!H209*'Ανάπτυξη δικτύου'!AD233</f>
        <v>0</v>
      </c>
      <c r="H252" s="184">
        <f>'Παραδοχές μοναδιαίου κόστους'!I209*'Ανάπτυξη δικτύου'!AG233</f>
        <v>0</v>
      </c>
      <c r="I252" s="168">
        <f t="shared" si="17"/>
        <v>0</v>
      </c>
    </row>
    <row r="253" spans="2:37" outlineLevel="1">
      <c r="B253" s="235" t="s">
        <v>84</v>
      </c>
      <c r="C253" s="88" t="s">
        <v>176</v>
      </c>
      <c r="D253" s="184">
        <f>'Παραδοχές μοναδιαίου κόστους'!E210*'Ανάπτυξη δικτύου'!U234</f>
        <v>0</v>
      </c>
      <c r="E253" s="184">
        <f>'Παραδοχές μοναδιαίου κόστους'!F210*'Ανάπτυξη δικτύου'!X234</f>
        <v>0</v>
      </c>
      <c r="F253" s="184">
        <f>'Παραδοχές μοναδιαίου κόστους'!G210*'Ανάπτυξη δικτύου'!AA234</f>
        <v>0</v>
      </c>
      <c r="G253" s="184">
        <f>'Παραδοχές μοναδιαίου κόστους'!H210*'Ανάπτυξη δικτύου'!AD234</f>
        <v>0</v>
      </c>
      <c r="H253" s="184">
        <f>'Παραδοχές μοναδιαίου κόστους'!I210*'Ανάπτυξη δικτύου'!AG234</f>
        <v>0</v>
      </c>
      <c r="I253" s="168">
        <f t="shared" si="17"/>
        <v>0</v>
      </c>
    </row>
    <row r="254" spans="2:37" outlineLevel="1">
      <c r="B254" s="237" t="s">
        <v>85</v>
      </c>
      <c r="C254" s="88" t="s">
        <v>176</v>
      </c>
      <c r="D254" s="184">
        <f>'Παραδοχές μοναδιαίου κόστους'!E211*'Ανάπτυξη δικτύου'!U235</f>
        <v>0</v>
      </c>
      <c r="E254" s="184">
        <f>'Παραδοχές μοναδιαίου κόστους'!F211*'Ανάπτυξη δικτύου'!X235</f>
        <v>0</v>
      </c>
      <c r="F254" s="184">
        <f>'Παραδοχές μοναδιαίου κόστους'!G211*'Ανάπτυξη δικτύου'!AA235</f>
        <v>0</v>
      </c>
      <c r="G254" s="184">
        <f>'Παραδοχές μοναδιαίου κόστους'!H211*'Ανάπτυξη δικτύου'!AD235</f>
        <v>0</v>
      </c>
      <c r="H254" s="184">
        <f>'Παραδοχές μοναδιαίου κόστους'!I211*'Ανάπτυξη δικτύου'!AG235</f>
        <v>0</v>
      </c>
      <c r="I254" s="168">
        <f t="shared" si="17"/>
        <v>0</v>
      </c>
    </row>
    <row r="255" spans="2:37" outlineLevel="1">
      <c r="B255" s="235" t="s">
        <v>86</v>
      </c>
      <c r="C255" s="88" t="s">
        <v>176</v>
      </c>
      <c r="D255" s="184">
        <f>'Παραδοχές μοναδιαίου κόστους'!E212*'Ανάπτυξη δικτύου'!U236</f>
        <v>0</v>
      </c>
      <c r="E255" s="184">
        <f>'Παραδοχές μοναδιαίου κόστους'!F212*'Ανάπτυξη δικτύου'!X236</f>
        <v>0</v>
      </c>
      <c r="F255" s="184">
        <f>'Παραδοχές μοναδιαίου κόστους'!G212*'Ανάπτυξη δικτύου'!AA236</f>
        <v>0</v>
      </c>
      <c r="G255" s="184">
        <f>'Παραδοχές μοναδιαίου κόστους'!H212*'Ανάπτυξη δικτύου'!AD236</f>
        <v>0</v>
      </c>
      <c r="H255" s="184">
        <f>'Παραδοχές μοναδιαίου κόστους'!I212*'Ανάπτυξη δικτύου'!AG236</f>
        <v>0</v>
      </c>
      <c r="I255" s="168">
        <f t="shared" si="17"/>
        <v>0</v>
      </c>
    </row>
    <row r="256" spans="2:37" outlineLevel="1">
      <c r="B256" s="236" t="s">
        <v>87</v>
      </c>
      <c r="C256" s="88" t="s">
        <v>176</v>
      </c>
      <c r="D256" s="184">
        <f>'Παραδοχές μοναδιαίου κόστους'!E213*'Ανάπτυξη δικτύου'!U237</f>
        <v>0</v>
      </c>
      <c r="E256" s="184">
        <f>'Παραδοχές μοναδιαίου κόστους'!F213*'Ανάπτυξη δικτύου'!X237</f>
        <v>0</v>
      </c>
      <c r="F256" s="184">
        <f>'Παραδοχές μοναδιαίου κόστους'!G213*'Ανάπτυξη δικτύου'!AA237</f>
        <v>0</v>
      </c>
      <c r="G256" s="184">
        <f>'Παραδοχές μοναδιαίου κόστους'!H213*'Ανάπτυξη δικτύου'!AD237</f>
        <v>0</v>
      </c>
      <c r="H256" s="184">
        <f>'Παραδοχές μοναδιαίου κόστους'!I213*'Ανάπτυξη δικτύου'!AG237</f>
        <v>0</v>
      </c>
      <c r="I256" s="168">
        <f t="shared" si="17"/>
        <v>0</v>
      </c>
    </row>
    <row r="257" spans="2:9" outlineLevel="1">
      <c r="B257" s="235" t="s">
        <v>88</v>
      </c>
      <c r="C257" s="88" t="s">
        <v>176</v>
      </c>
      <c r="D257" s="184">
        <f>'Παραδοχές μοναδιαίου κόστους'!E214*'Ανάπτυξη δικτύου'!U238</f>
        <v>0</v>
      </c>
      <c r="E257" s="184">
        <f>'Παραδοχές μοναδιαίου κόστους'!F214*'Ανάπτυξη δικτύου'!X238</f>
        <v>0</v>
      </c>
      <c r="F257" s="184">
        <f>'Παραδοχές μοναδιαίου κόστους'!G214*'Ανάπτυξη δικτύου'!AA238</f>
        <v>0</v>
      </c>
      <c r="G257" s="184">
        <f>'Παραδοχές μοναδιαίου κόστους'!H214*'Ανάπτυξη δικτύου'!AD238</f>
        <v>0</v>
      </c>
      <c r="H257" s="184">
        <f>'Παραδοχές μοναδιαίου κόστους'!I214*'Ανάπτυξη δικτύου'!AG238</f>
        <v>0</v>
      </c>
      <c r="I257" s="168">
        <f t="shared" si="17"/>
        <v>0</v>
      </c>
    </row>
    <row r="258" spans="2:9" outlineLevel="1">
      <c r="B258" s="236" t="s">
        <v>89</v>
      </c>
      <c r="C258" s="88" t="s">
        <v>176</v>
      </c>
      <c r="D258" s="184">
        <f>'Παραδοχές μοναδιαίου κόστους'!E215*'Ανάπτυξη δικτύου'!U239</f>
        <v>0</v>
      </c>
      <c r="E258" s="184">
        <f>'Παραδοχές μοναδιαίου κόστους'!F215*'Ανάπτυξη δικτύου'!X239</f>
        <v>0</v>
      </c>
      <c r="F258" s="184">
        <f>'Παραδοχές μοναδιαίου κόστους'!G215*'Ανάπτυξη δικτύου'!AA239</f>
        <v>0</v>
      </c>
      <c r="G258" s="184">
        <f>'Παραδοχές μοναδιαίου κόστους'!H215*'Ανάπτυξη δικτύου'!AD239</f>
        <v>0</v>
      </c>
      <c r="H258" s="184">
        <f>'Παραδοχές μοναδιαίου κόστους'!I215*'Ανάπτυξη δικτύου'!AG239</f>
        <v>0</v>
      </c>
      <c r="I258" s="168">
        <f t="shared" si="17"/>
        <v>0</v>
      </c>
    </row>
    <row r="259" spans="2:9" outlineLevel="1">
      <c r="B259" s="235" t="s">
        <v>90</v>
      </c>
      <c r="C259" s="88" t="s">
        <v>176</v>
      </c>
      <c r="D259" s="184">
        <f>'Παραδοχές μοναδιαίου κόστους'!E216*'Ανάπτυξη δικτύου'!U240</f>
        <v>0</v>
      </c>
      <c r="E259" s="184">
        <f>'Παραδοχές μοναδιαίου κόστους'!F216*'Ανάπτυξη δικτύου'!X240</f>
        <v>0</v>
      </c>
      <c r="F259" s="184">
        <f>'Παραδοχές μοναδιαίου κόστους'!G216*'Ανάπτυξη δικτύου'!AA240</f>
        <v>0</v>
      </c>
      <c r="G259" s="184">
        <f>'Παραδοχές μοναδιαίου κόστους'!H216*'Ανάπτυξη δικτύου'!AD240</f>
        <v>0</v>
      </c>
      <c r="H259" s="184">
        <f>'Παραδοχές μοναδιαίου κόστους'!I216*'Ανάπτυξη δικτύου'!AG240</f>
        <v>0</v>
      </c>
      <c r="I259" s="168">
        <f t="shared" si="17"/>
        <v>0</v>
      </c>
    </row>
    <row r="260" spans="2:9" outlineLevel="1">
      <c r="B260" s="236" t="s">
        <v>91</v>
      </c>
      <c r="C260" s="88" t="s">
        <v>176</v>
      </c>
      <c r="D260" s="184">
        <f>'Παραδοχές μοναδιαίου κόστους'!E217*'Ανάπτυξη δικτύου'!U241</f>
        <v>0</v>
      </c>
      <c r="E260" s="184">
        <f>'Παραδοχές μοναδιαίου κόστους'!F217*'Ανάπτυξη δικτύου'!X241</f>
        <v>0</v>
      </c>
      <c r="F260" s="184">
        <f>'Παραδοχές μοναδιαίου κόστους'!G217*'Ανάπτυξη δικτύου'!AA241</f>
        <v>0</v>
      </c>
      <c r="G260" s="184">
        <f>'Παραδοχές μοναδιαίου κόστους'!H217*'Ανάπτυξη δικτύου'!AD241</f>
        <v>0</v>
      </c>
      <c r="H260" s="184">
        <f>'Παραδοχές μοναδιαίου κόστους'!I217*'Ανάπτυξη δικτύου'!AG241</f>
        <v>0</v>
      </c>
      <c r="I260" s="168">
        <f t="shared" si="17"/>
        <v>0</v>
      </c>
    </row>
    <row r="261" spans="2:9" outlineLevel="1">
      <c r="B261" s="236" t="s">
        <v>92</v>
      </c>
      <c r="C261" s="88" t="s">
        <v>176</v>
      </c>
      <c r="D261" s="184">
        <f>'Παραδοχές μοναδιαίου κόστους'!E218*'Ανάπτυξη δικτύου'!U242</f>
        <v>0</v>
      </c>
      <c r="E261" s="184">
        <f>'Παραδοχές μοναδιαίου κόστους'!F218*'Ανάπτυξη δικτύου'!X242</f>
        <v>0</v>
      </c>
      <c r="F261" s="184">
        <f>'Παραδοχές μοναδιαίου κόστους'!G218*'Ανάπτυξη δικτύου'!AA242</f>
        <v>0</v>
      </c>
      <c r="G261" s="184">
        <f>'Παραδοχές μοναδιαίου κόστους'!H218*'Ανάπτυξη δικτύου'!AD242</f>
        <v>0</v>
      </c>
      <c r="H261" s="184">
        <f>'Παραδοχές μοναδιαίου κόστους'!I218*'Ανάπτυξη δικτύου'!AG242</f>
        <v>0</v>
      </c>
      <c r="I261" s="168">
        <f t="shared" si="17"/>
        <v>0</v>
      </c>
    </row>
    <row r="262" spans="2:9" outlineLevel="1">
      <c r="B262" s="235" t="s">
        <v>84</v>
      </c>
      <c r="C262" s="88" t="s">
        <v>176</v>
      </c>
      <c r="D262" s="184">
        <f>'Παραδοχές μοναδιαίου κόστους'!E219*'Ανάπτυξη δικτύου'!U243</f>
        <v>0</v>
      </c>
      <c r="E262" s="184">
        <f>'Παραδοχές μοναδιαίου κόστους'!F219*'Ανάπτυξη δικτύου'!X243</f>
        <v>0</v>
      </c>
      <c r="F262" s="184">
        <f>'Παραδοχές μοναδιαίου κόστους'!G219*'Ανάπτυξη δικτύου'!AA243</f>
        <v>0</v>
      </c>
      <c r="G262" s="184">
        <f>'Παραδοχές μοναδιαίου κόστους'!H219*'Ανάπτυξη δικτύου'!AD243</f>
        <v>0</v>
      </c>
      <c r="H262" s="184">
        <f>'Παραδοχές μοναδιαίου κόστους'!I219*'Ανάπτυξη δικτύου'!AG243</f>
        <v>0</v>
      </c>
      <c r="I262" s="168">
        <f t="shared" si="17"/>
        <v>0</v>
      </c>
    </row>
    <row r="263" spans="2:9" outlineLevel="1">
      <c r="B263" s="236" t="s">
        <v>93</v>
      </c>
      <c r="C263" s="88" t="s">
        <v>176</v>
      </c>
      <c r="D263" s="184">
        <f>'Παραδοχές μοναδιαίου κόστους'!E220*'Ανάπτυξη δικτύου'!U244</f>
        <v>0</v>
      </c>
      <c r="E263" s="184">
        <f>'Παραδοχές μοναδιαίου κόστους'!F220*'Ανάπτυξη δικτύου'!X244</f>
        <v>0</v>
      </c>
      <c r="F263" s="184">
        <f>'Παραδοχές μοναδιαίου κόστους'!G220*'Ανάπτυξη δικτύου'!AA244</f>
        <v>0</v>
      </c>
      <c r="G263" s="184">
        <f>'Παραδοχές μοναδιαίου κόστους'!H220*'Ανάπτυξη δικτύου'!AD244</f>
        <v>0</v>
      </c>
      <c r="H263" s="184">
        <f>'Παραδοχές μοναδιαίου κόστους'!I220*'Ανάπτυξη δικτύου'!AG244</f>
        <v>0</v>
      </c>
      <c r="I263" s="168">
        <f t="shared" si="17"/>
        <v>0</v>
      </c>
    </row>
    <row r="264" spans="2:9" outlineLevel="1">
      <c r="B264" s="235" t="s">
        <v>94</v>
      </c>
      <c r="C264" s="88" t="s">
        <v>176</v>
      </c>
      <c r="D264" s="184">
        <f>'Παραδοχές μοναδιαίου κόστους'!E221*'Ανάπτυξη δικτύου'!U245</f>
        <v>0</v>
      </c>
      <c r="E264" s="184">
        <f>'Παραδοχές μοναδιαίου κόστους'!F221*'Ανάπτυξη δικτύου'!X245</f>
        <v>0</v>
      </c>
      <c r="F264" s="184">
        <f>'Παραδοχές μοναδιαίου κόστους'!G221*'Ανάπτυξη δικτύου'!AA245</f>
        <v>0</v>
      </c>
      <c r="G264" s="184">
        <f>'Παραδοχές μοναδιαίου κόστους'!H221*'Ανάπτυξη δικτύου'!AD245</f>
        <v>0</v>
      </c>
      <c r="H264" s="184">
        <f>'Παραδοχές μοναδιαίου κόστους'!I221*'Ανάπτυξη δικτύου'!AG245</f>
        <v>0</v>
      </c>
      <c r="I264" s="168">
        <f t="shared" si="17"/>
        <v>0</v>
      </c>
    </row>
    <row r="265" spans="2:9" outlineLevel="1">
      <c r="B265" s="236" t="s">
        <v>95</v>
      </c>
      <c r="C265" s="88" t="s">
        <v>176</v>
      </c>
      <c r="D265" s="184">
        <f>'Παραδοχές μοναδιαίου κόστους'!E222*'Ανάπτυξη δικτύου'!U246</f>
        <v>0</v>
      </c>
      <c r="E265" s="184">
        <f>'Παραδοχές μοναδιαίου κόστους'!F222*'Ανάπτυξη δικτύου'!X246</f>
        <v>0</v>
      </c>
      <c r="F265" s="184">
        <f>'Παραδοχές μοναδιαίου κόστους'!G222*'Ανάπτυξη δικτύου'!AA246</f>
        <v>0</v>
      </c>
      <c r="G265" s="184">
        <f>'Παραδοχές μοναδιαίου κόστους'!H222*'Ανάπτυξη δικτύου'!AD246</f>
        <v>0</v>
      </c>
      <c r="H265" s="184">
        <f>'Παραδοχές μοναδιαίου κόστους'!I222*'Ανάπτυξη δικτύου'!AG246</f>
        <v>0</v>
      </c>
      <c r="I265" s="168">
        <f t="shared" si="17"/>
        <v>0</v>
      </c>
    </row>
    <row r="266" spans="2:9" outlineLevel="1">
      <c r="B266" s="236" t="s">
        <v>96</v>
      </c>
      <c r="C266" s="88" t="s">
        <v>176</v>
      </c>
      <c r="D266" s="184">
        <f>'Παραδοχές μοναδιαίου κόστους'!E223*'Ανάπτυξη δικτύου'!U247</f>
        <v>0</v>
      </c>
      <c r="E266" s="184">
        <f>'Παραδοχές μοναδιαίου κόστους'!F223*'Ανάπτυξη δικτύου'!X247</f>
        <v>0</v>
      </c>
      <c r="F266" s="184">
        <f>'Παραδοχές μοναδιαίου κόστους'!G223*'Ανάπτυξη δικτύου'!AA247</f>
        <v>0</v>
      </c>
      <c r="G266" s="184">
        <f>'Παραδοχές μοναδιαίου κόστους'!H223*'Ανάπτυξη δικτύου'!AD247</f>
        <v>0</v>
      </c>
      <c r="H266" s="184">
        <f>'Παραδοχές μοναδιαίου κόστους'!I223*'Ανάπτυξη δικτύου'!AG247</f>
        <v>0</v>
      </c>
      <c r="I266" s="168">
        <f t="shared" si="17"/>
        <v>0</v>
      </c>
    </row>
    <row r="267" spans="2:9" outlineLevel="1">
      <c r="B267" s="266" t="s">
        <v>161</v>
      </c>
      <c r="C267" s="88"/>
      <c r="D267" s="184">
        <f>'Παραδοχές μοναδιαίου κόστους'!E224*'Ανάπτυξη δικτύου'!U248</f>
        <v>0</v>
      </c>
      <c r="E267" s="184">
        <f>'Παραδοχές μοναδιαίου κόστους'!F224*'Ανάπτυξη δικτύου'!X248</f>
        <v>409066.00467500882</v>
      </c>
      <c r="F267" s="184">
        <f>'Παραδοχές μοναδιαίου κόστους'!G224*'Ανάπτυξη δικτύου'!AA248</f>
        <v>0</v>
      </c>
      <c r="G267" s="184">
        <f>'Παραδοχές μοναδιαίου κόστους'!H224*'Ανάπτυξη δικτύου'!AD248</f>
        <v>0</v>
      </c>
      <c r="H267" s="184">
        <f>'Παραδοχές μοναδιαίου κόστους'!I224*'Ανάπτυξη δικτύου'!AG248</f>
        <v>0</v>
      </c>
      <c r="I267" s="168">
        <f t="shared" ref="I267" si="18">D267+E267+F267+G267+H267</f>
        <v>409066.00467500882</v>
      </c>
    </row>
    <row r="268" spans="2:9" outlineLevel="1">
      <c r="B268" s="49" t="s">
        <v>104</v>
      </c>
      <c r="C268" s="88" t="s">
        <v>176</v>
      </c>
      <c r="D268" s="185">
        <f>SUM(D244:D267)</f>
        <v>0</v>
      </c>
      <c r="E268" s="185">
        <f t="shared" ref="E268:I268" si="19">SUM(E244:E267)</f>
        <v>409066.00467500882</v>
      </c>
      <c r="F268" s="185">
        <f t="shared" si="19"/>
        <v>0</v>
      </c>
      <c r="G268" s="185">
        <f t="shared" si="19"/>
        <v>0</v>
      </c>
      <c r="H268" s="185">
        <f t="shared" si="19"/>
        <v>0</v>
      </c>
      <c r="I268" s="185">
        <f t="shared" si="19"/>
        <v>409066.00467500882</v>
      </c>
    </row>
    <row r="270" spans="2:9" ht="15.75" customHeight="1"/>
  </sheetData>
  <mergeCells count="12">
    <mergeCell ref="J2:L2"/>
    <mergeCell ref="B5:I5"/>
    <mergeCell ref="B212:I212"/>
    <mergeCell ref="B183:I183"/>
    <mergeCell ref="B241:I241"/>
    <mergeCell ref="B154:I154"/>
    <mergeCell ref="C2:F2"/>
    <mergeCell ref="B9:I9"/>
    <mergeCell ref="B38:I38"/>
    <mergeCell ref="B67:I67"/>
    <mergeCell ref="B96:I96"/>
    <mergeCell ref="B125:I125"/>
  </mergeCells>
  <hyperlinks>
    <hyperlink ref="J2" location="'Αρχική σελίδα'!A1" display="Πίσω στην αρχική σελίδα" xr:uid="{C4FB60D3-6BD8-4EEC-8539-DBFB86FB49B6}"/>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57098-A16C-4E51-B470-787023C6BBA3}">
  <sheetPr>
    <tabColor theme="4" tint="0.79998168889431442"/>
  </sheetPr>
  <dimension ref="B2:AQ127"/>
  <sheetViews>
    <sheetView showGridLines="0" topLeftCell="A5" zoomScale="85" zoomScaleNormal="85" workbookViewId="0">
      <pane xSplit="2" ySplit="1" topLeftCell="Z11" activePane="bottomRight" state="frozen"/>
      <selection pane="bottomRight" activeCell="AQ36" sqref="AQ36"/>
      <selection pane="bottomLeft" activeCell="A6" sqref="A6"/>
      <selection pane="topRight" activeCell="C5" sqref="C5"/>
    </sheetView>
  </sheetViews>
  <sheetFormatPr defaultColWidth="8.85546875" defaultRowHeight="14.45" outlineLevelRow="1"/>
  <cols>
    <col min="1" max="1" width="2.85546875" customWidth="1"/>
    <col min="2" max="2" width="41" customWidth="1"/>
    <col min="3" max="8" width="12.7109375" customWidth="1"/>
    <col min="9" max="9" width="16.42578125" bestFit="1" customWidth="1"/>
    <col min="10" max="43" width="12.7109375" customWidth="1"/>
  </cols>
  <sheetData>
    <row r="2" spans="2:43" ht="18">
      <c r="B2" s="1" t="s">
        <v>0</v>
      </c>
      <c r="C2" s="294" t="str">
        <f>'Αρχική σελίδα'!C3</f>
        <v>Κεντρική Μακεδονία</v>
      </c>
      <c r="D2" s="294"/>
      <c r="E2" s="294"/>
      <c r="F2" s="294"/>
      <c r="G2" s="97"/>
      <c r="H2" s="97"/>
      <c r="J2" s="295" t="s">
        <v>59</v>
      </c>
      <c r="K2" s="295"/>
      <c r="L2" s="295"/>
    </row>
    <row r="3" spans="2:43" ht="18">
      <c r="B3" s="2" t="s">
        <v>2</v>
      </c>
      <c r="C3" s="98">
        <f>'Αρχική σελίδα'!C4</f>
        <v>2024</v>
      </c>
      <c r="D3" s="45" t="s">
        <v>3</v>
      </c>
      <c r="E3" s="45">
        <f>C3+4</f>
        <v>2028</v>
      </c>
    </row>
    <row r="4" spans="2:43" ht="14.45" customHeight="1">
      <c r="C4" s="2"/>
      <c r="D4" s="45"/>
    </row>
    <row r="5" spans="2:43" ht="79.349999999999994" customHeight="1">
      <c r="B5" s="296" t="s">
        <v>177</v>
      </c>
      <c r="C5" s="296"/>
      <c r="D5" s="296"/>
      <c r="E5" s="296"/>
      <c r="F5" s="296"/>
      <c r="G5" s="296"/>
      <c r="H5" s="296"/>
      <c r="I5" s="296"/>
    </row>
    <row r="6" spans="2:43">
      <c r="B6" s="222"/>
      <c r="C6" s="222"/>
      <c r="D6" s="222"/>
      <c r="E6" s="222"/>
      <c r="F6" s="222"/>
      <c r="G6" s="222"/>
      <c r="H6" s="222"/>
    </row>
    <row r="7" spans="2:43" ht="18">
      <c r="B7" s="99" t="s">
        <v>178</v>
      </c>
      <c r="C7" s="100"/>
      <c r="D7" s="100"/>
      <c r="E7" s="100"/>
      <c r="F7" s="100"/>
      <c r="G7" s="97"/>
      <c r="H7" s="97"/>
      <c r="I7" s="97"/>
    </row>
    <row r="8" spans="2:43" ht="18">
      <c r="B8" s="226"/>
      <c r="C8" s="55"/>
      <c r="D8" s="55"/>
      <c r="E8" s="55"/>
      <c r="F8" s="262" t="s">
        <v>179</v>
      </c>
      <c r="J8" s="262" t="s">
        <v>179</v>
      </c>
      <c r="N8" s="262" t="s">
        <v>179</v>
      </c>
      <c r="Q8" s="262" t="s">
        <v>179</v>
      </c>
    </row>
    <row r="9" spans="2:43" ht="15.6">
      <c r="B9" s="293" t="s">
        <v>180</v>
      </c>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row>
    <row r="10" spans="2:43" ht="5.45" customHeight="1" outlineLevel="1">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row>
    <row r="11" spans="2:43" outlineLevel="1">
      <c r="B11" s="319"/>
      <c r="C11" s="307" t="s">
        <v>102</v>
      </c>
      <c r="D11" s="310" t="s">
        <v>127</v>
      </c>
      <c r="E11" s="312"/>
      <c r="F11" s="312"/>
      <c r="G11" s="312"/>
      <c r="H11" s="312"/>
      <c r="I11" s="312"/>
      <c r="J11" s="312"/>
      <c r="K11" s="312"/>
      <c r="L11" s="312"/>
      <c r="M11" s="312"/>
      <c r="N11" s="312"/>
      <c r="O11" s="312"/>
      <c r="P11" s="312"/>
      <c r="Q11" s="312"/>
      <c r="R11" s="312"/>
      <c r="S11" s="312"/>
      <c r="T11" s="312"/>
      <c r="U11" s="312"/>
      <c r="V11" s="312"/>
      <c r="W11" s="311"/>
      <c r="X11" s="310" t="s">
        <v>128</v>
      </c>
      <c r="Y11" s="312"/>
      <c r="Z11" s="312"/>
      <c r="AA11" s="312"/>
      <c r="AB11" s="312"/>
      <c r="AC11" s="312"/>
      <c r="AD11" s="312"/>
      <c r="AE11" s="312"/>
      <c r="AF11" s="312"/>
      <c r="AG11" s="312"/>
      <c r="AH11" s="312"/>
      <c r="AI11" s="312"/>
      <c r="AJ11" s="312"/>
      <c r="AK11" s="312"/>
      <c r="AL11" s="312"/>
      <c r="AM11" s="312"/>
      <c r="AN11" s="312"/>
      <c r="AO11" s="312"/>
      <c r="AP11" s="312"/>
      <c r="AQ11" s="311"/>
    </row>
    <row r="12" spans="2:43" outlineLevel="1">
      <c r="B12" s="320"/>
      <c r="C12" s="308"/>
      <c r="D12" s="310">
        <f>$C$3-5</f>
        <v>2019</v>
      </c>
      <c r="E12" s="312"/>
      <c r="F12" s="312"/>
      <c r="G12" s="311"/>
      <c r="H12" s="310">
        <f>$C$3-4</f>
        <v>2020</v>
      </c>
      <c r="I12" s="312"/>
      <c r="J12" s="312"/>
      <c r="K12" s="311"/>
      <c r="L12" s="310">
        <f>$C$3-3</f>
        <v>2021</v>
      </c>
      <c r="M12" s="312"/>
      <c r="N12" s="312"/>
      <c r="O12" s="311"/>
      <c r="P12" s="310">
        <f>$C$3-2</f>
        <v>2022</v>
      </c>
      <c r="Q12" s="312"/>
      <c r="R12" s="312"/>
      <c r="S12" s="311"/>
      <c r="T12" s="310">
        <f>$C$3-1</f>
        <v>2023</v>
      </c>
      <c r="U12" s="312"/>
      <c r="V12" s="312"/>
      <c r="W12" s="311"/>
      <c r="X12" s="310">
        <f>$C$3</f>
        <v>2024</v>
      </c>
      <c r="Y12" s="312"/>
      <c r="Z12" s="312"/>
      <c r="AA12" s="311"/>
      <c r="AB12" s="310">
        <f>$C$3+1</f>
        <v>2025</v>
      </c>
      <c r="AC12" s="312"/>
      <c r="AD12" s="312"/>
      <c r="AE12" s="311"/>
      <c r="AF12" s="310">
        <f>$C$3+2</f>
        <v>2026</v>
      </c>
      <c r="AG12" s="312"/>
      <c r="AH12" s="312"/>
      <c r="AI12" s="311"/>
      <c r="AJ12" s="310">
        <f>$C$3+3</f>
        <v>2027</v>
      </c>
      <c r="AK12" s="312"/>
      <c r="AL12" s="312"/>
      <c r="AM12" s="311"/>
      <c r="AN12" s="310">
        <f>$C$3+4</f>
        <v>2028</v>
      </c>
      <c r="AO12" s="312"/>
      <c r="AP12" s="312"/>
      <c r="AQ12" s="311"/>
    </row>
    <row r="13" spans="2:43" outlineLevel="1">
      <c r="B13" s="321"/>
      <c r="C13" s="309"/>
      <c r="D13" s="64" t="s">
        <v>181</v>
      </c>
      <c r="E13" s="8" t="s">
        <v>182</v>
      </c>
      <c r="F13" s="8" t="s">
        <v>183</v>
      </c>
      <c r="G13" s="65" t="s">
        <v>108</v>
      </c>
      <c r="H13" s="64" t="s">
        <v>123</v>
      </c>
      <c r="I13" s="8" t="s">
        <v>182</v>
      </c>
      <c r="J13" s="8" t="s">
        <v>184</v>
      </c>
      <c r="K13" s="65" t="s">
        <v>108</v>
      </c>
      <c r="L13" s="64" t="s">
        <v>123</v>
      </c>
      <c r="M13" s="8" t="s">
        <v>182</v>
      </c>
      <c r="N13" s="8" t="s">
        <v>184</v>
      </c>
      <c r="O13" s="65" t="s">
        <v>108</v>
      </c>
      <c r="P13" s="64" t="s">
        <v>123</v>
      </c>
      <c r="Q13" s="8" t="s">
        <v>182</v>
      </c>
      <c r="R13" s="8" t="s">
        <v>184</v>
      </c>
      <c r="S13" s="65" t="s">
        <v>108</v>
      </c>
      <c r="T13" s="64" t="s">
        <v>123</v>
      </c>
      <c r="U13" s="8" t="s">
        <v>182</v>
      </c>
      <c r="V13" s="8" t="s">
        <v>184</v>
      </c>
      <c r="W13" s="65" t="s">
        <v>108</v>
      </c>
      <c r="X13" s="64" t="s">
        <v>123</v>
      </c>
      <c r="Y13" s="8" t="s">
        <v>182</v>
      </c>
      <c r="Z13" s="8" t="s">
        <v>184</v>
      </c>
      <c r="AA13" s="65" t="s">
        <v>108</v>
      </c>
      <c r="AB13" s="64" t="s">
        <v>123</v>
      </c>
      <c r="AC13" s="8" t="s">
        <v>182</v>
      </c>
      <c r="AD13" s="8" t="s">
        <v>184</v>
      </c>
      <c r="AE13" s="65" t="s">
        <v>108</v>
      </c>
      <c r="AF13" s="64" t="s">
        <v>123</v>
      </c>
      <c r="AG13" s="8" t="s">
        <v>182</v>
      </c>
      <c r="AH13" s="8" t="s">
        <v>184</v>
      </c>
      <c r="AI13" s="65" t="s">
        <v>108</v>
      </c>
      <c r="AJ13" s="64" t="s">
        <v>123</v>
      </c>
      <c r="AK13" s="8" t="s">
        <v>182</v>
      </c>
      <c r="AL13" s="8" t="s">
        <v>184</v>
      </c>
      <c r="AM13" s="65" t="s">
        <v>108</v>
      </c>
      <c r="AN13" s="64" t="s">
        <v>123</v>
      </c>
      <c r="AO13" s="8" t="s">
        <v>182</v>
      </c>
      <c r="AP13" s="8" t="s">
        <v>184</v>
      </c>
      <c r="AQ13" s="65" t="s">
        <v>108</v>
      </c>
    </row>
    <row r="14" spans="2:43" outlineLevel="1">
      <c r="B14" s="235" t="s">
        <v>75</v>
      </c>
      <c r="C14" s="62" t="s">
        <v>103</v>
      </c>
      <c r="D14" s="157">
        <f>E14+G14+F14</f>
        <v>0</v>
      </c>
      <c r="E14" s="51"/>
      <c r="F14" s="51"/>
      <c r="G14" s="79"/>
      <c r="H14" s="157">
        <f>I14+K14+J14</f>
        <v>0</v>
      </c>
      <c r="I14" s="51"/>
      <c r="J14" s="51"/>
      <c r="K14" s="79"/>
      <c r="L14" s="157">
        <f>M14+O14+N14</f>
        <v>0</v>
      </c>
      <c r="M14" s="51"/>
      <c r="N14" s="51"/>
      <c r="O14" s="79"/>
      <c r="P14" s="157">
        <f>Q14+S14+R14</f>
        <v>0</v>
      </c>
      <c r="Q14" s="51"/>
      <c r="R14" s="51"/>
      <c r="S14" s="79"/>
      <c r="T14" s="157">
        <f>U14+W14+V14</f>
        <v>0</v>
      </c>
      <c r="U14" s="51"/>
      <c r="V14" s="51"/>
      <c r="W14" s="79"/>
      <c r="X14" s="157">
        <f>Y14+AA14+Z14</f>
        <v>0</v>
      </c>
      <c r="Y14" s="51"/>
      <c r="Z14" s="51"/>
      <c r="AA14" s="79"/>
      <c r="AB14" s="157">
        <f>AC14+AE14+AD14</f>
        <v>0</v>
      </c>
      <c r="AC14" s="51"/>
      <c r="AD14" s="51"/>
      <c r="AE14" s="79"/>
      <c r="AF14" s="157">
        <f>AG14+AI14+AH14</f>
        <v>0</v>
      </c>
      <c r="AG14" s="51"/>
      <c r="AH14" s="51"/>
      <c r="AI14" s="79"/>
      <c r="AJ14" s="157">
        <f>AK14+AM14+AL14</f>
        <v>0</v>
      </c>
      <c r="AK14" s="51"/>
      <c r="AL14" s="51"/>
      <c r="AM14" s="79"/>
      <c r="AN14" s="157">
        <f>AO14+AQ14+AP14</f>
        <v>0</v>
      </c>
      <c r="AO14" s="51"/>
      <c r="AP14" s="51"/>
      <c r="AQ14" s="79"/>
    </row>
    <row r="15" spans="2:43" outlineLevel="1">
      <c r="B15" s="236" t="s">
        <v>76</v>
      </c>
      <c r="C15" s="62" t="s">
        <v>103</v>
      </c>
      <c r="D15" s="157">
        <f t="shared" ref="D15:D36" si="0">E15+G15+F15</f>
        <v>0</v>
      </c>
      <c r="E15" s="51"/>
      <c r="F15" s="51"/>
      <c r="G15" s="79"/>
      <c r="H15" s="157">
        <f t="shared" ref="H15:H36" si="1">I15+K15+J15</f>
        <v>0</v>
      </c>
      <c r="I15" s="51"/>
      <c r="J15" s="51"/>
      <c r="K15" s="79"/>
      <c r="L15" s="157">
        <f t="shared" ref="L15:L36" si="2">M15+O15+N15</f>
        <v>0</v>
      </c>
      <c r="M15" s="51"/>
      <c r="N15" s="51"/>
      <c r="O15" s="79"/>
      <c r="P15" s="157">
        <f t="shared" ref="P15:P36" si="3">Q15+S15+R15</f>
        <v>1136</v>
      </c>
      <c r="Q15" s="51">
        <v>1136</v>
      </c>
      <c r="R15" s="51"/>
      <c r="S15" s="79"/>
      <c r="T15" s="157">
        <f t="shared" ref="T15:T36" si="4">U15+W15+V15</f>
        <v>2564</v>
      </c>
      <c r="U15" s="51">
        <v>2564</v>
      </c>
      <c r="V15" s="51"/>
      <c r="W15" s="79"/>
      <c r="X15" s="157">
        <f t="shared" ref="X15:X36" si="5">Y15+AA15+Z15</f>
        <v>5365</v>
      </c>
      <c r="Y15" s="51">
        <v>5365</v>
      </c>
      <c r="Z15" s="51"/>
      <c r="AA15" s="79"/>
      <c r="AB15" s="157">
        <f t="shared" ref="AB15:AB36" si="6">AC15+AE15+AD15</f>
        <v>8997</v>
      </c>
      <c r="AC15" s="51">
        <v>8997</v>
      </c>
      <c r="AD15" s="51"/>
      <c r="AE15" s="79"/>
      <c r="AF15" s="157">
        <f t="shared" ref="AF15:AF36" si="7">AG15+AI15+AH15</f>
        <v>8997</v>
      </c>
      <c r="AG15" s="51">
        <v>8997</v>
      </c>
      <c r="AH15" s="51"/>
      <c r="AI15" s="79"/>
      <c r="AJ15" s="157">
        <f t="shared" ref="AJ15:AJ36" si="8">AK15+AM15+AL15</f>
        <v>8997</v>
      </c>
      <c r="AK15" s="51">
        <v>8997</v>
      </c>
      <c r="AL15" s="51"/>
      <c r="AM15" s="79"/>
      <c r="AN15" s="157">
        <f t="shared" ref="AN15:AN36" si="9">AO15+AQ15+AP15</f>
        <v>8997</v>
      </c>
      <c r="AO15" s="51">
        <v>8997</v>
      </c>
      <c r="AP15" s="51"/>
      <c r="AQ15" s="79"/>
    </row>
    <row r="16" spans="2:43" outlineLevel="1">
      <c r="B16" s="236" t="s">
        <v>77</v>
      </c>
      <c r="C16" s="62" t="s">
        <v>103</v>
      </c>
      <c r="D16" s="157">
        <f t="shared" si="0"/>
        <v>0</v>
      </c>
      <c r="E16" s="51"/>
      <c r="F16" s="51"/>
      <c r="G16" s="79"/>
      <c r="H16" s="157">
        <f t="shared" si="1"/>
        <v>0</v>
      </c>
      <c r="I16" s="51"/>
      <c r="J16" s="51"/>
      <c r="K16" s="79"/>
      <c r="L16" s="157">
        <f t="shared" si="2"/>
        <v>0</v>
      </c>
      <c r="M16" s="51"/>
      <c r="N16" s="51"/>
      <c r="O16" s="79"/>
      <c r="P16" s="157">
        <f t="shared" si="3"/>
        <v>0</v>
      </c>
      <c r="Q16" s="51"/>
      <c r="R16" s="51"/>
      <c r="S16" s="79"/>
      <c r="T16" s="157">
        <f t="shared" si="4"/>
        <v>0</v>
      </c>
      <c r="U16" s="51"/>
      <c r="V16" s="51"/>
      <c r="W16" s="79"/>
      <c r="X16" s="157">
        <f t="shared" si="5"/>
        <v>0</v>
      </c>
      <c r="Y16" s="51"/>
      <c r="Z16" s="51"/>
      <c r="AA16" s="79"/>
      <c r="AB16" s="157">
        <f t="shared" si="6"/>
        <v>0</v>
      </c>
      <c r="AC16" s="51"/>
      <c r="AD16" s="51"/>
      <c r="AE16" s="79"/>
      <c r="AF16" s="157">
        <f t="shared" si="7"/>
        <v>0</v>
      </c>
      <c r="AG16" s="51"/>
      <c r="AH16" s="51"/>
      <c r="AI16" s="79"/>
      <c r="AJ16" s="157">
        <f t="shared" si="8"/>
        <v>0</v>
      </c>
      <c r="AK16" s="51"/>
      <c r="AL16" s="51"/>
      <c r="AM16" s="79"/>
      <c r="AN16" s="157">
        <f t="shared" si="9"/>
        <v>0</v>
      </c>
      <c r="AO16" s="51"/>
      <c r="AP16" s="51"/>
      <c r="AQ16" s="79"/>
    </row>
    <row r="17" spans="2:43" outlineLevel="1">
      <c r="B17" s="235" t="s">
        <v>78</v>
      </c>
      <c r="C17" s="62" t="s">
        <v>103</v>
      </c>
      <c r="D17" s="157">
        <f t="shared" si="0"/>
        <v>0</v>
      </c>
      <c r="E17" s="51"/>
      <c r="F17" s="51"/>
      <c r="G17" s="79"/>
      <c r="H17" s="157">
        <f t="shared" si="1"/>
        <v>0</v>
      </c>
      <c r="I17" s="51"/>
      <c r="J17" s="51"/>
      <c r="K17" s="79"/>
      <c r="L17" s="157">
        <f t="shared" si="2"/>
        <v>0</v>
      </c>
      <c r="M17" s="51"/>
      <c r="N17" s="51"/>
      <c r="O17" s="79"/>
      <c r="P17" s="157">
        <f t="shared" si="3"/>
        <v>0</v>
      </c>
      <c r="Q17" s="51"/>
      <c r="R17" s="51"/>
      <c r="S17" s="79"/>
      <c r="T17" s="157">
        <f t="shared" si="4"/>
        <v>0</v>
      </c>
      <c r="U17" s="51"/>
      <c r="V17" s="51"/>
      <c r="W17" s="79"/>
      <c r="X17" s="157">
        <f t="shared" si="5"/>
        <v>0</v>
      </c>
      <c r="Y17" s="51"/>
      <c r="Z17" s="51"/>
      <c r="AA17" s="79"/>
      <c r="AB17" s="157">
        <f t="shared" si="6"/>
        <v>0</v>
      </c>
      <c r="AC17" s="51"/>
      <c r="AD17" s="51"/>
      <c r="AE17" s="79"/>
      <c r="AF17" s="157">
        <f t="shared" si="7"/>
        <v>0</v>
      </c>
      <c r="AG17" s="51"/>
      <c r="AH17" s="51"/>
      <c r="AI17" s="79"/>
      <c r="AJ17" s="157">
        <f t="shared" si="8"/>
        <v>0</v>
      </c>
      <c r="AK17" s="51"/>
      <c r="AL17" s="51"/>
      <c r="AM17" s="79"/>
      <c r="AN17" s="157">
        <f t="shared" si="9"/>
        <v>0</v>
      </c>
      <c r="AO17" s="51"/>
      <c r="AP17" s="51"/>
      <c r="AQ17" s="79"/>
    </row>
    <row r="18" spans="2:43" outlineLevel="1">
      <c r="B18" s="236" t="s">
        <v>79</v>
      </c>
      <c r="C18" s="62" t="s">
        <v>103</v>
      </c>
      <c r="D18" s="157">
        <f t="shared" si="0"/>
        <v>0</v>
      </c>
      <c r="E18" s="51"/>
      <c r="F18" s="51"/>
      <c r="G18" s="79"/>
      <c r="H18" s="157">
        <f t="shared" si="1"/>
        <v>0</v>
      </c>
      <c r="I18" s="51"/>
      <c r="J18" s="51"/>
      <c r="K18" s="79"/>
      <c r="L18" s="157">
        <f t="shared" si="2"/>
        <v>0</v>
      </c>
      <c r="M18" s="51"/>
      <c r="N18" s="51"/>
      <c r="O18" s="79"/>
      <c r="P18" s="157">
        <f t="shared" si="3"/>
        <v>300</v>
      </c>
      <c r="Q18" s="51">
        <v>300</v>
      </c>
      <c r="R18" s="51"/>
      <c r="S18" s="79"/>
      <c r="T18" s="157">
        <f t="shared" si="4"/>
        <v>952</v>
      </c>
      <c r="U18" s="51">
        <v>952</v>
      </c>
      <c r="V18" s="51"/>
      <c r="W18" s="79"/>
      <c r="X18" s="157">
        <f t="shared" si="5"/>
        <v>2464</v>
      </c>
      <c r="Y18" s="51">
        <v>2464</v>
      </c>
      <c r="Z18" s="51"/>
      <c r="AA18" s="79"/>
      <c r="AB18" s="157">
        <f t="shared" si="6"/>
        <v>4264</v>
      </c>
      <c r="AC18" s="51">
        <v>4264</v>
      </c>
      <c r="AD18" s="51"/>
      <c r="AE18" s="79"/>
      <c r="AF18" s="157">
        <f t="shared" si="7"/>
        <v>4264</v>
      </c>
      <c r="AG18" s="51">
        <v>4264</v>
      </c>
      <c r="AH18" s="51"/>
      <c r="AI18" s="79"/>
      <c r="AJ18" s="157">
        <f t="shared" si="8"/>
        <v>4264</v>
      </c>
      <c r="AK18" s="51">
        <v>4264</v>
      </c>
      <c r="AL18" s="51"/>
      <c r="AM18" s="79"/>
      <c r="AN18" s="157">
        <f t="shared" si="9"/>
        <v>4264</v>
      </c>
      <c r="AO18" s="51">
        <v>4264</v>
      </c>
      <c r="AP18" s="51"/>
      <c r="AQ18" s="79"/>
    </row>
    <row r="19" spans="2:43" outlineLevel="1">
      <c r="B19" s="236" t="s">
        <v>80</v>
      </c>
      <c r="C19" s="62" t="s">
        <v>103</v>
      </c>
      <c r="D19" s="157">
        <f t="shared" si="0"/>
        <v>0</v>
      </c>
      <c r="E19" s="51"/>
      <c r="F19" s="51"/>
      <c r="G19" s="79"/>
      <c r="H19" s="157">
        <f t="shared" si="1"/>
        <v>0</v>
      </c>
      <c r="I19" s="51"/>
      <c r="J19" s="51"/>
      <c r="K19" s="79"/>
      <c r="L19" s="157">
        <f t="shared" si="2"/>
        <v>0</v>
      </c>
      <c r="M19" s="51"/>
      <c r="N19" s="51"/>
      <c r="O19" s="79"/>
      <c r="P19" s="157">
        <f t="shared" si="3"/>
        <v>0</v>
      </c>
      <c r="Q19" s="51"/>
      <c r="R19" s="51"/>
      <c r="S19" s="79"/>
      <c r="T19" s="157">
        <f t="shared" si="4"/>
        <v>0</v>
      </c>
      <c r="U19" s="51"/>
      <c r="V19" s="51"/>
      <c r="W19" s="79"/>
      <c r="X19" s="157">
        <f t="shared" si="5"/>
        <v>0</v>
      </c>
      <c r="Y19" s="51"/>
      <c r="Z19" s="51"/>
      <c r="AA19" s="79"/>
      <c r="AB19" s="157">
        <f t="shared" si="6"/>
        <v>0</v>
      </c>
      <c r="AC19" s="51"/>
      <c r="AD19" s="51"/>
      <c r="AE19" s="79"/>
      <c r="AF19" s="157">
        <f t="shared" si="7"/>
        <v>0</v>
      </c>
      <c r="AG19" s="51"/>
      <c r="AH19" s="51"/>
      <c r="AI19" s="79"/>
      <c r="AJ19" s="157">
        <f t="shared" si="8"/>
        <v>0</v>
      </c>
      <c r="AK19" s="51"/>
      <c r="AL19" s="51"/>
      <c r="AM19" s="79"/>
      <c r="AN19" s="157">
        <f t="shared" si="9"/>
        <v>0</v>
      </c>
      <c r="AO19" s="51"/>
      <c r="AP19" s="51"/>
      <c r="AQ19" s="79"/>
    </row>
    <row r="20" spans="2:43" outlineLevel="1">
      <c r="B20" s="235" t="s">
        <v>81</v>
      </c>
      <c r="C20" s="62" t="s">
        <v>103</v>
      </c>
      <c r="D20" s="157">
        <f t="shared" si="0"/>
        <v>0</v>
      </c>
      <c r="E20" s="51"/>
      <c r="F20" s="51"/>
      <c r="G20" s="79"/>
      <c r="H20" s="157">
        <f t="shared" si="1"/>
        <v>0</v>
      </c>
      <c r="I20" s="51"/>
      <c r="J20" s="51"/>
      <c r="K20" s="79"/>
      <c r="L20" s="157">
        <f t="shared" si="2"/>
        <v>0</v>
      </c>
      <c r="M20" s="51"/>
      <c r="N20" s="51"/>
      <c r="O20" s="79"/>
      <c r="P20" s="157">
        <f t="shared" si="3"/>
        <v>0</v>
      </c>
      <c r="Q20" s="51"/>
      <c r="R20" s="51"/>
      <c r="S20" s="79"/>
      <c r="T20" s="157">
        <f t="shared" si="4"/>
        <v>0</v>
      </c>
      <c r="U20" s="51"/>
      <c r="V20" s="51"/>
      <c r="W20" s="79"/>
      <c r="X20" s="157">
        <f t="shared" si="5"/>
        <v>0</v>
      </c>
      <c r="Y20" s="51"/>
      <c r="Z20" s="51"/>
      <c r="AA20" s="79"/>
      <c r="AB20" s="157">
        <f t="shared" si="6"/>
        <v>0</v>
      </c>
      <c r="AC20" s="51"/>
      <c r="AD20" s="51"/>
      <c r="AE20" s="79"/>
      <c r="AF20" s="157">
        <f t="shared" si="7"/>
        <v>0</v>
      </c>
      <c r="AG20" s="51"/>
      <c r="AH20" s="51"/>
      <c r="AI20" s="79"/>
      <c r="AJ20" s="157">
        <f t="shared" si="8"/>
        <v>0</v>
      </c>
      <c r="AK20" s="51"/>
      <c r="AL20" s="51"/>
      <c r="AM20" s="79"/>
      <c r="AN20" s="157">
        <f t="shared" si="9"/>
        <v>0</v>
      </c>
      <c r="AO20" s="51"/>
      <c r="AP20" s="51"/>
      <c r="AQ20" s="79"/>
    </row>
    <row r="21" spans="2:43" outlineLevel="1">
      <c r="B21" s="236" t="s">
        <v>82</v>
      </c>
      <c r="C21" s="62" t="s">
        <v>103</v>
      </c>
      <c r="D21" s="157">
        <f t="shared" si="0"/>
        <v>0</v>
      </c>
      <c r="E21" s="51"/>
      <c r="F21" s="51"/>
      <c r="G21" s="79"/>
      <c r="H21" s="157">
        <f t="shared" si="1"/>
        <v>0</v>
      </c>
      <c r="I21" s="51"/>
      <c r="J21" s="51"/>
      <c r="K21" s="79"/>
      <c r="L21" s="157">
        <f t="shared" si="2"/>
        <v>0</v>
      </c>
      <c r="M21" s="51"/>
      <c r="N21" s="51"/>
      <c r="O21" s="79"/>
      <c r="P21" s="157">
        <f t="shared" si="3"/>
        <v>2274</v>
      </c>
      <c r="Q21" s="51">
        <v>2274</v>
      </c>
      <c r="R21" s="51"/>
      <c r="S21" s="79"/>
      <c r="T21" s="157">
        <f t="shared" si="4"/>
        <v>4853</v>
      </c>
      <c r="U21" s="51">
        <v>4853</v>
      </c>
      <c r="V21" s="51"/>
      <c r="W21" s="79"/>
      <c r="X21" s="157">
        <f t="shared" si="5"/>
        <v>6527</v>
      </c>
      <c r="Y21" s="51">
        <v>6527</v>
      </c>
      <c r="Z21" s="51"/>
      <c r="AA21" s="79"/>
      <c r="AB21" s="157">
        <f t="shared" si="6"/>
        <v>7079</v>
      </c>
      <c r="AC21" s="51">
        <v>7079</v>
      </c>
      <c r="AD21" s="51"/>
      <c r="AE21" s="79"/>
      <c r="AF21" s="157">
        <f t="shared" si="7"/>
        <v>7079</v>
      </c>
      <c r="AG21" s="51">
        <v>7079</v>
      </c>
      <c r="AH21" s="51"/>
      <c r="AI21" s="79"/>
      <c r="AJ21" s="157">
        <f t="shared" si="8"/>
        <v>7079</v>
      </c>
      <c r="AK21" s="51">
        <v>7079</v>
      </c>
      <c r="AL21" s="51"/>
      <c r="AM21" s="79"/>
      <c r="AN21" s="157">
        <f t="shared" si="9"/>
        <v>7079</v>
      </c>
      <c r="AO21" s="51">
        <v>7079</v>
      </c>
      <c r="AP21" s="51"/>
      <c r="AQ21" s="79"/>
    </row>
    <row r="22" spans="2:43" outlineLevel="1">
      <c r="B22" s="236" t="s">
        <v>83</v>
      </c>
      <c r="C22" s="62" t="s">
        <v>103</v>
      </c>
      <c r="D22" s="157">
        <f t="shared" si="0"/>
        <v>0</v>
      </c>
      <c r="E22" s="51"/>
      <c r="F22" s="51"/>
      <c r="G22" s="79"/>
      <c r="H22" s="157">
        <f t="shared" si="1"/>
        <v>0</v>
      </c>
      <c r="I22" s="51"/>
      <c r="J22" s="51"/>
      <c r="K22" s="79"/>
      <c r="L22" s="157">
        <f t="shared" si="2"/>
        <v>0</v>
      </c>
      <c r="M22" s="51"/>
      <c r="N22" s="51"/>
      <c r="O22" s="79"/>
      <c r="P22" s="157">
        <f t="shared" si="3"/>
        <v>0</v>
      </c>
      <c r="Q22" s="51"/>
      <c r="R22" s="51"/>
      <c r="S22" s="79"/>
      <c r="T22" s="157">
        <f t="shared" si="4"/>
        <v>0</v>
      </c>
      <c r="U22" s="51"/>
      <c r="V22" s="51"/>
      <c r="W22" s="79"/>
      <c r="X22" s="157">
        <f t="shared" si="5"/>
        <v>0</v>
      </c>
      <c r="Y22" s="51"/>
      <c r="Z22" s="51"/>
      <c r="AA22" s="79"/>
      <c r="AB22" s="157">
        <f t="shared" si="6"/>
        <v>0</v>
      </c>
      <c r="AC22" s="51"/>
      <c r="AD22" s="51"/>
      <c r="AE22" s="79"/>
      <c r="AF22" s="157">
        <f t="shared" si="7"/>
        <v>0</v>
      </c>
      <c r="AG22" s="51"/>
      <c r="AH22" s="51"/>
      <c r="AI22" s="79"/>
      <c r="AJ22" s="157">
        <f t="shared" si="8"/>
        <v>0</v>
      </c>
      <c r="AK22" s="51"/>
      <c r="AL22" s="51"/>
      <c r="AM22" s="79"/>
      <c r="AN22" s="157">
        <f t="shared" si="9"/>
        <v>0</v>
      </c>
      <c r="AO22" s="51"/>
      <c r="AP22" s="51"/>
      <c r="AQ22" s="79"/>
    </row>
    <row r="23" spans="2:43" outlineLevel="1">
      <c r="B23" s="235" t="s">
        <v>84</v>
      </c>
      <c r="C23" s="62" t="s">
        <v>103</v>
      </c>
      <c r="D23" s="157">
        <f t="shared" si="0"/>
        <v>0</v>
      </c>
      <c r="E23" s="51"/>
      <c r="F23" s="51"/>
      <c r="G23" s="79"/>
      <c r="H23" s="157">
        <f t="shared" si="1"/>
        <v>0</v>
      </c>
      <c r="I23" s="51"/>
      <c r="J23" s="51"/>
      <c r="K23" s="79"/>
      <c r="L23" s="157">
        <f t="shared" si="2"/>
        <v>0</v>
      </c>
      <c r="M23" s="51"/>
      <c r="N23" s="51"/>
      <c r="O23" s="79"/>
      <c r="P23" s="157">
        <f t="shared" si="3"/>
        <v>0</v>
      </c>
      <c r="Q23" s="51"/>
      <c r="R23" s="51"/>
      <c r="S23" s="79"/>
      <c r="T23" s="157">
        <f t="shared" si="4"/>
        <v>0</v>
      </c>
      <c r="U23" s="51"/>
      <c r="V23" s="51"/>
      <c r="W23" s="79"/>
      <c r="X23" s="157">
        <f t="shared" si="5"/>
        <v>0</v>
      </c>
      <c r="Y23" s="51"/>
      <c r="Z23" s="51"/>
      <c r="AA23" s="79"/>
      <c r="AB23" s="157">
        <f t="shared" si="6"/>
        <v>0</v>
      </c>
      <c r="AC23" s="51"/>
      <c r="AD23" s="51"/>
      <c r="AE23" s="79"/>
      <c r="AF23" s="157">
        <f t="shared" si="7"/>
        <v>0</v>
      </c>
      <c r="AG23" s="51"/>
      <c r="AH23" s="51"/>
      <c r="AI23" s="79"/>
      <c r="AJ23" s="157">
        <f t="shared" si="8"/>
        <v>0</v>
      </c>
      <c r="AK23" s="51"/>
      <c r="AL23" s="51"/>
      <c r="AM23" s="79"/>
      <c r="AN23" s="157">
        <f t="shared" si="9"/>
        <v>0</v>
      </c>
      <c r="AO23" s="51"/>
      <c r="AP23" s="51"/>
      <c r="AQ23" s="79"/>
    </row>
    <row r="24" spans="2:43" outlineLevel="1">
      <c r="B24" s="237" t="s">
        <v>85</v>
      </c>
      <c r="C24" s="62" t="s">
        <v>103</v>
      </c>
      <c r="D24" s="157">
        <f t="shared" si="0"/>
        <v>0</v>
      </c>
      <c r="E24" s="51"/>
      <c r="F24" s="51"/>
      <c r="G24" s="79"/>
      <c r="H24" s="157">
        <f t="shared" si="1"/>
        <v>0</v>
      </c>
      <c r="I24" s="51"/>
      <c r="J24" s="51"/>
      <c r="K24" s="79"/>
      <c r="L24" s="157">
        <f t="shared" si="2"/>
        <v>0</v>
      </c>
      <c r="M24" s="51"/>
      <c r="N24" s="51"/>
      <c r="O24" s="79"/>
      <c r="P24" s="157">
        <f t="shared" si="3"/>
        <v>0</v>
      </c>
      <c r="Q24" s="51"/>
      <c r="R24" s="51"/>
      <c r="S24" s="79"/>
      <c r="T24" s="157">
        <f t="shared" si="4"/>
        <v>0</v>
      </c>
      <c r="U24" s="51"/>
      <c r="V24" s="51"/>
      <c r="W24" s="79"/>
      <c r="X24" s="157">
        <f t="shared" si="5"/>
        <v>0</v>
      </c>
      <c r="Y24" s="51"/>
      <c r="Z24" s="51"/>
      <c r="AA24" s="79"/>
      <c r="AB24" s="157">
        <f t="shared" si="6"/>
        <v>0</v>
      </c>
      <c r="AC24" s="51"/>
      <c r="AD24" s="51"/>
      <c r="AE24" s="79"/>
      <c r="AF24" s="157">
        <f t="shared" si="7"/>
        <v>0</v>
      </c>
      <c r="AG24" s="51"/>
      <c r="AH24" s="51"/>
      <c r="AI24" s="79"/>
      <c r="AJ24" s="157">
        <f t="shared" si="8"/>
        <v>0</v>
      </c>
      <c r="AK24" s="51"/>
      <c r="AL24" s="51"/>
      <c r="AM24" s="79"/>
      <c r="AN24" s="157">
        <f t="shared" si="9"/>
        <v>0</v>
      </c>
      <c r="AO24" s="51"/>
      <c r="AP24" s="51"/>
      <c r="AQ24" s="79"/>
    </row>
    <row r="25" spans="2:43" outlineLevel="1">
      <c r="B25" s="235" t="s">
        <v>86</v>
      </c>
      <c r="C25" s="62" t="s">
        <v>103</v>
      </c>
      <c r="D25" s="157">
        <f t="shared" si="0"/>
        <v>0</v>
      </c>
      <c r="E25" s="51"/>
      <c r="F25" s="51"/>
      <c r="G25" s="79"/>
      <c r="H25" s="157">
        <f t="shared" si="1"/>
        <v>0</v>
      </c>
      <c r="I25" s="51"/>
      <c r="J25" s="51"/>
      <c r="K25" s="79"/>
      <c r="L25" s="157">
        <f t="shared" si="2"/>
        <v>0</v>
      </c>
      <c r="M25" s="51"/>
      <c r="N25" s="51"/>
      <c r="O25" s="79"/>
      <c r="P25" s="157">
        <f t="shared" si="3"/>
        <v>0</v>
      </c>
      <c r="Q25" s="51"/>
      <c r="R25" s="51"/>
      <c r="S25" s="79"/>
      <c r="T25" s="157">
        <f t="shared" si="4"/>
        <v>0</v>
      </c>
      <c r="U25" s="51"/>
      <c r="V25" s="51"/>
      <c r="W25" s="79"/>
      <c r="X25" s="157">
        <f t="shared" si="5"/>
        <v>0</v>
      </c>
      <c r="Y25" s="51"/>
      <c r="Z25" s="51"/>
      <c r="AA25" s="79"/>
      <c r="AB25" s="157">
        <f t="shared" si="6"/>
        <v>0</v>
      </c>
      <c r="AC25" s="51"/>
      <c r="AD25" s="51"/>
      <c r="AE25" s="79"/>
      <c r="AF25" s="157">
        <f t="shared" si="7"/>
        <v>0</v>
      </c>
      <c r="AG25" s="51"/>
      <c r="AH25" s="51"/>
      <c r="AI25" s="79"/>
      <c r="AJ25" s="157">
        <f t="shared" si="8"/>
        <v>0</v>
      </c>
      <c r="AK25" s="51"/>
      <c r="AL25" s="51"/>
      <c r="AM25" s="79"/>
      <c r="AN25" s="157">
        <f t="shared" si="9"/>
        <v>0</v>
      </c>
      <c r="AO25" s="51"/>
      <c r="AP25" s="51"/>
      <c r="AQ25" s="79"/>
    </row>
    <row r="26" spans="2:43" outlineLevel="1">
      <c r="B26" s="236" t="s">
        <v>87</v>
      </c>
      <c r="C26" s="62" t="s">
        <v>103</v>
      </c>
      <c r="D26" s="157">
        <f t="shared" si="0"/>
        <v>0</v>
      </c>
      <c r="E26" s="51"/>
      <c r="F26" s="51"/>
      <c r="G26" s="79"/>
      <c r="H26" s="157">
        <f t="shared" si="1"/>
        <v>0</v>
      </c>
      <c r="I26" s="51"/>
      <c r="J26" s="51"/>
      <c r="K26" s="79"/>
      <c r="L26" s="157">
        <f t="shared" si="2"/>
        <v>0</v>
      </c>
      <c r="M26" s="51"/>
      <c r="N26" s="51"/>
      <c r="O26" s="79"/>
      <c r="P26" s="157">
        <f t="shared" si="3"/>
        <v>0</v>
      </c>
      <c r="Q26" s="51"/>
      <c r="R26" s="51"/>
      <c r="S26" s="79"/>
      <c r="T26" s="157">
        <f t="shared" si="4"/>
        <v>0</v>
      </c>
      <c r="U26" s="51"/>
      <c r="V26" s="51"/>
      <c r="W26" s="79"/>
      <c r="X26" s="157">
        <f t="shared" si="5"/>
        <v>0</v>
      </c>
      <c r="Y26" s="51"/>
      <c r="Z26" s="51"/>
      <c r="AA26" s="79"/>
      <c r="AB26" s="157">
        <f t="shared" si="6"/>
        <v>0</v>
      </c>
      <c r="AC26" s="51"/>
      <c r="AD26" s="51"/>
      <c r="AE26" s="79"/>
      <c r="AF26" s="157">
        <f t="shared" si="7"/>
        <v>0</v>
      </c>
      <c r="AG26" s="51"/>
      <c r="AH26" s="51"/>
      <c r="AI26" s="79"/>
      <c r="AJ26" s="157">
        <f t="shared" si="8"/>
        <v>0</v>
      </c>
      <c r="AK26" s="51"/>
      <c r="AL26" s="51"/>
      <c r="AM26" s="79"/>
      <c r="AN26" s="157">
        <f t="shared" si="9"/>
        <v>0</v>
      </c>
      <c r="AO26" s="51"/>
      <c r="AP26" s="51"/>
      <c r="AQ26" s="79"/>
    </row>
    <row r="27" spans="2:43" outlineLevel="1">
      <c r="B27" s="235" t="s">
        <v>88</v>
      </c>
      <c r="C27" s="62" t="s">
        <v>103</v>
      </c>
      <c r="D27" s="157">
        <f t="shared" si="0"/>
        <v>0</v>
      </c>
      <c r="E27" s="51"/>
      <c r="F27" s="51"/>
      <c r="G27" s="79"/>
      <c r="H27" s="157">
        <f t="shared" si="1"/>
        <v>0</v>
      </c>
      <c r="I27" s="51"/>
      <c r="J27" s="51"/>
      <c r="K27" s="79"/>
      <c r="L27" s="157">
        <f t="shared" si="2"/>
        <v>0</v>
      </c>
      <c r="M27" s="51"/>
      <c r="N27" s="51"/>
      <c r="O27" s="79"/>
      <c r="P27" s="157">
        <f t="shared" si="3"/>
        <v>0</v>
      </c>
      <c r="Q27" s="51"/>
      <c r="R27" s="51"/>
      <c r="S27" s="79"/>
      <c r="T27" s="157">
        <f t="shared" si="4"/>
        <v>0</v>
      </c>
      <c r="U27" s="51"/>
      <c r="V27" s="51"/>
      <c r="W27" s="79"/>
      <c r="X27" s="157">
        <f t="shared" si="5"/>
        <v>0</v>
      </c>
      <c r="Y27" s="51"/>
      <c r="Z27" s="51"/>
      <c r="AA27" s="79"/>
      <c r="AB27" s="157">
        <f t="shared" si="6"/>
        <v>0</v>
      </c>
      <c r="AC27" s="51"/>
      <c r="AD27" s="51"/>
      <c r="AE27" s="79"/>
      <c r="AF27" s="157">
        <f t="shared" si="7"/>
        <v>0</v>
      </c>
      <c r="AG27" s="51"/>
      <c r="AH27" s="51"/>
      <c r="AI27" s="79"/>
      <c r="AJ27" s="157">
        <f t="shared" si="8"/>
        <v>0</v>
      </c>
      <c r="AK27" s="51"/>
      <c r="AL27" s="51"/>
      <c r="AM27" s="79"/>
      <c r="AN27" s="157">
        <f t="shared" si="9"/>
        <v>0</v>
      </c>
      <c r="AO27" s="51"/>
      <c r="AP27" s="51"/>
      <c r="AQ27" s="79"/>
    </row>
    <row r="28" spans="2:43" outlineLevel="1">
      <c r="B28" s="236" t="s">
        <v>89</v>
      </c>
      <c r="C28" s="62" t="s">
        <v>103</v>
      </c>
      <c r="D28" s="157">
        <f t="shared" si="0"/>
        <v>0</v>
      </c>
      <c r="E28" s="51"/>
      <c r="F28" s="51"/>
      <c r="G28" s="79"/>
      <c r="H28" s="157">
        <f t="shared" si="1"/>
        <v>0</v>
      </c>
      <c r="I28" s="51"/>
      <c r="J28" s="51"/>
      <c r="K28" s="79"/>
      <c r="L28" s="157">
        <f t="shared" si="2"/>
        <v>0</v>
      </c>
      <c r="M28" s="51"/>
      <c r="N28" s="51"/>
      <c r="O28" s="79"/>
      <c r="P28" s="157">
        <f t="shared" si="3"/>
        <v>0</v>
      </c>
      <c r="Q28" s="51"/>
      <c r="R28" s="51"/>
      <c r="S28" s="79"/>
      <c r="T28" s="157">
        <f t="shared" si="4"/>
        <v>0</v>
      </c>
      <c r="U28" s="51"/>
      <c r="V28" s="51"/>
      <c r="W28" s="79"/>
      <c r="X28" s="157">
        <f t="shared" si="5"/>
        <v>0</v>
      </c>
      <c r="Y28" s="51"/>
      <c r="Z28" s="51"/>
      <c r="AA28" s="79"/>
      <c r="AB28" s="157">
        <f t="shared" si="6"/>
        <v>0</v>
      </c>
      <c r="AC28" s="51"/>
      <c r="AD28" s="51"/>
      <c r="AE28" s="79"/>
      <c r="AF28" s="157">
        <f t="shared" si="7"/>
        <v>0</v>
      </c>
      <c r="AG28" s="51"/>
      <c r="AH28" s="51"/>
      <c r="AI28" s="79"/>
      <c r="AJ28" s="157">
        <f t="shared" si="8"/>
        <v>0</v>
      </c>
      <c r="AK28" s="51"/>
      <c r="AL28" s="51"/>
      <c r="AM28" s="79"/>
      <c r="AN28" s="157">
        <f t="shared" si="9"/>
        <v>0</v>
      </c>
      <c r="AO28" s="51"/>
      <c r="AP28" s="51"/>
      <c r="AQ28" s="79"/>
    </row>
    <row r="29" spans="2:43" outlineLevel="1">
      <c r="B29" s="235" t="s">
        <v>90</v>
      </c>
      <c r="C29" s="62" t="s">
        <v>103</v>
      </c>
      <c r="D29" s="157">
        <f t="shared" si="0"/>
        <v>0</v>
      </c>
      <c r="E29" s="51"/>
      <c r="F29" s="51"/>
      <c r="G29" s="79"/>
      <c r="H29" s="157">
        <f t="shared" si="1"/>
        <v>0</v>
      </c>
      <c r="I29" s="51"/>
      <c r="J29" s="51"/>
      <c r="K29" s="79"/>
      <c r="L29" s="157">
        <f t="shared" si="2"/>
        <v>0</v>
      </c>
      <c r="M29" s="51"/>
      <c r="N29" s="51"/>
      <c r="O29" s="79"/>
      <c r="P29" s="157">
        <f t="shared" si="3"/>
        <v>0</v>
      </c>
      <c r="Q29" s="51"/>
      <c r="R29" s="51"/>
      <c r="S29" s="79"/>
      <c r="T29" s="157">
        <f t="shared" si="4"/>
        <v>0</v>
      </c>
      <c r="U29" s="51"/>
      <c r="V29" s="51"/>
      <c r="W29" s="79"/>
      <c r="X29" s="157">
        <f t="shared" si="5"/>
        <v>0</v>
      </c>
      <c r="Y29" s="51"/>
      <c r="Z29" s="51"/>
      <c r="AA29" s="79"/>
      <c r="AB29" s="157">
        <f t="shared" si="6"/>
        <v>0</v>
      </c>
      <c r="AC29" s="51"/>
      <c r="AD29" s="51"/>
      <c r="AE29" s="79"/>
      <c r="AF29" s="157">
        <f t="shared" si="7"/>
        <v>0</v>
      </c>
      <c r="AG29" s="51"/>
      <c r="AH29" s="51"/>
      <c r="AI29" s="79"/>
      <c r="AJ29" s="157">
        <f t="shared" si="8"/>
        <v>0</v>
      </c>
      <c r="AK29" s="51"/>
      <c r="AL29" s="51"/>
      <c r="AM29" s="79"/>
      <c r="AN29" s="157">
        <f t="shared" si="9"/>
        <v>0</v>
      </c>
      <c r="AO29" s="51"/>
      <c r="AP29" s="51"/>
      <c r="AQ29" s="79"/>
    </row>
    <row r="30" spans="2:43" outlineLevel="1">
      <c r="B30" s="236" t="s">
        <v>91</v>
      </c>
      <c r="C30" s="62" t="s">
        <v>103</v>
      </c>
      <c r="D30" s="157">
        <f t="shared" si="0"/>
        <v>0</v>
      </c>
      <c r="E30" s="51"/>
      <c r="F30" s="51"/>
      <c r="G30" s="79"/>
      <c r="H30" s="157">
        <f t="shared" si="1"/>
        <v>0</v>
      </c>
      <c r="I30" s="51"/>
      <c r="J30" s="51"/>
      <c r="K30" s="79"/>
      <c r="L30" s="157">
        <f t="shared" si="2"/>
        <v>0</v>
      </c>
      <c r="M30" s="51"/>
      <c r="N30" s="51"/>
      <c r="O30" s="79"/>
      <c r="P30" s="157">
        <f t="shared" si="3"/>
        <v>0</v>
      </c>
      <c r="Q30" s="51"/>
      <c r="R30" s="51"/>
      <c r="S30" s="79"/>
      <c r="T30" s="157">
        <f t="shared" si="4"/>
        <v>0</v>
      </c>
      <c r="U30" s="51"/>
      <c r="V30" s="51"/>
      <c r="W30" s="79"/>
      <c r="X30" s="157">
        <f t="shared" si="5"/>
        <v>0</v>
      </c>
      <c r="Y30" s="51"/>
      <c r="Z30" s="51"/>
      <c r="AA30" s="79"/>
      <c r="AB30" s="157">
        <f t="shared" si="6"/>
        <v>0</v>
      </c>
      <c r="AC30" s="51"/>
      <c r="AD30" s="51"/>
      <c r="AE30" s="79"/>
      <c r="AF30" s="157">
        <f t="shared" si="7"/>
        <v>0</v>
      </c>
      <c r="AG30" s="51"/>
      <c r="AH30" s="51"/>
      <c r="AI30" s="79"/>
      <c r="AJ30" s="157">
        <f t="shared" si="8"/>
        <v>0</v>
      </c>
      <c r="AK30" s="51"/>
      <c r="AL30" s="51"/>
      <c r="AM30" s="79"/>
      <c r="AN30" s="157">
        <f t="shared" si="9"/>
        <v>0</v>
      </c>
      <c r="AO30" s="51"/>
      <c r="AP30" s="51"/>
      <c r="AQ30" s="79"/>
    </row>
    <row r="31" spans="2:43" outlineLevel="1">
      <c r="B31" s="236" t="s">
        <v>92</v>
      </c>
      <c r="C31" s="62" t="s">
        <v>103</v>
      </c>
      <c r="D31" s="157">
        <f t="shared" si="0"/>
        <v>4512</v>
      </c>
      <c r="E31" s="51">
        <v>4512</v>
      </c>
      <c r="F31" s="51"/>
      <c r="G31" s="79"/>
      <c r="H31" s="157">
        <f t="shared" si="1"/>
        <v>4512</v>
      </c>
      <c r="I31" s="51">
        <v>4512</v>
      </c>
      <c r="J31" s="51"/>
      <c r="K31" s="79"/>
      <c r="L31" s="157">
        <f t="shared" si="2"/>
        <v>4512</v>
      </c>
      <c r="M31" s="51">
        <v>4512</v>
      </c>
      <c r="N31" s="51"/>
      <c r="O31" s="79"/>
      <c r="P31" s="157">
        <f t="shared" si="3"/>
        <v>4729</v>
      </c>
      <c r="Q31" s="51">
        <v>4729</v>
      </c>
      <c r="R31" s="51"/>
      <c r="S31" s="79"/>
      <c r="T31" s="157">
        <f t="shared" si="4"/>
        <v>2475</v>
      </c>
      <c r="U31" s="51">
        <v>2475</v>
      </c>
      <c r="V31" s="51"/>
      <c r="W31" s="79"/>
      <c r="X31" s="157">
        <f t="shared" si="5"/>
        <v>4733</v>
      </c>
      <c r="Y31" s="51">
        <v>4733</v>
      </c>
      <c r="Z31" s="51"/>
      <c r="AA31" s="79"/>
      <c r="AB31" s="157">
        <f t="shared" si="6"/>
        <v>8637</v>
      </c>
      <c r="AC31" s="51">
        <v>8637</v>
      </c>
      <c r="AD31" s="51"/>
      <c r="AE31" s="79"/>
      <c r="AF31" s="157">
        <f t="shared" si="7"/>
        <v>8637</v>
      </c>
      <c r="AG31" s="51">
        <v>8637</v>
      </c>
      <c r="AH31" s="51"/>
      <c r="AI31" s="79"/>
      <c r="AJ31" s="157">
        <f t="shared" si="8"/>
        <v>8637</v>
      </c>
      <c r="AK31" s="51">
        <v>8637</v>
      </c>
      <c r="AL31" s="51"/>
      <c r="AM31" s="79"/>
      <c r="AN31" s="157">
        <f t="shared" si="9"/>
        <v>8637</v>
      </c>
      <c r="AO31" s="51">
        <v>8637</v>
      </c>
      <c r="AP31" s="51"/>
      <c r="AQ31" s="79"/>
    </row>
    <row r="32" spans="2:43" outlineLevel="1">
      <c r="B32" s="235" t="s">
        <v>84</v>
      </c>
      <c r="C32" s="62" t="s">
        <v>103</v>
      </c>
      <c r="D32" s="157">
        <f t="shared" si="0"/>
        <v>0</v>
      </c>
      <c r="E32" s="51"/>
      <c r="F32" s="51"/>
      <c r="G32" s="79"/>
      <c r="H32" s="157">
        <f t="shared" si="1"/>
        <v>0</v>
      </c>
      <c r="I32" s="51"/>
      <c r="J32" s="51"/>
      <c r="K32" s="79"/>
      <c r="L32" s="157">
        <f t="shared" si="2"/>
        <v>0</v>
      </c>
      <c r="M32" s="51"/>
      <c r="N32" s="51"/>
      <c r="O32" s="79"/>
      <c r="P32" s="157">
        <f t="shared" si="3"/>
        <v>0</v>
      </c>
      <c r="Q32" s="51"/>
      <c r="R32" s="51"/>
      <c r="S32" s="79"/>
      <c r="T32" s="157">
        <f t="shared" si="4"/>
        <v>0</v>
      </c>
      <c r="U32" s="51"/>
      <c r="V32" s="51"/>
      <c r="W32" s="79"/>
      <c r="X32" s="157">
        <f t="shared" si="5"/>
        <v>0</v>
      </c>
      <c r="Y32" s="51"/>
      <c r="Z32" s="51"/>
      <c r="AA32" s="79"/>
      <c r="AB32" s="157">
        <f t="shared" si="6"/>
        <v>0</v>
      </c>
      <c r="AC32" s="51"/>
      <c r="AD32" s="51"/>
      <c r="AE32" s="79"/>
      <c r="AF32" s="157">
        <f t="shared" si="7"/>
        <v>0</v>
      </c>
      <c r="AG32" s="51"/>
      <c r="AH32" s="51"/>
      <c r="AI32" s="79"/>
      <c r="AJ32" s="157">
        <f t="shared" si="8"/>
        <v>0</v>
      </c>
      <c r="AK32" s="51"/>
      <c r="AL32" s="51"/>
      <c r="AM32" s="79"/>
      <c r="AN32" s="157">
        <f t="shared" si="9"/>
        <v>0</v>
      </c>
      <c r="AO32" s="51"/>
      <c r="AP32" s="51"/>
      <c r="AQ32" s="79"/>
    </row>
    <row r="33" spans="2:43" outlineLevel="1">
      <c r="B33" s="236" t="s">
        <v>93</v>
      </c>
      <c r="C33" s="62" t="s">
        <v>103</v>
      </c>
      <c r="D33" s="157">
        <f t="shared" si="0"/>
        <v>5269</v>
      </c>
      <c r="E33" s="51">
        <v>5269</v>
      </c>
      <c r="F33" s="51"/>
      <c r="G33" s="79"/>
      <c r="H33" s="157">
        <f t="shared" si="1"/>
        <v>5498</v>
      </c>
      <c r="I33" s="51">
        <v>5498</v>
      </c>
      <c r="J33" s="51"/>
      <c r="K33" s="79"/>
      <c r="L33" s="157">
        <f t="shared" si="2"/>
        <v>5498</v>
      </c>
      <c r="M33" s="51">
        <v>5498</v>
      </c>
      <c r="N33" s="51"/>
      <c r="O33" s="79"/>
      <c r="P33" s="157">
        <f t="shared" si="3"/>
        <v>5385</v>
      </c>
      <c r="Q33" s="51">
        <v>5385</v>
      </c>
      <c r="R33" s="51"/>
      <c r="S33" s="79"/>
      <c r="T33" s="157">
        <f t="shared" si="4"/>
        <v>3009</v>
      </c>
      <c r="U33" s="51">
        <v>3009</v>
      </c>
      <c r="V33" s="51"/>
      <c r="W33" s="79"/>
      <c r="X33" s="157">
        <f t="shared" si="5"/>
        <v>13439</v>
      </c>
      <c r="Y33" s="51">
        <v>13439</v>
      </c>
      <c r="Z33" s="51"/>
      <c r="AA33" s="79"/>
      <c r="AB33" s="157">
        <f t="shared" si="6"/>
        <v>28126</v>
      </c>
      <c r="AC33" s="51">
        <v>28126</v>
      </c>
      <c r="AD33" s="51"/>
      <c r="AE33" s="79"/>
      <c r="AF33" s="157">
        <f t="shared" si="7"/>
        <v>28126</v>
      </c>
      <c r="AG33" s="51">
        <v>28126</v>
      </c>
      <c r="AH33" s="51"/>
      <c r="AI33" s="79"/>
      <c r="AJ33" s="157">
        <f t="shared" si="8"/>
        <v>28126</v>
      </c>
      <c r="AK33" s="51">
        <v>28126</v>
      </c>
      <c r="AL33" s="51"/>
      <c r="AM33" s="79"/>
      <c r="AN33" s="157">
        <f t="shared" si="9"/>
        <v>28126</v>
      </c>
      <c r="AO33" s="51">
        <v>28126</v>
      </c>
      <c r="AP33" s="51"/>
      <c r="AQ33" s="79"/>
    </row>
    <row r="34" spans="2:43" outlineLevel="1">
      <c r="B34" s="235" t="s">
        <v>94</v>
      </c>
      <c r="C34" s="62" t="s">
        <v>103</v>
      </c>
      <c r="D34" s="157">
        <f t="shared" si="0"/>
        <v>0</v>
      </c>
      <c r="E34" s="51"/>
      <c r="F34" s="51"/>
      <c r="G34" s="79"/>
      <c r="H34" s="157">
        <f t="shared" si="1"/>
        <v>0</v>
      </c>
      <c r="I34" s="51"/>
      <c r="J34" s="51"/>
      <c r="K34" s="79"/>
      <c r="L34" s="157">
        <f t="shared" si="2"/>
        <v>0</v>
      </c>
      <c r="M34" s="51"/>
      <c r="N34" s="51"/>
      <c r="O34" s="79"/>
      <c r="P34" s="157">
        <f t="shared" si="3"/>
        <v>0</v>
      </c>
      <c r="Q34" s="51"/>
      <c r="R34" s="51"/>
      <c r="S34" s="79"/>
      <c r="T34" s="157">
        <f t="shared" si="4"/>
        <v>0</v>
      </c>
      <c r="U34" s="51"/>
      <c r="V34" s="51"/>
      <c r="W34" s="79"/>
      <c r="X34" s="157">
        <f t="shared" si="5"/>
        <v>0</v>
      </c>
      <c r="Y34" s="51"/>
      <c r="Z34" s="51"/>
      <c r="AA34" s="79"/>
      <c r="AB34" s="157">
        <f t="shared" si="6"/>
        <v>0</v>
      </c>
      <c r="AC34" s="51"/>
      <c r="AD34" s="51"/>
      <c r="AE34" s="79"/>
      <c r="AF34" s="157">
        <f t="shared" si="7"/>
        <v>0</v>
      </c>
      <c r="AG34" s="51"/>
      <c r="AH34" s="51"/>
      <c r="AI34" s="79"/>
      <c r="AJ34" s="157">
        <f t="shared" si="8"/>
        <v>0</v>
      </c>
      <c r="AK34" s="51"/>
      <c r="AL34" s="51"/>
      <c r="AM34" s="79"/>
      <c r="AN34" s="157">
        <f t="shared" si="9"/>
        <v>0</v>
      </c>
      <c r="AO34" s="51"/>
      <c r="AP34" s="51"/>
      <c r="AQ34" s="79"/>
    </row>
    <row r="35" spans="2:43" outlineLevel="1">
      <c r="B35" s="236" t="s">
        <v>95</v>
      </c>
      <c r="C35" s="62" t="s">
        <v>103</v>
      </c>
      <c r="D35" s="157">
        <f t="shared" si="0"/>
        <v>0</v>
      </c>
      <c r="E35" s="51"/>
      <c r="F35" s="51"/>
      <c r="G35" s="79"/>
      <c r="H35" s="157">
        <f t="shared" si="1"/>
        <v>0</v>
      </c>
      <c r="I35" s="51"/>
      <c r="J35" s="51"/>
      <c r="K35" s="79"/>
      <c r="L35" s="157">
        <f t="shared" si="2"/>
        <v>0</v>
      </c>
      <c r="M35" s="51"/>
      <c r="N35" s="51"/>
      <c r="O35" s="79"/>
      <c r="P35" s="157">
        <f t="shared" si="3"/>
        <v>0</v>
      </c>
      <c r="Q35" s="51"/>
      <c r="R35" s="51"/>
      <c r="S35" s="79"/>
      <c r="T35" s="157">
        <f t="shared" si="4"/>
        <v>0</v>
      </c>
      <c r="U35" s="51"/>
      <c r="V35" s="51"/>
      <c r="W35" s="79"/>
      <c r="X35" s="157">
        <f t="shared" si="5"/>
        <v>0</v>
      </c>
      <c r="Y35" s="51"/>
      <c r="Z35" s="51"/>
      <c r="AA35" s="79"/>
      <c r="AB35" s="157">
        <f t="shared" si="6"/>
        <v>0</v>
      </c>
      <c r="AC35" s="51"/>
      <c r="AD35" s="51"/>
      <c r="AE35" s="79"/>
      <c r="AF35" s="157">
        <f t="shared" si="7"/>
        <v>0</v>
      </c>
      <c r="AG35" s="51"/>
      <c r="AH35" s="51"/>
      <c r="AI35" s="79"/>
      <c r="AJ35" s="157">
        <f t="shared" si="8"/>
        <v>0</v>
      </c>
      <c r="AK35" s="51"/>
      <c r="AL35" s="51"/>
      <c r="AM35" s="79"/>
      <c r="AN35" s="157">
        <f t="shared" si="9"/>
        <v>0</v>
      </c>
      <c r="AO35" s="51"/>
      <c r="AP35" s="51"/>
      <c r="AQ35" s="79"/>
    </row>
    <row r="36" spans="2:43" outlineLevel="1">
      <c r="B36" s="236" t="s">
        <v>96</v>
      </c>
      <c r="C36" s="62" t="s">
        <v>103</v>
      </c>
      <c r="D36" s="157">
        <f t="shared" si="0"/>
        <v>3698</v>
      </c>
      <c r="E36" s="51">
        <v>3698</v>
      </c>
      <c r="F36" s="51"/>
      <c r="G36" s="79"/>
      <c r="H36" s="157">
        <f t="shared" si="1"/>
        <v>3698</v>
      </c>
      <c r="I36" s="51">
        <v>3698</v>
      </c>
      <c r="J36" s="51"/>
      <c r="K36" s="79"/>
      <c r="L36" s="157">
        <f t="shared" si="2"/>
        <v>3698</v>
      </c>
      <c r="M36" s="51">
        <v>3698</v>
      </c>
      <c r="N36" s="51"/>
      <c r="O36" s="79"/>
      <c r="P36" s="157">
        <f t="shared" si="3"/>
        <v>3531</v>
      </c>
      <c r="Q36" s="51">
        <v>3531</v>
      </c>
      <c r="R36" s="51"/>
      <c r="S36" s="79"/>
      <c r="T36" s="157">
        <f t="shared" si="4"/>
        <v>3857</v>
      </c>
      <c r="U36" s="51">
        <v>3857</v>
      </c>
      <c r="V36" s="51"/>
      <c r="W36" s="79"/>
      <c r="X36" s="157">
        <f t="shared" si="5"/>
        <v>8348</v>
      </c>
      <c r="Y36" s="51">
        <v>8348</v>
      </c>
      <c r="Z36" s="51"/>
      <c r="AA36" s="79"/>
      <c r="AB36" s="157">
        <f t="shared" si="6"/>
        <v>16783</v>
      </c>
      <c r="AC36" s="51">
        <v>16783</v>
      </c>
      <c r="AD36" s="51"/>
      <c r="AE36" s="79"/>
      <c r="AF36" s="157">
        <f t="shared" si="7"/>
        <v>16783</v>
      </c>
      <c r="AG36" s="51">
        <v>16783</v>
      </c>
      <c r="AH36" s="51"/>
      <c r="AI36" s="79"/>
      <c r="AJ36" s="157">
        <f t="shared" si="8"/>
        <v>16783</v>
      </c>
      <c r="AK36" s="51">
        <v>16783</v>
      </c>
      <c r="AL36" s="51"/>
      <c r="AM36" s="79"/>
      <c r="AN36" s="157">
        <f t="shared" si="9"/>
        <v>16783</v>
      </c>
      <c r="AO36" s="51">
        <v>16783</v>
      </c>
      <c r="AP36" s="51"/>
      <c r="AQ36" s="79"/>
    </row>
    <row r="37" spans="2:43" outlineLevel="1">
      <c r="B37" s="49" t="s">
        <v>104</v>
      </c>
      <c r="C37" s="46" t="s">
        <v>103</v>
      </c>
      <c r="D37" s="157">
        <f t="shared" ref="D37:AQ37" si="10">SUM(D14:D36)</f>
        <v>13479</v>
      </c>
      <c r="E37" s="157">
        <f t="shared" si="10"/>
        <v>13479</v>
      </c>
      <c r="F37" s="157">
        <f t="shared" si="10"/>
        <v>0</v>
      </c>
      <c r="G37" s="157">
        <f t="shared" si="10"/>
        <v>0</v>
      </c>
      <c r="H37" s="157">
        <f t="shared" si="10"/>
        <v>13708</v>
      </c>
      <c r="I37" s="157">
        <f t="shared" si="10"/>
        <v>13708</v>
      </c>
      <c r="J37" s="157">
        <f t="shared" si="10"/>
        <v>0</v>
      </c>
      <c r="K37" s="157">
        <f t="shared" si="10"/>
        <v>0</v>
      </c>
      <c r="L37" s="157">
        <f t="shared" si="10"/>
        <v>13708</v>
      </c>
      <c r="M37" s="157">
        <f t="shared" si="10"/>
        <v>13708</v>
      </c>
      <c r="N37" s="157">
        <f t="shared" si="10"/>
        <v>0</v>
      </c>
      <c r="O37" s="157">
        <f t="shared" si="10"/>
        <v>0</v>
      </c>
      <c r="P37" s="157">
        <f t="shared" si="10"/>
        <v>17355</v>
      </c>
      <c r="Q37" s="157">
        <f t="shared" si="10"/>
        <v>17355</v>
      </c>
      <c r="R37" s="157">
        <f t="shared" si="10"/>
        <v>0</v>
      </c>
      <c r="S37" s="157">
        <f t="shared" si="10"/>
        <v>0</v>
      </c>
      <c r="T37" s="157">
        <f t="shared" si="10"/>
        <v>17710</v>
      </c>
      <c r="U37" s="157">
        <f t="shared" si="10"/>
        <v>17710</v>
      </c>
      <c r="V37" s="157">
        <f t="shared" si="10"/>
        <v>0</v>
      </c>
      <c r="W37" s="157">
        <f t="shared" si="10"/>
        <v>0</v>
      </c>
      <c r="X37" s="157">
        <f t="shared" si="10"/>
        <v>40876</v>
      </c>
      <c r="Y37" s="157">
        <f t="shared" si="10"/>
        <v>40876</v>
      </c>
      <c r="Z37" s="157">
        <f t="shared" si="10"/>
        <v>0</v>
      </c>
      <c r="AA37" s="157">
        <f t="shared" si="10"/>
        <v>0</v>
      </c>
      <c r="AB37" s="157">
        <f t="shared" si="10"/>
        <v>73886</v>
      </c>
      <c r="AC37" s="157">
        <f t="shared" si="10"/>
        <v>73886</v>
      </c>
      <c r="AD37" s="157">
        <f t="shared" si="10"/>
        <v>0</v>
      </c>
      <c r="AE37" s="157">
        <f t="shared" si="10"/>
        <v>0</v>
      </c>
      <c r="AF37" s="157">
        <f t="shared" si="10"/>
        <v>73886</v>
      </c>
      <c r="AG37" s="157">
        <f t="shared" si="10"/>
        <v>73886</v>
      </c>
      <c r="AH37" s="157">
        <f t="shared" si="10"/>
        <v>0</v>
      </c>
      <c r="AI37" s="157">
        <f t="shared" si="10"/>
        <v>0</v>
      </c>
      <c r="AJ37" s="157">
        <f t="shared" si="10"/>
        <v>73886</v>
      </c>
      <c r="AK37" s="157">
        <f t="shared" si="10"/>
        <v>73886</v>
      </c>
      <c r="AL37" s="157">
        <f t="shared" si="10"/>
        <v>0</v>
      </c>
      <c r="AM37" s="157">
        <f t="shared" si="10"/>
        <v>0</v>
      </c>
      <c r="AN37" s="157">
        <f t="shared" si="10"/>
        <v>73886</v>
      </c>
      <c r="AO37" s="157">
        <f t="shared" si="10"/>
        <v>73886</v>
      </c>
      <c r="AP37" s="157">
        <f t="shared" si="10"/>
        <v>0</v>
      </c>
      <c r="AQ37" s="157">
        <f t="shared" si="10"/>
        <v>0</v>
      </c>
    </row>
    <row r="38" spans="2:43" outlineLevel="1">
      <c r="B38" s="16" t="s">
        <v>141</v>
      </c>
      <c r="T38" s="53"/>
    </row>
    <row r="39" spans="2:43" outlineLevel="1">
      <c r="B39" s="16" t="s">
        <v>185</v>
      </c>
    </row>
    <row r="40" spans="2:43" ht="18">
      <c r="D40" s="262" t="s">
        <v>179</v>
      </c>
      <c r="E40" s="262" t="s">
        <v>179</v>
      </c>
      <c r="F40" s="262" t="s">
        <v>179</v>
      </c>
      <c r="G40" s="262" t="s">
        <v>179</v>
      </c>
    </row>
    <row r="41" spans="2:43" ht="15.6">
      <c r="B41" s="293" t="s">
        <v>186</v>
      </c>
      <c r="C41" s="293"/>
      <c r="D41" s="293"/>
      <c r="E41" s="293"/>
      <c r="F41" s="293"/>
      <c r="G41" s="293"/>
      <c r="H41" s="293"/>
      <c r="I41" s="293"/>
      <c r="J41" s="293"/>
      <c r="K41" s="293"/>
      <c r="L41" s="293"/>
      <c r="M41" s="293"/>
      <c r="N41" s="293"/>
      <c r="O41" s="55"/>
      <c r="P41" s="55"/>
      <c r="Q41" s="55"/>
      <c r="R41" s="55"/>
      <c r="S41" s="55"/>
      <c r="T41" s="55"/>
      <c r="AD41" s="55"/>
      <c r="AE41" s="55"/>
      <c r="AF41" s="55"/>
      <c r="AG41" s="55"/>
      <c r="AH41" s="55"/>
      <c r="AI41" s="55"/>
      <c r="AJ41" s="55"/>
      <c r="AK41" s="55"/>
      <c r="AL41" s="55"/>
      <c r="AM41" s="55"/>
      <c r="AN41" s="55"/>
    </row>
    <row r="42" spans="2:43" ht="5.45" customHeight="1" outlineLevel="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spans="2:43" outlineLevel="1">
      <c r="B43" s="319"/>
      <c r="C43" s="307" t="s">
        <v>102</v>
      </c>
      <c r="D43" s="310" t="s">
        <v>127</v>
      </c>
      <c r="E43" s="312"/>
      <c r="F43" s="312"/>
      <c r="G43" s="312"/>
      <c r="H43" s="312"/>
      <c r="I43" s="311"/>
      <c r="J43" s="310" t="s">
        <v>128</v>
      </c>
      <c r="K43" s="312"/>
      <c r="L43" s="312"/>
      <c r="M43" s="312"/>
      <c r="N43" s="311"/>
    </row>
    <row r="44" spans="2:43" outlineLevel="1">
      <c r="B44" s="320"/>
      <c r="C44" s="308"/>
      <c r="D44" s="81">
        <f>$C$3-5</f>
        <v>2019</v>
      </c>
      <c r="E44" s="81">
        <f>$C$3-4</f>
        <v>2020</v>
      </c>
      <c r="F44" s="81">
        <f>$C$3-3</f>
        <v>2021</v>
      </c>
      <c r="G44" s="81">
        <f>$C$3-2</f>
        <v>2022</v>
      </c>
      <c r="H44" s="81"/>
      <c r="I44" s="81">
        <f>$C$3-1</f>
        <v>2023</v>
      </c>
      <c r="J44" s="81">
        <f>$C$3</f>
        <v>2024</v>
      </c>
      <c r="K44" s="81">
        <f>$C$3+1</f>
        <v>2025</v>
      </c>
      <c r="L44" s="81">
        <f>$C$3+2</f>
        <v>2026</v>
      </c>
      <c r="M44" s="81">
        <f>$C$3+3</f>
        <v>2027</v>
      </c>
      <c r="N44" s="81">
        <f>$C$3+4</f>
        <v>2028</v>
      </c>
    </row>
    <row r="45" spans="2:43" outlineLevel="1">
      <c r="B45" s="235" t="s">
        <v>75</v>
      </c>
      <c r="C45" s="62" t="s">
        <v>103</v>
      </c>
      <c r="D45" s="82"/>
      <c r="E45" s="82"/>
      <c r="F45" s="82"/>
      <c r="G45" s="82"/>
      <c r="H45" s="82"/>
      <c r="I45" s="51"/>
      <c r="J45" s="51"/>
      <c r="K45" s="51"/>
      <c r="L45" s="51"/>
      <c r="M45" s="51"/>
      <c r="N45" s="51"/>
    </row>
    <row r="46" spans="2:43" outlineLevel="1">
      <c r="B46" s="236" t="s">
        <v>76</v>
      </c>
      <c r="C46" s="62" t="s">
        <v>103</v>
      </c>
      <c r="D46" s="82"/>
      <c r="E46" s="82"/>
      <c r="F46" s="82"/>
      <c r="G46" s="82"/>
      <c r="H46" s="82"/>
      <c r="I46" s="82"/>
      <c r="J46" s="51">
        <v>2801</v>
      </c>
      <c r="K46" s="51">
        <v>6433</v>
      </c>
      <c r="L46" s="51">
        <v>6433</v>
      </c>
      <c r="M46" s="51">
        <v>6433</v>
      </c>
      <c r="N46" s="51">
        <v>6433</v>
      </c>
    </row>
    <row r="47" spans="2:43" outlineLevel="1">
      <c r="B47" s="236" t="s">
        <v>77</v>
      </c>
      <c r="C47" s="62" t="s">
        <v>103</v>
      </c>
      <c r="D47" s="82"/>
      <c r="E47" s="82"/>
      <c r="F47" s="82"/>
      <c r="G47" s="82"/>
      <c r="H47" s="82"/>
      <c r="I47" s="51"/>
      <c r="J47" s="51"/>
      <c r="K47" s="51"/>
      <c r="L47" s="51"/>
      <c r="M47" s="51"/>
      <c r="N47" s="51"/>
    </row>
    <row r="48" spans="2:43" outlineLevel="1">
      <c r="B48" s="235" t="s">
        <v>78</v>
      </c>
      <c r="C48" s="62" t="s">
        <v>103</v>
      </c>
      <c r="D48" s="82"/>
      <c r="E48" s="82"/>
      <c r="F48" s="82"/>
      <c r="G48" s="82"/>
      <c r="H48" s="82"/>
      <c r="I48" s="51"/>
      <c r="J48" s="51"/>
      <c r="K48" s="51"/>
      <c r="L48" s="51"/>
      <c r="M48" s="51"/>
      <c r="N48" s="51"/>
    </row>
    <row r="49" spans="2:14" outlineLevel="1">
      <c r="B49" s="236" t="s">
        <v>79</v>
      </c>
      <c r="C49" s="62" t="s">
        <v>103</v>
      </c>
      <c r="D49" s="82"/>
      <c r="E49" s="82"/>
      <c r="F49" s="82"/>
      <c r="G49" s="82"/>
      <c r="H49" s="82"/>
      <c r="I49" s="51"/>
      <c r="J49" s="51">
        <v>1512</v>
      </c>
      <c r="K49" s="51">
        <v>3312</v>
      </c>
      <c r="L49" s="51">
        <v>3312</v>
      </c>
      <c r="M49" s="51">
        <v>3312</v>
      </c>
      <c r="N49" s="51">
        <v>4062</v>
      </c>
    </row>
    <row r="50" spans="2:14" outlineLevel="1">
      <c r="B50" s="236" t="s">
        <v>80</v>
      </c>
      <c r="C50" s="62" t="s">
        <v>103</v>
      </c>
      <c r="D50" s="82"/>
      <c r="E50" s="82"/>
      <c r="F50" s="82"/>
      <c r="G50" s="82"/>
      <c r="H50" s="82"/>
      <c r="I50" s="51"/>
      <c r="J50" s="51"/>
      <c r="K50" s="51"/>
      <c r="L50" s="51"/>
      <c r="M50" s="51"/>
      <c r="N50" s="51"/>
    </row>
    <row r="51" spans="2:14" outlineLevel="1">
      <c r="B51" s="235" t="s">
        <v>81</v>
      </c>
      <c r="C51" s="62" t="s">
        <v>103</v>
      </c>
      <c r="D51" s="82"/>
      <c r="E51" s="82"/>
      <c r="F51" s="82"/>
      <c r="G51" s="82"/>
      <c r="H51" s="82"/>
      <c r="I51" s="51"/>
      <c r="J51" s="51"/>
      <c r="K51" s="51"/>
      <c r="L51" s="51"/>
      <c r="M51" s="51"/>
      <c r="N51" s="51"/>
    </row>
    <row r="52" spans="2:14" outlineLevel="1">
      <c r="B52" s="236" t="s">
        <v>82</v>
      </c>
      <c r="C52" s="62" t="s">
        <v>103</v>
      </c>
      <c r="D52" s="82"/>
      <c r="E52" s="82"/>
      <c r="F52" s="82"/>
      <c r="G52" s="82"/>
      <c r="H52" s="82"/>
      <c r="I52" s="51"/>
      <c r="J52" s="51">
        <v>1674</v>
      </c>
      <c r="K52" s="51">
        <v>2226</v>
      </c>
      <c r="L52" s="51">
        <v>2226</v>
      </c>
      <c r="M52" s="51">
        <v>2226</v>
      </c>
      <c r="N52" s="51">
        <v>2226</v>
      </c>
    </row>
    <row r="53" spans="2:14" outlineLevel="1">
      <c r="B53" s="236" t="s">
        <v>83</v>
      </c>
      <c r="C53" s="62" t="s">
        <v>103</v>
      </c>
      <c r="D53" s="82"/>
      <c r="E53" s="82"/>
      <c r="F53" s="82"/>
      <c r="G53" s="82"/>
      <c r="H53" s="82"/>
      <c r="I53" s="51"/>
      <c r="J53" s="51"/>
      <c r="K53" s="51"/>
      <c r="L53" s="51"/>
      <c r="M53" s="51"/>
      <c r="N53" s="51"/>
    </row>
    <row r="54" spans="2:14" outlineLevel="1">
      <c r="B54" s="235" t="s">
        <v>84</v>
      </c>
      <c r="C54" s="62" t="s">
        <v>103</v>
      </c>
      <c r="D54" s="82"/>
      <c r="E54" s="82"/>
      <c r="F54" s="82"/>
      <c r="G54" s="82"/>
      <c r="H54" s="82"/>
      <c r="I54" s="51"/>
      <c r="J54" s="51"/>
      <c r="K54" s="51"/>
      <c r="L54" s="51"/>
      <c r="M54" s="51"/>
      <c r="N54" s="51"/>
    </row>
    <row r="55" spans="2:14" outlineLevel="1">
      <c r="B55" s="237" t="s">
        <v>85</v>
      </c>
      <c r="C55" s="62" t="s">
        <v>103</v>
      </c>
      <c r="D55" s="82"/>
      <c r="E55" s="82"/>
      <c r="F55" s="82"/>
      <c r="G55" s="82"/>
      <c r="H55" s="82"/>
      <c r="I55" s="51"/>
      <c r="J55" s="51"/>
      <c r="K55" s="51"/>
      <c r="L55" s="51"/>
      <c r="M55" s="51"/>
      <c r="N55" s="51"/>
    </row>
    <row r="56" spans="2:14" outlineLevel="1">
      <c r="B56" s="235" t="s">
        <v>86</v>
      </c>
      <c r="C56" s="62" t="s">
        <v>103</v>
      </c>
      <c r="D56" s="82"/>
      <c r="E56" s="82"/>
      <c r="F56" s="82"/>
      <c r="G56" s="82"/>
      <c r="H56" s="82"/>
      <c r="I56" s="51"/>
      <c r="J56" s="51"/>
      <c r="K56" s="51"/>
      <c r="L56" s="51"/>
      <c r="M56" s="51"/>
      <c r="N56" s="51"/>
    </row>
    <row r="57" spans="2:14" outlineLevel="1">
      <c r="B57" s="236" t="s">
        <v>87</v>
      </c>
      <c r="C57" s="62" t="s">
        <v>103</v>
      </c>
      <c r="D57" s="82"/>
      <c r="E57" s="82"/>
      <c r="F57" s="82"/>
      <c r="G57" s="82"/>
      <c r="H57" s="82"/>
      <c r="I57" s="51"/>
      <c r="J57" s="51"/>
      <c r="K57" s="51"/>
      <c r="L57" s="51"/>
      <c r="M57" s="51"/>
      <c r="N57" s="51"/>
    </row>
    <row r="58" spans="2:14" outlineLevel="1">
      <c r="B58" s="235" t="s">
        <v>88</v>
      </c>
      <c r="C58" s="62" t="s">
        <v>103</v>
      </c>
      <c r="D58" s="82"/>
      <c r="E58" s="82"/>
      <c r="F58" s="82"/>
      <c r="G58" s="82"/>
      <c r="H58" s="82"/>
      <c r="I58" s="51"/>
      <c r="J58" s="51"/>
      <c r="K58" s="51"/>
      <c r="L58" s="51"/>
      <c r="M58" s="51"/>
      <c r="N58" s="51"/>
    </row>
    <row r="59" spans="2:14" outlineLevel="1">
      <c r="B59" s="236" t="s">
        <v>89</v>
      </c>
      <c r="C59" s="62" t="s">
        <v>103</v>
      </c>
      <c r="D59" s="82"/>
      <c r="E59" s="82"/>
      <c r="F59" s="82"/>
      <c r="G59" s="82"/>
      <c r="H59" s="82"/>
      <c r="I59" s="51"/>
      <c r="J59" s="51"/>
      <c r="K59" s="51"/>
      <c r="L59" s="51"/>
      <c r="M59" s="51"/>
      <c r="N59" s="51"/>
    </row>
    <row r="60" spans="2:14" outlineLevel="1">
      <c r="B60" s="235" t="s">
        <v>90</v>
      </c>
      <c r="C60" s="62" t="s">
        <v>103</v>
      </c>
      <c r="D60" s="82"/>
      <c r="E60" s="82"/>
      <c r="F60" s="82"/>
      <c r="G60" s="82"/>
      <c r="H60" s="82"/>
      <c r="I60" s="51"/>
      <c r="J60" s="51"/>
      <c r="K60" s="51"/>
      <c r="L60" s="51"/>
      <c r="M60" s="51"/>
      <c r="N60" s="51"/>
    </row>
    <row r="61" spans="2:14" outlineLevel="1">
      <c r="B61" s="236" t="s">
        <v>91</v>
      </c>
      <c r="C61" s="62" t="s">
        <v>103</v>
      </c>
      <c r="D61" s="82"/>
      <c r="E61" s="82"/>
      <c r="F61" s="82"/>
      <c r="G61" s="82"/>
      <c r="H61" s="82"/>
      <c r="I61" s="51"/>
      <c r="J61" s="51"/>
      <c r="K61" s="51"/>
      <c r="L61" s="51"/>
      <c r="M61" s="51"/>
      <c r="N61" s="51"/>
    </row>
    <row r="62" spans="2:14" outlineLevel="1">
      <c r="B62" s="236" t="s">
        <v>92</v>
      </c>
      <c r="C62" s="62" t="s">
        <v>103</v>
      </c>
      <c r="D62" s="82">
        <v>4200</v>
      </c>
      <c r="E62" s="82">
        <v>4200</v>
      </c>
      <c r="F62" s="82">
        <v>4200</v>
      </c>
      <c r="G62" s="82">
        <v>4727.5641025641025</v>
      </c>
      <c r="H62" s="82"/>
      <c r="I62" s="51"/>
      <c r="J62" s="51">
        <v>4063</v>
      </c>
      <c r="K62" s="51">
        <v>7967</v>
      </c>
      <c r="L62" s="51">
        <v>7967</v>
      </c>
      <c r="M62" s="51">
        <v>7967</v>
      </c>
      <c r="N62" s="51">
        <v>7967</v>
      </c>
    </row>
    <row r="63" spans="2:14" outlineLevel="1">
      <c r="B63" s="235" t="s">
        <v>84</v>
      </c>
      <c r="C63" s="62" t="s">
        <v>103</v>
      </c>
      <c r="D63" s="82"/>
      <c r="E63" s="82"/>
      <c r="F63" s="82"/>
      <c r="G63" s="82"/>
      <c r="H63" s="82"/>
      <c r="I63" s="51"/>
      <c r="J63" s="51"/>
      <c r="K63" s="51"/>
      <c r="L63" s="51"/>
      <c r="M63" s="51"/>
      <c r="N63" s="51"/>
    </row>
    <row r="64" spans="2:14" outlineLevel="1">
      <c r="B64" s="236" t="s">
        <v>93</v>
      </c>
      <c r="C64" s="62" t="s">
        <v>103</v>
      </c>
      <c r="D64" s="82">
        <v>5010</v>
      </c>
      <c r="E64" s="82">
        <v>5010</v>
      </c>
      <c r="F64" s="82">
        <v>5010</v>
      </c>
      <c r="G64" s="82">
        <v>5408.0908445706173</v>
      </c>
      <c r="H64" s="82"/>
      <c r="I64" s="51"/>
      <c r="J64" s="51">
        <v>11483</v>
      </c>
      <c r="K64" s="51">
        <v>26169</v>
      </c>
      <c r="L64" s="51">
        <v>26169</v>
      </c>
      <c r="M64" s="51">
        <v>26169</v>
      </c>
      <c r="N64" s="51">
        <v>26169</v>
      </c>
    </row>
    <row r="65" spans="2:40" outlineLevel="1">
      <c r="B65" s="235" t="s">
        <v>94</v>
      </c>
      <c r="C65" s="62" t="s">
        <v>103</v>
      </c>
      <c r="D65" s="82"/>
      <c r="E65" s="82"/>
      <c r="F65" s="82"/>
      <c r="G65" s="82"/>
      <c r="H65" s="82"/>
      <c r="I65" s="51"/>
      <c r="J65" s="51"/>
      <c r="K65" s="51"/>
      <c r="L65" s="51"/>
      <c r="M65" s="51"/>
      <c r="N65" s="51"/>
    </row>
    <row r="66" spans="2:40" outlineLevel="1">
      <c r="B66" s="236" t="s">
        <v>95</v>
      </c>
      <c r="C66" s="62" t="s">
        <v>103</v>
      </c>
      <c r="D66" s="82"/>
      <c r="E66" s="82"/>
      <c r="F66" s="82"/>
      <c r="G66" s="82"/>
      <c r="H66" s="82"/>
      <c r="I66" s="51"/>
      <c r="J66" s="51"/>
      <c r="K66" s="51"/>
      <c r="L66" s="51"/>
      <c r="M66" s="51"/>
      <c r="N66" s="51"/>
    </row>
    <row r="67" spans="2:40" outlineLevel="1">
      <c r="B67" s="236" t="s">
        <v>96</v>
      </c>
      <c r="C67" s="62" t="s">
        <v>103</v>
      </c>
      <c r="D67" s="82">
        <v>3400</v>
      </c>
      <c r="E67" s="82">
        <v>3400</v>
      </c>
      <c r="F67" s="82">
        <v>3400</v>
      </c>
      <c r="G67" s="82">
        <v>3858.1652569941443</v>
      </c>
      <c r="H67" s="82"/>
      <c r="I67" s="51"/>
      <c r="J67" s="51">
        <v>7698</v>
      </c>
      <c r="K67" s="51">
        <v>16133</v>
      </c>
      <c r="L67" s="51">
        <v>16133</v>
      </c>
      <c r="M67" s="51">
        <v>16133</v>
      </c>
      <c r="N67" s="51">
        <v>16133</v>
      </c>
    </row>
    <row r="68" spans="2:40" outlineLevel="1">
      <c r="B68" s="47" t="s">
        <v>104</v>
      </c>
      <c r="C68" s="63" t="s">
        <v>103</v>
      </c>
      <c r="D68" s="157">
        <f t="shared" ref="D68:N68" si="11">SUM(D45:D67)</f>
        <v>12610</v>
      </c>
      <c r="E68" s="157">
        <f t="shared" si="11"/>
        <v>12610</v>
      </c>
      <c r="F68" s="157">
        <f t="shared" si="11"/>
        <v>12610</v>
      </c>
      <c r="G68" s="157">
        <f t="shared" si="11"/>
        <v>13993.820204128864</v>
      </c>
      <c r="H68" s="157">
        <f t="shared" si="11"/>
        <v>0</v>
      </c>
      <c r="I68" s="157">
        <f t="shared" si="11"/>
        <v>0</v>
      </c>
      <c r="J68" s="157">
        <f t="shared" si="11"/>
        <v>29231</v>
      </c>
      <c r="K68" s="157">
        <f t="shared" si="11"/>
        <v>62240</v>
      </c>
      <c r="L68" s="157">
        <f t="shared" si="11"/>
        <v>62240</v>
      </c>
      <c r="M68" s="157">
        <f t="shared" si="11"/>
        <v>62240</v>
      </c>
      <c r="N68" s="157">
        <f t="shared" si="11"/>
        <v>62990</v>
      </c>
    </row>
    <row r="70" spans="2:40" ht="15.6">
      <c r="B70" s="293" t="s">
        <v>187</v>
      </c>
      <c r="C70" s="293"/>
      <c r="D70" s="293"/>
      <c r="E70" s="293"/>
      <c r="F70" s="293"/>
      <c r="G70" s="293"/>
      <c r="H70" s="293"/>
      <c r="I70" s="293"/>
      <c r="J70" s="293"/>
      <c r="K70" s="293"/>
      <c r="L70" s="293"/>
      <c r="M70" s="293"/>
      <c r="N70" s="293"/>
    </row>
    <row r="71" spans="2:40" ht="5.45" customHeight="1" outlineLevel="1">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row>
    <row r="72" spans="2:40" ht="18" outlineLevel="1">
      <c r="B72" s="319"/>
      <c r="C72" s="307" t="s">
        <v>102</v>
      </c>
      <c r="D72" s="310" t="s">
        <v>127</v>
      </c>
      <c r="E72" s="312"/>
      <c r="F72" s="312"/>
      <c r="G72" s="312"/>
      <c r="H72" s="312"/>
      <c r="I72" s="311"/>
      <c r="J72" s="310" t="s">
        <v>128</v>
      </c>
      <c r="K72" s="312"/>
      <c r="L72" s="312"/>
      <c r="M72" s="312"/>
      <c r="N72" s="311"/>
      <c r="O72" s="262" t="s">
        <v>179</v>
      </c>
    </row>
    <row r="73" spans="2:40" outlineLevel="1">
      <c r="B73" s="320"/>
      <c r="C73" s="308"/>
      <c r="D73" s="81">
        <f>$C$3-5</f>
        <v>2019</v>
      </c>
      <c r="E73" s="81">
        <f>$C$3-4</f>
        <v>2020</v>
      </c>
      <c r="F73" s="81">
        <f>$C$3-3</f>
        <v>2021</v>
      </c>
      <c r="G73" s="81">
        <f>$C$3-2</f>
        <v>2022</v>
      </c>
      <c r="H73" s="81"/>
      <c r="I73" s="81">
        <f>$C$3-1</f>
        <v>2023</v>
      </c>
      <c r="J73" s="81">
        <f>$C$3</f>
        <v>2024</v>
      </c>
      <c r="K73" s="81">
        <f>$C$3+1</f>
        <v>2025</v>
      </c>
      <c r="L73" s="81">
        <f>$C$3+2</f>
        <v>2026</v>
      </c>
      <c r="M73" s="81">
        <f>$C$3+3</f>
        <v>2027</v>
      </c>
      <c r="N73" s="81">
        <f>$C$3+4</f>
        <v>2028</v>
      </c>
    </row>
    <row r="74" spans="2:40" outlineLevel="1">
      <c r="B74" s="235" t="s">
        <v>75</v>
      </c>
      <c r="C74" s="62" t="s">
        <v>151</v>
      </c>
      <c r="D74" s="82"/>
      <c r="E74" s="82"/>
      <c r="F74" s="82"/>
      <c r="G74" s="82"/>
      <c r="H74" s="82"/>
      <c r="I74" s="82"/>
      <c r="J74" s="82"/>
      <c r="K74" s="82"/>
      <c r="L74" s="82"/>
      <c r="M74" s="82"/>
      <c r="N74" s="82"/>
    </row>
    <row r="75" spans="2:40" outlineLevel="1">
      <c r="B75" s="236" t="s">
        <v>76</v>
      </c>
      <c r="C75" s="62" t="s">
        <v>151</v>
      </c>
      <c r="D75" s="82">
        <v>87163</v>
      </c>
      <c r="E75" s="82">
        <v>87163</v>
      </c>
      <c r="F75" s="82">
        <v>87163</v>
      </c>
      <c r="G75" s="82">
        <v>87163</v>
      </c>
      <c r="H75" s="82"/>
      <c r="I75" s="82">
        <v>87163</v>
      </c>
      <c r="J75" s="82">
        <v>87163</v>
      </c>
      <c r="K75" s="82">
        <v>87163</v>
      </c>
      <c r="L75" s="82">
        <v>87163</v>
      </c>
      <c r="M75" s="82">
        <v>87163</v>
      </c>
      <c r="N75" s="82">
        <v>87163</v>
      </c>
    </row>
    <row r="76" spans="2:40" outlineLevel="1">
      <c r="B76" s="236" t="s">
        <v>77</v>
      </c>
      <c r="C76" s="62" t="s">
        <v>151</v>
      </c>
      <c r="D76" s="82"/>
      <c r="E76" s="82"/>
      <c r="F76" s="82"/>
      <c r="G76" s="82"/>
      <c r="H76" s="82"/>
      <c r="I76" s="82"/>
      <c r="J76" s="82"/>
      <c r="K76" s="82"/>
      <c r="L76" s="82"/>
      <c r="M76" s="82"/>
      <c r="N76" s="82"/>
    </row>
    <row r="77" spans="2:40" outlineLevel="1">
      <c r="B77" s="235" t="s">
        <v>78</v>
      </c>
      <c r="C77" s="62" t="s">
        <v>151</v>
      </c>
      <c r="D77" s="82"/>
      <c r="E77" s="82"/>
      <c r="F77" s="82"/>
      <c r="G77" s="82"/>
      <c r="H77" s="82"/>
      <c r="I77" s="82"/>
      <c r="J77" s="82"/>
      <c r="K77" s="82"/>
      <c r="L77" s="82"/>
      <c r="M77" s="82"/>
      <c r="N77" s="82"/>
    </row>
    <row r="78" spans="2:40" outlineLevel="1">
      <c r="B78" s="236" t="s">
        <v>79</v>
      </c>
      <c r="C78" s="62" t="s">
        <v>151</v>
      </c>
      <c r="D78" s="82">
        <v>55782</v>
      </c>
      <c r="E78" s="82">
        <v>55782</v>
      </c>
      <c r="F78" s="82">
        <v>55782</v>
      </c>
      <c r="G78" s="82">
        <v>55782</v>
      </c>
      <c r="H78" s="82"/>
      <c r="I78" s="82">
        <v>55782</v>
      </c>
      <c r="J78" s="82">
        <v>55782</v>
      </c>
      <c r="K78" s="82">
        <v>55782</v>
      </c>
      <c r="L78" s="82">
        <v>55782</v>
      </c>
      <c r="M78" s="82">
        <v>55782</v>
      </c>
      <c r="N78" s="82">
        <v>55782</v>
      </c>
    </row>
    <row r="79" spans="2:40" outlineLevel="1">
      <c r="B79" s="236" t="s">
        <v>80</v>
      </c>
      <c r="C79" s="62" t="s">
        <v>151</v>
      </c>
      <c r="D79" s="82"/>
      <c r="E79" s="82"/>
      <c r="F79" s="82"/>
      <c r="G79" s="82"/>
      <c r="H79" s="82"/>
      <c r="I79" s="82"/>
      <c r="J79" s="82"/>
      <c r="K79" s="82"/>
      <c r="L79" s="82"/>
      <c r="M79" s="82"/>
      <c r="N79" s="82"/>
    </row>
    <row r="80" spans="2:40" outlineLevel="1">
      <c r="B80" s="235" t="s">
        <v>81</v>
      </c>
      <c r="C80" s="62" t="s">
        <v>151</v>
      </c>
      <c r="D80" s="82"/>
      <c r="E80" s="82"/>
      <c r="F80" s="82"/>
      <c r="G80" s="82"/>
      <c r="H80" s="82"/>
      <c r="I80" s="82"/>
      <c r="J80" s="82"/>
      <c r="K80" s="82"/>
      <c r="L80" s="82"/>
      <c r="M80" s="82"/>
      <c r="N80" s="82"/>
    </row>
    <row r="81" spans="2:14" outlineLevel="1">
      <c r="B81" s="236" t="s">
        <v>82</v>
      </c>
      <c r="C81" s="62" t="s">
        <v>151</v>
      </c>
      <c r="D81" s="82">
        <v>77147</v>
      </c>
      <c r="E81" s="82">
        <v>77147</v>
      </c>
      <c r="F81" s="82">
        <v>77147</v>
      </c>
      <c r="G81" s="82">
        <v>77147</v>
      </c>
      <c r="H81" s="82"/>
      <c r="I81" s="82">
        <v>77147</v>
      </c>
      <c r="J81" s="82">
        <v>77147</v>
      </c>
      <c r="K81" s="82">
        <v>77147</v>
      </c>
      <c r="L81" s="82">
        <v>77147</v>
      </c>
      <c r="M81" s="82">
        <v>77147</v>
      </c>
      <c r="N81" s="82">
        <v>77147</v>
      </c>
    </row>
    <row r="82" spans="2:14" outlineLevel="1">
      <c r="B82" s="236" t="s">
        <v>83</v>
      </c>
      <c r="C82" s="62" t="s">
        <v>151</v>
      </c>
      <c r="D82" s="82"/>
      <c r="E82" s="82"/>
      <c r="F82" s="82"/>
      <c r="G82" s="82"/>
      <c r="H82" s="82"/>
      <c r="I82" s="82"/>
      <c r="J82" s="82"/>
      <c r="K82" s="82"/>
      <c r="L82" s="82"/>
      <c r="M82" s="82"/>
      <c r="N82" s="82"/>
    </row>
    <row r="83" spans="2:14" outlineLevel="1">
      <c r="B83" s="235" t="s">
        <v>84</v>
      </c>
      <c r="C83" s="62" t="s">
        <v>151</v>
      </c>
      <c r="D83" s="82"/>
      <c r="E83" s="82"/>
      <c r="F83" s="82"/>
      <c r="G83" s="82"/>
      <c r="H83" s="82"/>
      <c r="I83" s="82"/>
      <c r="J83" s="82"/>
      <c r="K83" s="82"/>
      <c r="L83" s="82"/>
      <c r="M83" s="82"/>
      <c r="N83" s="82"/>
    </row>
    <row r="84" spans="2:14" outlineLevel="1">
      <c r="B84" s="237" t="s">
        <v>85</v>
      </c>
      <c r="C84" s="62" t="s">
        <v>151</v>
      </c>
      <c r="D84" s="82"/>
      <c r="E84" s="82"/>
      <c r="F84" s="82"/>
      <c r="G84" s="82"/>
      <c r="H84" s="82"/>
      <c r="I84" s="82"/>
      <c r="J84" s="82"/>
      <c r="K84" s="82"/>
      <c r="L84" s="82"/>
      <c r="M84" s="82"/>
      <c r="N84" s="82"/>
    </row>
    <row r="85" spans="2:14" outlineLevel="1">
      <c r="B85" s="235" t="s">
        <v>86</v>
      </c>
      <c r="C85" s="62" t="s">
        <v>151</v>
      </c>
      <c r="D85" s="82"/>
      <c r="E85" s="82"/>
      <c r="F85" s="82"/>
      <c r="G85" s="82"/>
      <c r="H85" s="82"/>
      <c r="I85" s="82"/>
      <c r="J85" s="82"/>
      <c r="K85" s="82"/>
      <c r="L85" s="82"/>
      <c r="M85" s="82"/>
      <c r="N85" s="82"/>
    </row>
    <row r="86" spans="2:14" outlineLevel="1">
      <c r="B86" s="236" t="s">
        <v>87</v>
      </c>
      <c r="C86" s="62" t="s">
        <v>151</v>
      </c>
      <c r="D86" s="82"/>
      <c r="E86" s="82"/>
      <c r="F86" s="82"/>
      <c r="G86" s="82"/>
      <c r="H86" s="82"/>
      <c r="I86" s="82"/>
      <c r="J86" s="82"/>
      <c r="K86" s="82"/>
      <c r="L86" s="82"/>
      <c r="M86" s="82"/>
      <c r="N86" s="82"/>
    </row>
    <row r="87" spans="2:14" outlineLevel="1">
      <c r="B87" s="235" t="s">
        <v>88</v>
      </c>
      <c r="C87" s="62" t="s">
        <v>151</v>
      </c>
      <c r="D87" s="82"/>
      <c r="E87" s="82"/>
      <c r="F87" s="82"/>
      <c r="G87" s="82"/>
      <c r="H87" s="82"/>
      <c r="I87" s="82"/>
      <c r="J87" s="82"/>
      <c r="K87" s="82"/>
      <c r="L87" s="82"/>
      <c r="M87" s="82"/>
      <c r="N87" s="82"/>
    </row>
    <row r="88" spans="2:14" outlineLevel="1">
      <c r="B88" s="236" t="s">
        <v>89</v>
      </c>
      <c r="C88" s="62" t="s">
        <v>151</v>
      </c>
      <c r="D88" s="82"/>
      <c r="E88" s="82"/>
      <c r="F88" s="82"/>
      <c r="G88" s="82"/>
      <c r="H88" s="82"/>
      <c r="I88" s="82"/>
      <c r="J88" s="82"/>
      <c r="K88" s="82"/>
      <c r="L88" s="82"/>
      <c r="M88" s="82"/>
      <c r="N88" s="82"/>
    </row>
    <row r="89" spans="2:14" outlineLevel="1">
      <c r="B89" s="235" t="s">
        <v>90</v>
      </c>
      <c r="C89" s="62" t="s">
        <v>151</v>
      </c>
      <c r="D89" s="82"/>
      <c r="E89" s="82"/>
      <c r="F89" s="82"/>
      <c r="G89" s="82"/>
      <c r="H89" s="82"/>
      <c r="I89" s="82"/>
      <c r="J89" s="82"/>
      <c r="K89" s="82"/>
      <c r="L89" s="82"/>
      <c r="M89" s="82"/>
      <c r="N89" s="82"/>
    </row>
    <row r="90" spans="2:14" outlineLevel="1">
      <c r="B90" s="236" t="s">
        <v>91</v>
      </c>
      <c r="C90" s="62" t="s">
        <v>151</v>
      </c>
      <c r="D90" s="82"/>
      <c r="E90" s="82"/>
      <c r="F90" s="82"/>
      <c r="G90" s="82"/>
      <c r="H90" s="82"/>
      <c r="I90" s="82"/>
      <c r="J90" s="82"/>
      <c r="K90" s="82"/>
      <c r="L90" s="82"/>
      <c r="M90" s="82"/>
      <c r="N90" s="82"/>
    </row>
    <row r="91" spans="2:14" outlineLevel="1">
      <c r="B91" s="236" t="s">
        <v>92</v>
      </c>
      <c r="C91" s="62" t="s">
        <v>151</v>
      </c>
      <c r="D91" s="82">
        <v>48055</v>
      </c>
      <c r="E91" s="82">
        <v>48055</v>
      </c>
      <c r="F91" s="82">
        <v>48055</v>
      </c>
      <c r="G91" s="82">
        <v>48055</v>
      </c>
      <c r="H91" s="82"/>
      <c r="I91" s="82">
        <v>48055</v>
      </c>
      <c r="J91" s="82">
        <v>48055</v>
      </c>
      <c r="K91" s="82">
        <v>48055</v>
      </c>
      <c r="L91" s="82">
        <v>48055</v>
      </c>
      <c r="M91" s="82">
        <v>48055</v>
      </c>
      <c r="N91" s="82">
        <v>48055</v>
      </c>
    </row>
    <row r="92" spans="2:14" outlineLevel="1">
      <c r="B92" s="235" t="s">
        <v>84</v>
      </c>
      <c r="C92" s="62" t="s">
        <v>151</v>
      </c>
      <c r="D92" s="82"/>
      <c r="E92" s="82"/>
      <c r="F92" s="82"/>
      <c r="G92" s="82"/>
      <c r="H92" s="82"/>
      <c r="I92" s="82"/>
      <c r="J92" s="82"/>
      <c r="K92" s="82"/>
      <c r="L92" s="82"/>
      <c r="M92" s="82"/>
      <c r="N92" s="82"/>
    </row>
    <row r="93" spans="2:14" outlineLevel="1">
      <c r="B93" s="236" t="s">
        <v>93</v>
      </c>
      <c r="C93" s="62" t="s">
        <v>151</v>
      </c>
      <c r="D93" s="82">
        <v>126435</v>
      </c>
      <c r="E93" s="82">
        <v>126435</v>
      </c>
      <c r="F93" s="82">
        <v>126435</v>
      </c>
      <c r="G93" s="82">
        <v>126435</v>
      </c>
      <c r="H93" s="82"/>
      <c r="I93" s="82">
        <v>126435</v>
      </c>
      <c r="J93" s="82">
        <v>126435</v>
      </c>
      <c r="K93" s="82">
        <v>126435</v>
      </c>
      <c r="L93" s="82">
        <v>126435</v>
      </c>
      <c r="M93" s="82">
        <v>126435</v>
      </c>
      <c r="N93" s="82">
        <v>126435</v>
      </c>
    </row>
    <row r="94" spans="2:14" outlineLevel="1">
      <c r="B94" s="235" t="s">
        <v>94</v>
      </c>
      <c r="C94" s="62" t="s">
        <v>151</v>
      </c>
      <c r="D94" s="82"/>
      <c r="E94" s="82"/>
      <c r="F94" s="82"/>
      <c r="G94" s="82"/>
      <c r="H94" s="82"/>
      <c r="I94" s="82"/>
      <c r="J94" s="82"/>
      <c r="K94" s="82"/>
      <c r="L94" s="82"/>
      <c r="M94" s="82"/>
      <c r="N94" s="82"/>
    </row>
    <row r="95" spans="2:14" outlineLevel="1">
      <c r="B95" s="236" t="s">
        <v>95</v>
      </c>
      <c r="C95" s="62" t="s">
        <v>151</v>
      </c>
      <c r="D95" s="82"/>
      <c r="E95" s="82"/>
      <c r="F95" s="82"/>
      <c r="G95" s="82"/>
      <c r="H95" s="82"/>
      <c r="I95" s="82"/>
      <c r="J95" s="82"/>
      <c r="K95" s="82"/>
      <c r="L95" s="82"/>
      <c r="M95" s="82"/>
      <c r="N95" s="82"/>
    </row>
    <row r="96" spans="2:14" outlineLevel="1">
      <c r="B96" s="236" t="s">
        <v>96</v>
      </c>
      <c r="C96" s="62" t="s">
        <v>151</v>
      </c>
      <c r="D96" s="82">
        <v>107942</v>
      </c>
      <c r="E96" s="82">
        <v>107942</v>
      </c>
      <c r="F96" s="82">
        <v>107942</v>
      </c>
      <c r="G96" s="82">
        <v>107942</v>
      </c>
      <c r="H96" s="82"/>
      <c r="I96" s="82">
        <v>107942</v>
      </c>
      <c r="J96" s="82">
        <v>107942</v>
      </c>
      <c r="K96" s="82">
        <v>107942</v>
      </c>
      <c r="L96" s="82">
        <v>107942</v>
      </c>
      <c r="M96" s="82">
        <v>107942</v>
      </c>
      <c r="N96" s="82">
        <v>107942</v>
      </c>
    </row>
    <row r="97" spans="2:40" outlineLevel="1">
      <c r="B97" s="47" t="s">
        <v>104</v>
      </c>
      <c r="C97" s="63" t="s">
        <v>151</v>
      </c>
      <c r="D97" s="157">
        <f t="shared" ref="D97:N97" si="12">SUM(D74:D96)</f>
        <v>502524</v>
      </c>
      <c r="E97" s="157">
        <f t="shared" si="12"/>
        <v>502524</v>
      </c>
      <c r="F97" s="157">
        <f t="shared" si="12"/>
        <v>502524</v>
      </c>
      <c r="G97" s="157">
        <f t="shared" si="12"/>
        <v>502524</v>
      </c>
      <c r="H97" s="157">
        <f t="shared" si="12"/>
        <v>0</v>
      </c>
      <c r="I97" s="157">
        <f t="shared" si="12"/>
        <v>502524</v>
      </c>
      <c r="J97" s="157">
        <f t="shared" si="12"/>
        <v>502524</v>
      </c>
      <c r="K97" s="157">
        <f t="shared" si="12"/>
        <v>502524</v>
      </c>
      <c r="L97" s="157">
        <f t="shared" si="12"/>
        <v>502524</v>
      </c>
      <c r="M97" s="157">
        <f t="shared" si="12"/>
        <v>502524</v>
      </c>
      <c r="N97" s="157">
        <f t="shared" si="12"/>
        <v>502524</v>
      </c>
    </row>
    <row r="99" spans="2:40" ht="15.6">
      <c r="B99" s="293" t="s">
        <v>188</v>
      </c>
      <c r="C99" s="293"/>
      <c r="D99" s="293"/>
      <c r="E99" s="293"/>
      <c r="F99" s="293"/>
      <c r="G99" s="293"/>
      <c r="H99" s="293"/>
      <c r="I99" s="293"/>
      <c r="J99" s="293"/>
      <c r="K99" s="293"/>
      <c r="L99" s="293"/>
      <c r="M99" s="293"/>
      <c r="N99" s="293"/>
    </row>
    <row r="100" spans="2:40" ht="5.45" customHeight="1" outlineLevel="1">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row>
    <row r="101" spans="2:40" ht="18" outlineLevel="1">
      <c r="B101" s="319"/>
      <c r="C101" s="307" t="s">
        <v>102</v>
      </c>
      <c r="D101" s="310" t="s">
        <v>127</v>
      </c>
      <c r="E101" s="312"/>
      <c r="F101" s="312"/>
      <c r="G101" s="312"/>
      <c r="H101" s="311"/>
      <c r="I101" s="227"/>
      <c r="J101" s="310" t="s">
        <v>128</v>
      </c>
      <c r="K101" s="312"/>
      <c r="L101" s="312"/>
      <c r="M101" s="312"/>
      <c r="N101" s="311"/>
      <c r="O101" s="262" t="s">
        <v>179</v>
      </c>
    </row>
    <row r="102" spans="2:40" outlineLevel="1">
      <c r="B102" s="320"/>
      <c r="C102" s="308"/>
      <c r="D102" s="81">
        <f>$C$3-5</f>
        <v>2019</v>
      </c>
      <c r="E102" s="81">
        <f>$C$3-4</f>
        <v>2020</v>
      </c>
      <c r="F102" s="81">
        <f>$C$3-3</f>
        <v>2021</v>
      </c>
      <c r="G102" s="81">
        <f>$C$3-2</f>
        <v>2022</v>
      </c>
      <c r="H102" s="81"/>
      <c r="I102" s="81">
        <f>$C$3-1</f>
        <v>2023</v>
      </c>
      <c r="J102" s="81">
        <f>$C$3</f>
        <v>2024</v>
      </c>
      <c r="K102" s="81">
        <f>$C$3+1</f>
        <v>2025</v>
      </c>
      <c r="L102" s="81">
        <f>$C$3+2</f>
        <v>2026</v>
      </c>
      <c r="M102" s="81">
        <f>$C$3+3</f>
        <v>2027</v>
      </c>
      <c r="N102" s="81">
        <f>$C$3+4</f>
        <v>2028</v>
      </c>
    </row>
    <row r="103" spans="2:40" outlineLevel="1">
      <c r="B103" s="235" t="s">
        <v>75</v>
      </c>
      <c r="C103" s="62" t="s">
        <v>151</v>
      </c>
      <c r="D103" s="87"/>
      <c r="E103" s="87"/>
      <c r="F103" s="87"/>
      <c r="G103" s="87"/>
      <c r="H103" s="87"/>
      <c r="I103" s="87"/>
      <c r="J103" s="87"/>
      <c r="K103" s="87"/>
      <c r="L103" s="87"/>
      <c r="M103" s="87"/>
      <c r="N103" s="87"/>
    </row>
    <row r="104" spans="2:40" outlineLevel="1">
      <c r="B104" s="236" t="s">
        <v>76</v>
      </c>
      <c r="C104" s="62" t="s">
        <v>151</v>
      </c>
      <c r="D104" s="87">
        <v>122000</v>
      </c>
      <c r="E104" s="87">
        <v>122000</v>
      </c>
      <c r="F104" s="87">
        <v>122000</v>
      </c>
      <c r="G104" s="87">
        <v>122000</v>
      </c>
      <c r="H104" s="87"/>
      <c r="I104" s="87">
        <v>122000</v>
      </c>
      <c r="J104" s="87">
        <v>122000</v>
      </c>
      <c r="K104" s="87">
        <v>122000</v>
      </c>
      <c r="L104" s="87">
        <v>122000</v>
      </c>
      <c r="M104" s="87">
        <v>122000</v>
      </c>
      <c r="N104" s="87">
        <v>122000</v>
      </c>
    </row>
    <row r="105" spans="2:40" outlineLevel="1">
      <c r="B105" s="236" t="s">
        <v>77</v>
      </c>
      <c r="C105" s="62" t="s">
        <v>151</v>
      </c>
      <c r="D105" s="87"/>
      <c r="E105" s="87"/>
      <c r="F105" s="87"/>
      <c r="G105" s="87"/>
      <c r="H105" s="87"/>
      <c r="I105" s="87"/>
      <c r="J105" s="87"/>
      <c r="K105" s="87"/>
      <c r="L105" s="87"/>
      <c r="M105" s="87"/>
      <c r="N105" s="87"/>
    </row>
    <row r="106" spans="2:40" outlineLevel="1">
      <c r="B106" s="235" t="s">
        <v>78</v>
      </c>
      <c r="C106" s="62" t="s">
        <v>151</v>
      </c>
      <c r="D106" s="87"/>
      <c r="E106" s="87"/>
      <c r="F106" s="87"/>
      <c r="G106" s="87"/>
      <c r="H106" s="87"/>
      <c r="I106" s="87"/>
      <c r="J106" s="87"/>
      <c r="K106" s="87"/>
      <c r="L106" s="87"/>
      <c r="M106" s="87"/>
      <c r="N106" s="87"/>
    </row>
    <row r="107" spans="2:40" outlineLevel="1">
      <c r="B107" s="236" t="s">
        <v>79</v>
      </c>
      <c r="C107" s="62" t="s">
        <v>151</v>
      </c>
      <c r="D107" s="87">
        <v>66000</v>
      </c>
      <c r="E107" s="87">
        <v>66000</v>
      </c>
      <c r="F107" s="87">
        <v>66000</v>
      </c>
      <c r="G107" s="87">
        <v>66000</v>
      </c>
      <c r="H107" s="87"/>
      <c r="I107" s="87">
        <v>66000</v>
      </c>
      <c r="J107" s="87">
        <v>66000</v>
      </c>
      <c r="K107" s="87">
        <v>66000</v>
      </c>
      <c r="L107" s="87">
        <v>66000</v>
      </c>
      <c r="M107" s="87">
        <v>66000</v>
      </c>
      <c r="N107" s="87">
        <v>66000</v>
      </c>
    </row>
    <row r="108" spans="2:40" outlineLevel="1">
      <c r="B108" s="236" t="s">
        <v>80</v>
      </c>
      <c r="C108" s="62" t="s">
        <v>151</v>
      </c>
      <c r="D108" s="87"/>
      <c r="E108" s="87"/>
      <c r="F108" s="87"/>
      <c r="G108" s="87"/>
      <c r="H108" s="87"/>
      <c r="I108" s="87"/>
      <c r="J108" s="87"/>
      <c r="K108" s="87"/>
      <c r="L108" s="87"/>
      <c r="M108" s="87"/>
      <c r="N108" s="87"/>
    </row>
    <row r="109" spans="2:40" outlineLevel="1">
      <c r="B109" s="235" t="s">
        <v>81</v>
      </c>
      <c r="C109" s="62" t="s">
        <v>151</v>
      </c>
      <c r="D109" s="87"/>
      <c r="E109" s="87"/>
      <c r="F109" s="87"/>
      <c r="G109" s="87"/>
      <c r="H109" s="87"/>
      <c r="I109" s="87"/>
      <c r="J109" s="87"/>
      <c r="K109" s="87"/>
      <c r="L109" s="87"/>
      <c r="M109" s="87"/>
      <c r="N109" s="87"/>
    </row>
    <row r="110" spans="2:40" outlineLevel="1">
      <c r="B110" s="236" t="s">
        <v>82</v>
      </c>
      <c r="C110" s="62" t="s">
        <v>151</v>
      </c>
      <c r="D110" s="87">
        <v>109000</v>
      </c>
      <c r="E110" s="87">
        <v>109000</v>
      </c>
      <c r="F110" s="87">
        <v>109000</v>
      </c>
      <c r="G110" s="87">
        <v>109000</v>
      </c>
      <c r="H110" s="87"/>
      <c r="I110" s="87">
        <v>109000</v>
      </c>
      <c r="J110" s="87">
        <v>109000</v>
      </c>
      <c r="K110" s="87">
        <v>109000</v>
      </c>
      <c r="L110" s="87">
        <v>109000</v>
      </c>
      <c r="M110" s="87">
        <v>109000</v>
      </c>
      <c r="N110" s="87">
        <v>109000</v>
      </c>
    </row>
    <row r="111" spans="2:40" outlineLevel="1">
      <c r="B111" s="236" t="s">
        <v>83</v>
      </c>
      <c r="C111" s="62" t="s">
        <v>151</v>
      </c>
      <c r="D111" s="87"/>
      <c r="E111" s="87"/>
      <c r="F111" s="87"/>
      <c r="G111" s="87"/>
      <c r="H111" s="87"/>
      <c r="I111" s="87"/>
      <c r="J111" s="87"/>
      <c r="K111" s="87"/>
      <c r="L111" s="87"/>
      <c r="M111" s="87"/>
      <c r="N111" s="87"/>
    </row>
    <row r="112" spans="2:40" outlineLevel="1">
      <c r="B112" s="235" t="s">
        <v>84</v>
      </c>
      <c r="C112" s="62" t="s">
        <v>151</v>
      </c>
      <c r="D112" s="87"/>
      <c r="E112" s="87"/>
      <c r="F112" s="87"/>
      <c r="G112" s="87"/>
      <c r="H112" s="87"/>
      <c r="I112" s="87"/>
      <c r="J112" s="87"/>
      <c r="K112" s="87"/>
      <c r="L112" s="87"/>
      <c r="M112" s="87"/>
      <c r="N112" s="87"/>
    </row>
    <row r="113" spans="2:14" outlineLevel="1">
      <c r="B113" s="237" t="s">
        <v>85</v>
      </c>
      <c r="C113" s="62" t="s">
        <v>151</v>
      </c>
      <c r="D113" s="87"/>
      <c r="E113" s="87"/>
      <c r="F113" s="87"/>
      <c r="G113" s="87"/>
      <c r="H113" s="87"/>
      <c r="I113" s="87"/>
      <c r="J113" s="87"/>
      <c r="K113" s="87"/>
      <c r="L113" s="87"/>
      <c r="M113" s="87"/>
      <c r="N113" s="87"/>
    </row>
    <row r="114" spans="2:14" outlineLevel="1">
      <c r="B114" s="235" t="s">
        <v>86</v>
      </c>
      <c r="C114" s="62" t="s">
        <v>151</v>
      </c>
      <c r="D114" s="87"/>
      <c r="E114" s="87"/>
      <c r="F114" s="87"/>
      <c r="G114" s="87"/>
      <c r="H114" s="87"/>
      <c r="I114" s="87"/>
      <c r="J114" s="87"/>
      <c r="K114" s="87"/>
      <c r="L114" s="87"/>
      <c r="M114" s="87"/>
      <c r="N114" s="87"/>
    </row>
    <row r="115" spans="2:14" outlineLevel="1">
      <c r="B115" s="236" t="s">
        <v>87</v>
      </c>
      <c r="C115" s="62" t="s">
        <v>151</v>
      </c>
      <c r="D115" s="87"/>
      <c r="E115" s="87"/>
      <c r="F115" s="87"/>
      <c r="G115" s="87"/>
      <c r="H115" s="87"/>
      <c r="I115" s="87"/>
      <c r="J115" s="87"/>
      <c r="K115" s="87"/>
      <c r="L115" s="87"/>
      <c r="M115" s="87"/>
      <c r="N115" s="87"/>
    </row>
    <row r="116" spans="2:14" outlineLevel="1">
      <c r="B116" s="235" t="s">
        <v>88</v>
      </c>
      <c r="C116" s="62" t="s">
        <v>151</v>
      </c>
      <c r="D116" s="87"/>
      <c r="E116" s="87"/>
      <c r="F116" s="87"/>
      <c r="G116" s="87"/>
      <c r="H116" s="87"/>
      <c r="I116" s="87"/>
      <c r="J116" s="87"/>
      <c r="K116" s="87"/>
      <c r="L116" s="87"/>
      <c r="M116" s="87"/>
      <c r="N116" s="87"/>
    </row>
    <row r="117" spans="2:14" outlineLevel="1">
      <c r="B117" s="236" t="s">
        <v>89</v>
      </c>
      <c r="C117" s="62" t="s">
        <v>151</v>
      </c>
      <c r="D117" s="87"/>
      <c r="E117" s="87"/>
      <c r="F117" s="87"/>
      <c r="G117" s="87"/>
      <c r="H117" s="87"/>
      <c r="I117" s="87"/>
      <c r="J117" s="87"/>
      <c r="K117" s="87"/>
      <c r="L117" s="87"/>
      <c r="M117" s="87"/>
      <c r="N117" s="87"/>
    </row>
    <row r="118" spans="2:14" outlineLevel="1">
      <c r="B118" s="235" t="s">
        <v>90</v>
      </c>
      <c r="C118" s="62" t="s">
        <v>151</v>
      </c>
      <c r="D118" s="87"/>
      <c r="E118" s="87"/>
      <c r="F118" s="87"/>
      <c r="G118" s="87"/>
      <c r="H118" s="87"/>
      <c r="I118" s="87"/>
      <c r="J118" s="87"/>
      <c r="K118" s="87"/>
      <c r="L118" s="87"/>
      <c r="M118" s="87"/>
      <c r="N118" s="87"/>
    </row>
    <row r="119" spans="2:14" outlineLevel="1">
      <c r="B119" s="236" t="s">
        <v>91</v>
      </c>
      <c r="C119" s="62" t="s">
        <v>151</v>
      </c>
      <c r="D119" s="87"/>
      <c r="E119" s="87"/>
      <c r="F119" s="87"/>
      <c r="G119" s="87"/>
      <c r="H119" s="87"/>
      <c r="I119" s="87"/>
      <c r="J119" s="87"/>
      <c r="K119" s="87"/>
      <c r="L119" s="87"/>
      <c r="M119" s="87"/>
      <c r="N119" s="87"/>
    </row>
    <row r="120" spans="2:14" outlineLevel="1">
      <c r="B120" s="236" t="s">
        <v>92</v>
      </c>
      <c r="C120" s="62" t="s">
        <v>151</v>
      </c>
      <c r="D120" s="87">
        <v>62000</v>
      </c>
      <c r="E120" s="87">
        <v>62000</v>
      </c>
      <c r="F120" s="87">
        <v>62000</v>
      </c>
      <c r="G120" s="87">
        <v>62000</v>
      </c>
      <c r="H120" s="87"/>
      <c r="I120" s="87">
        <v>62000</v>
      </c>
      <c r="J120" s="87">
        <v>62000</v>
      </c>
      <c r="K120" s="87">
        <v>62000</v>
      </c>
      <c r="L120" s="87">
        <v>62000</v>
      </c>
      <c r="M120" s="87">
        <v>62000</v>
      </c>
      <c r="N120" s="87">
        <v>62000</v>
      </c>
    </row>
    <row r="121" spans="2:14" outlineLevel="1">
      <c r="B121" s="235" t="s">
        <v>84</v>
      </c>
      <c r="C121" s="62" t="s">
        <v>151</v>
      </c>
      <c r="D121" s="87"/>
      <c r="E121" s="87"/>
      <c r="F121" s="87"/>
      <c r="G121" s="87"/>
      <c r="H121" s="87"/>
      <c r="I121" s="87"/>
      <c r="J121" s="87"/>
      <c r="K121" s="87"/>
      <c r="L121" s="87"/>
      <c r="M121" s="87"/>
      <c r="N121" s="87"/>
    </row>
    <row r="122" spans="2:14" outlineLevel="1">
      <c r="B122" s="236" t="s">
        <v>93</v>
      </c>
      <c r="C122" s="62" t="s">
        <v>151</v>
      </c>
      <c r="D122" s="87">
        <v>149000</v>
      </c>
      <c r="E122" s="87">
        <v>149000</v>
      </c>
      <c r="F122" s="87">
        <v>149000</v>
      </c>
      <c r="G122" s="87">
        <v>149000</v>
      </c>
      <c r="H122" s="87"/>
      <c r="I122" s="87">
        <v>149000</v>
      </c>
      <c r="J122" s="87">
        <v>149000</v>
      </c>
      <c r="K122" s="87">
        <v>149000</v>
      </c>
      <c r="L122" s="87">
        <v>149000</v>
      </c>
      <c r="M122" s="87">
        <v>149000</v>
      </c>
      <c r="N122" s="87">
        <v>149000</v>
      </c>
    </row>
    <row r="123" spans="2:14" outlineLevel="1">
      <c r="B123" s="235" t="s">
        <v>94</v>
      </c>
      <c r="C123" s="62" t="s">
        <v>151</v>
      </c>
      <c r="D123" s="87"/>
      <c r="E123" s="87"/>
      <c r="F123" s="87"/>
      <c r="G123" s="87"/>
      <c r="H123" s="87"/>
      <c r="I123" s="87"/>
      <c r="J123" s="87"/>
      <c r="K123" s="87"/>
      <c r="L123" s="87"/>
      <c r="M123" s="87"/>
      <c r="N123" s="87"/>
    </row>
    <row r="124" spans="2:14" outlineLevel="1">
      <c r="B124" s="236" t="s">
        <v>95</v>
      </c>
      <c r="C124" s="62" t="s">
        <v>151</v>
      </c>
      <c r="D124" s="87"/>
      <c r="E124" s="87"/>
      <c r="F124" s="87"/>
      <c r="G124" s="87"/>
      <c r="H124" s="87"/>
      <c r="I124" s="87"/>
      <c r="J124" s="87"/>
      <c r="K124" s="87"/>
      <c r="L124" s="87"/>
      <c r="M124" s="87"/>
      <c r="N124" s="87"/>
    </row>
    <row r="125" spans="2:14" outlineLevel="1">
      <c r="B125" s="236" t="s">
        <v>96</v>
      </c>
      <c r="C125" s="62" t="s">
        <v>151</v>
      </c>
      <c r="D125" s="87">
        <v>154000</v>
      </c>
      <c r="E125" s="87">
        <v>154000</v>
      </c>
      <c r="F125" s="87">
        <v>154000</v>
      </c>
      <c r="G125" s="87">
        <v>154000</v>
      </c>
      <c r="H125" s="87"/>
      <c r="I125" s="87">
        <v>154000</v>
      </c>
      <c r="J125" s="87">
        <v>154000</v>
      </c>
      <c r="K125" s="87">
        <v>154000</v>
      </c>
      <c r="L125" s="87">
        <v>154000</v>
      </c>
      <c r="M125" s="87">
        <v>154000</v>
      </c>
      <c r="N125" s="87">
        <v>154000</v>
      </c>
    </row>
    <row r="126" spans="2:14" outlineLevel="1">
      <c r="B126" s="49" t="s">
        <v>104</v>
      </c>
      <c r="C126" s="62" t="s">
        <v>151</v>
      </c>
      <c r="D126" s="157">
        <f t="shared" ref="D126:N126" si="13">SUM(D103:D125)</f>
        <v>662000</v>
      </c>
      <c r="E126" s="157">
        <f t="shared" si="13"/>
        <v>662000</v>
      </c>
      <c r="F126" s="157">
        <f t="shared" si="13"/>
        <v>662000</v>
      </c>
      <c r="G126" s="157">
        <f t="shared" si="13"/>
        <v>662000</v>
      </c>
      <c r="H126" s="157">
        <f t="shared" si="13"/>
        <v>0</v>
      </c>
      <c r="I126" s="157">
        <f t="shared" si="13"/>
        <v>662000</v>
      </c>
      <c r="J126" s="157">
        <f t="shared" si="13"/>
        <v>662000</v>
      </c>
      <c r="K126" s="157">
        <f t="shared" si="13"/>
        <v>662000</v>
      </c>
      <c r="L126" s="157">
        <f t="shared" si="13"/>
        <v>662000</v>
      </c>
      <c r="M126" s="157">
        <f t="shared" si="13"/>
        <v>662000</v>
      </c>
      <c r="N126" s="157">
        <f t="shared" si="13"/>
        <v>662000</v>
      </c>
    </row>
    <row r="127" spans="2:14" ht="31.35" customHeight="1" outlineLevel="1">
      <c r="B127" s="364" t="s">
        <v>189</v>
      </c>
      <c r="C127" s="364"/>
      <c r="D127" s="364"/>
      <c r="E127" s="364"/>
      <c r="F127" s="364"/>
      <c r="G127" s="364"/>
      <c r="H127" s="364"/>
      <c r="I127" s="364"/>
      <c r="J127" s="57"/>
    </row>
  </sheetData>
  <mergeCells count="34">
    <mergeCell ref="C101:C102"/>
    <mergeCell ref="B101:B102"/>
    <mergeCell ref="B99:N99"/>
    <mergeCell ref="J72:N72"/>
    <mergeCell ref="D101:H101"/>
    <mergeCell ref="J101:N101"/>
    <mergeCell ref="D72:I72"/>
    <mergeCell ref="J43:N43"/>
    <mergeCell ref="C43:C44"/>
    <mergeCell ref="B43:B44"/>
    <mergeCell ref="D43:I43"/>
    <mergeCell ref="B72:B73"/>
    <mergeCell ref="C72:C73"/>
    <mergeCell ref="X11:AQ11"/>
    <mergeCell ref="AF12:AI12"/>
    <mergeCell ref="D11:W11"/>
    <mergeCell ref="B11:B13"/>
    <mergeCell ref="C11:C13"/>
    <mergeCell ref="C2:F2"/>
    <mergeCell ref="B127:I127"/>
    <mergeCell ref="D12:G12"/>
    <mergeCell ref="H12:K12"/>
    <mergeCell ref="B41:N41"/>
    <mergeCell ref="B70:N70"/>
    <mergeCell ref="B9:AQ9"/>
    <mergeCell ref="L12:O12"/>
    <mergeCell ref="B5:I5"/>
    <mergeCell ref="AJ12:AM12"/>
    <mergeCell ref="AN12:AQ12"/>
    <mergeCell ref="J2:L2"/>
    <mergeCell ref="AB12:AE12"/>
    <mergeCell ref="P12:S12"/>
    <mergeCell ref="T12:W12"/>
    <mergeCell ref="X12:AA12"/>
  </mergeCells>
  <hyperlinks>
    <hyperlink ref="J2" location="'Αρχική σελίδα'!A1" display="Πίσω στην αρχική σελίδα" xr:uid="{36AD1299-6F17-4452-BB43-20BCD1CC01BD}"/>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0CD8B-9A5F-40D3-B765-E3BCD7720B75}">
  <sheetPr>
    <tabColor theme="4" tint="0.79998168889431442"/>
  </sheetPr>
  <dimension ref="B2:AG228"/>
  <sheetViews>
    <sheetView showGridLines="0" showZeros="0" topLeftCell="A9" zoomScale="85" zoomScaleNormal="85" workbookViewId="0">
      <pane xSplit="2" topLeftCell="H151" activePane="topRight" state="frozen"/>
      <selection pane="topRight" activeCell="W14" sqref="W14"/>
    </sheetView>
  </sheetViews>
  <sheetFormatPr defaultColWidth="8.85546875" defaultRowHeight="14.45" outlineLevelRow="1"/>
  <cols>
    <col min="1" max="1" width="2.85546875" customWidth="1"/>
    <col min="2" max="2" width="37.140625" customWidth="1"/>
    <col min="3" max="12" width="13.7109375" customWidth="1"/>
    <col min="13" max="13" width="24.7109375" customWidth="1"/>
    <col min="14" max="14" width="1.7109375" customWidth="1"/>
    <col min="15" max="24" width="13.7109375" customWidth="1"/>
    <col min="25" max="25" width="24.7109375" customWidth="1"/>
    <col min="26" max="26" width="14.28515625" customWidth="1"/>
  </cols>
  <sheetData>
    <row r="2" spans="2:33" ht="18">
      <c r="B2" s="1" t="s">
        <v>0</v>
      </c>
      <c r="C2" s="294" t="str">
        <f>'Αρχική σελίδα'!C3</f>
        <v>Κεντρική Μακεδονία</v>
      </c>
      <c r="D2" s="294"/>
      <c r="E2" s="294"/>
      <c r="F2" s="294"/>
      <c r="G2" s="294"/>
      <c r="H2" s="97"/>
      <c r="J2" s="295" t="s">
        <v>59</v>
      </c>
      <c r="K2" s="295"/>
      <c r="L2" s="295"/>
    </row>
    <row r="3" spans="2:33" ht="18">
      <c r="B3" s="2" t="s">
        <v>2</v>
      </c>
      <c r="C3" s="98">
        <f>'Αρχική σελίδα'!C4</f>
        <v>2024</v>
      </c>
      <c r="D3" s="45" t="s">
        <v>3</v>
      </c>
      <c r="E3" s="45">
        <f>C3+4</f>
        <v>2028</v>
      </c>
    </row>
    <row r="4" spans="2:33" ht="14.45" customHeight="1">
      <c r="C4" s="2"/>
      <c r="D4" s="45"/>
      <c r="E4" s="45"/>
    </row>
    <row r="5" spans="2:33" ht="44.45" customHeight="1">
      <c r="B5" s="296" t="s">
        <v>190</v>
      </c>
      <c r="C5" s="296"/>
      <c r="D5" s="296"/>
      <c r="E5" s="296"/>
      <c r="F5" s="296"/>
      <c r="G5" s="296"/>
      <c r="H5" s="296"/>
      <c r="I5" s="296"/>
    </row>
    <row r="6" spans="2:33">
      <c r="B6" s="222"/>
      <c r="C6" s="222"/>
      <c r="D6" s="222"/>
      <c r="E6" s="222"/>
      <c r="F6" s="222"/>
      <c r="G6" s="222"/>
      <c r="H6" s="222"/>
    </row>
    <row r="7" spans="2:33" ht="18">
      <c r="B7" s="99" t="str">
        <f>"Εξέλιξη δεικτών διείσδυσης αερίου και κάλυψης δικτύου στο υφιστάμενο δίκτυο διανομής ("&amp;(C3-5)&amp;" - "&amp;(C3-1)&amp;") και εξέλιξη σύμφωνα με το Πρόγραμμα Ανάπτυξης  "&amp;C3&amp;" - "&amp;E3</f>
        <v>Εξέλιξη δεικτών διείσδυσης αερίου και κάλυψης δικτύου στο υφιστάμενο δίκτυο διανομής (2019 - 2023) και εξέλιξη σύμφωνα με το Πρόγραμμα Ανάπτυξης  2024 - 2028</v>
      </c>
      <c r="C7" s="100"/>
      <c r="D7" s="100"/>
      <c r="E7" s="100"/>
      <c r="F7" s="100"/>
      <c r="G7" s="100"/>
      <c r="H7" s="100"/>
      <c r="I7" s="100"/>
      <c r="J7" s="101"/>
      <c r="K7" s="97"/>
      <c r="L7" s="97"/>
      <c r="M7" s="97"/>
    </row>
    <row r="8" spans="2:33" ht="18">
      <c r="C8" s="2"/>
      <c r="D8" s="45"/>
      <c r="E8" s="45"/>
    </row>
    <row r="9" spans="2:33" ht="15.6">
      <c r="B9" s="293" t="s">
        <v>191</v>
      </c>
      <c r="C9" s="293"/>
      <c r="D9" s="293"/>
      <c r="E9" s="293"/>
      <c r="F9" s="293"/>
      <c r="G9" s="293"/>
      <c r="H9" s="293"/>
      <c r="I9" s="293"/>
      <c r="J9" s="293"/>
      <c r="K9" s="293"/>
      <c r="L9" s="293"/>
      <c r="M9" s="293"/>
      <c r="N9" s="293"/>
      <c r="O9" s="293"/>
      <c r="P9" s="293"/>
      <c r="Q9" s="293"/>
      <c r="R9" s="293"/>
      <c r="S9" s="293"/>
      <c r="T9" s="293"/>
      <c r="U9" s="293"/>
      <c r="V9" s="293"/>
      <c r="W9" s="293"/>
      <c r="X9" s="293"/>
      <c r="Y9" s="293"/>
    </row>
    <row r="10" spans="2:33" ht="5.45" customHeight="1" outlineLevel="1">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row>
    <row r="11" spans="2:33" ht="14.25" customHeight="1" outlineLevel="1">
      <c r="B11" s="340"/>
      <c r="C11" s="307" t="s">
        <v>102</v>
      </c>
      <c r="D11" s="310" t="s">
        <v>127</v>
      </c>
      <c r="E11" s="312"/>
      <c r="F11" s="312"/>
      <c r="G11" s="312"/>
      <c r="H11" s="312"/>
      <c r="I11" s="312"/>
      <c r="J11" s="311"/>
      <c r="K11" s="312"/>
      <c r="L11" s="311"/>
      <c r="M11" s="365" t="str">
        <f>"Ετήσιος ρυθμός ανάπτυξης (CAGR) "&amp;($C$3-5)&amp;" - "&amp;(($C$3-1))</f>
        <v>Ετήσιος ρυθμός ανάπτυξης (CAGR) 2019 - 2023</v>
      </c>
      <c r="N11" s="102"/>
      <c r="O11" s="368" t="s">
        <v>128</v>
      </c>
      <c r="P11" s="369"/>
      <c r="Q11" s="369"/>
      <c r="R11" s="369"/>
      <c r="S11" s="369"/>
      <c r="T11" s="369"/>
      <c r="U11" s="369"/>
      <c r="V11" s="369"/>
      <c r="W11" s="369"/>
      <c r="X11" s="370"/>
      <c r="Y11" s="365" t="str">
        <f>"Ετήσιος ρυθμός ανάπτυξης (CAGR) "&amp;$C$3&amp;" - "&amp;$E$3</f>
        <v>Ετήσιος ρυθμός ανάπτυξης (CAGR) 2024 - 2028</v>
      </c>
    </row>
    <row r="12" spans="2:33" ht="15.75" customHeight="1" outlineLevel="1">
      <c r="B12" s="341"/>
      <c r="C12" s="308"/>
      <c r="D12" s="66">
        <f>$C$3-5</f>
        <v>2019</v>
      </c>
      <c r="E12" s="310">
        <f>$C$3-4</f>
        <v>2020</v>
      </c>
      <c r="F12" s="311"/>
      <c r="G12" s="310">
        <f>$C$3-3</f>
        <v>2021</v>
      </c>
      <c r="H12" s="311"/>
      <c r="I12" s="310">
        <f>$C$3+-2</f>
        <v>2022</v>
      </c>
      <c r="J12" s="311"/>
      <c r="K12" s="310">
        <f>$C$3-1</f>
        <v>2023</v>
      </c>
      <c r="L12" s="311"/>
      <c r="M12" s="366"/>
      <c r="N12" s="102"/>
      <c r="O12" s="310">
        <f>$C$3</f>
        <v>2024</v>
      </c>
      <c r="P12" s="311"/>
      <c r="Q12" s="310">
        <f>$C$3+1</f>
        <v>2025</v>
      </c>
      <c r="R12" s="311"/>
      <c r="S12" s="310">
        <f>$C$3+2</f>
        <v>2026</v>
      </c>
      <c r="T12" s="311"/>
      <c r="U12" s="310">
        <f>$C$3+3</f>
        <v>2027</v>
      </c>
      <c r="V12" s="311"/>
      <c r="W12" s="310">
        <f>$C$3+4</f>
        <v>2028</v>
      </c>
      <c r="X12" s="311"/>
      <c r="Y12" s="366"/>
    </row>
    <row r="13" spans="2:33" outlineLevel="1">
      <c r="B13" s="342"/>
      <c r="C13" s="309"/>
      <c r="D13" s="66" t="s">
        <v>192</v>
      </c>
      <c r="E13" s="66" t="s">
        <v>192</v>
      </c>
      <c r="F13" s="65" t="s">
        <v>131</v>
      </c>
      <c r="G13" s="66" t="s">
        <v>192</v>
      </c>
      <c r="H13" s="65" t="s">
        <v>131</v>
      </c>
      <c r="I13" s="66" t="s">
        <v>192</v>
      </c>
      <c r="J13" s="65" t="s">
        <v>131</v>
      </c>
      <c r="K13" s="66" t="s">
        <v>192</v>
      </c>
      <c r="L13" s="65" t="s">
        <v>131</v>
      </c>
      <c r="M13" s="367"/>
      <c r="O13" s="66" t="s">
        <v>192</v>
      </c>
      <c r="P13" s="65" t="s">
        <v>131</v>
      </c>
      <c r="Q13" s="66" t="s">
        <v>192</v>
      </c>
      <c r="R13" s="65" t="s">
        <v>131</v>
      </c>
      <c r="S13" s="66" t="s">
        <v>192</v>
      </c>
      <c r="T13" s="65" t="s">
        <v>131</v>
      </c>
      <c r="U13" s="66" t="s">
        <v>192</v>
      </c>
      <c r="V13" s="65" t="s">
        <v>131</v>
      </c>
      <c r="W13" s="66" t="s">
        <v>192</v>
      </c>
      <c r="X13" s="65" t="s">
        <v>131</v>
      </c>
      <c r="Y13" s="367"/>
    </row>
    <row r="14" spans="2:33" outlineLevel="1">
      <c r="B14" s="235" t="s">
        <v>75</v>
      </c>
      <c r="C14" s="62" t="s">
        <v>193</v>
      </c>
      <c r="D14" s="186">
        <f>IFERROR(Πελάτες!E14/'Παραδοχές διείσδυσης - κάλυψης'!D14,0)</f>
        <v>0</v>
      </c>
      <c r="E14" s="187">
        <f>IFERROR(Πελάτες!G14/'Παραδοχές διείσδυσης - κάλυψης'!H14,0)</f>
        <v>0</v>
      </c>
      <c r="F14" s="160">
        <f>IFERROR((E14-D14)/D14,0)</f>
        <v>0</v>
      </c>
      <c r="G14" s="187">
        <f>IFERROR(Πελάτες!J14/'Παραδοχές διείσδυσης - κάλυψης'!L14,0)</f>
        <v>0</v>
      </c>
      <c r="H14" s="160">
        <f>IFERROR((G14-E14)/E14,0)</f>
        <v>0</v>
      </c>
      <c r="I14" s="187">
        <f>IFERROR(Πελάτες!M14/'Παραδοχές διείσδυσης - κάλυψης'!P14,0)</f>
        <v>0</v>
      </c>
      <c r="J14" s="160">
        <f>IFERROR((I14-G14)/G14,0)</f>
        <v>0</v>
      </c>
      <c r="K14" s="242">
        <f>IFERROR(Πελάτες!P14/'Παραδοχές διείσδυσης - κάλυψης'!T14,0)</f>
        <v>0</v>
      </c>
      <c r="L14" s="243">
        <f>IFERROR((K14-I14)/I14,0)</f>
        <v>0</v>
      </c>
      <c r="M14" s="244">
        <f t="shared" ref="M14:M36" si="0">IFERROR((K14/D14)^(1/4)-1,0)</f>
        <v>0</v>
      </c>
      <c r="N14" s="245"/>
      <c r="O14" s="242">
        <f>IFERROR(Πελάτες!V14/'Παραδοχές διείσδυσης - κάλυψης'!X14,0)</f>
        <v>0</v>
      </c>
      <c r="P14" s="243">
        <f>IFERROR((O14-K14)/K14,0)</f>
        <v>0</v>
      </c>
      <c r="Q14" s="242">
        <f>IFERROR(Πελάτες!Y14/'Παραδοχές διείσδυσης - κάλυψης'!AB14,0)</f>
        <v>0</v>
      </c>
      <c r="R14" s="243">
        <f>IFERROR((Q14-O14)/O14,0)</f>
        <v>0</v>
      </c>
      <c r="S14" s="242">
        <f>IFERROR(Πελάτες!AB14/'Παραδοχές διείσδυσης - κάλυψης'!AF14,0)</f>
        <v>0</v>
      </c>
      <c r="T14" s="243">
        <f>IFERROR((S14-Q14)/Q14,0)</f>
        <v>0</v>
      </c>
      <c r="U14" s="242">
        <f>IFERROR(Πελάτες!AE14/'Παραδοχές διείσδυσης - κάλυψης'!AJ14,0)</f>
        <v>0</v>
      </c>
      <c r="V14" s="243">
        <f>IFERROR((U14-S14)/S14,0)</f>
        <v>0</v>
      </c>
      <c r="W14" s="242">
        <f>IFERROR(Πελάτες!AH14/'Παραδοχές διείσδυσης - κάλυψης'!AN14,0)</f>
        <v>0</v>
      </c>
      <c r="X14" s="243">
        <f>IFERROR((W14-U14)/U14,0)</f>
        <v>0</v>
      </c>
      <c r="Y14" s="244">
        <f>IFERROR((W14/O14)^(1/4)-1,0)</f>
        <v>0</v>
      </c>
    </row>
    <row r="15" spans="2:33" outlineLevel="1">
      <c r="B15" s="236" t="s">
        <v>76</v>
      </c>
      <c r="C15" s="62" t="s">
        <v>193</v>
      </c>
      <c r="D15" s="186">
        <f>IFERROR(Πελάτες!E15/'Παραδοχές διείσδυσης - κάλυψης'!D15,0)</f>
        <v>0</v>
      </c>
      <c r="E15" s="187">
        <f>IFERROR(Πελάτες!G15/'Παραδοχές διείσδυσης - κάλυψης'!H15,0)</f>
        <v>0</v>
      </c>
      <c r="F15" s="160">
        <f t="shared" ref="F15:F36" si="1">IFERROR((E15-D15)/D15,0)</f>
        <v>0</v>
      </c>
      <c r="G15" s="187">
        <f>IFERROR(Πελάτες!J15/'Παραδοχές διείσδυσης - κάλυψης'!L15,0)</f>
        <v>0</v>
      </c>
      <c r="H15" s="160">
        <f t="shared" ref="H15:H36" si="2">IFERROR((G15-E15)/E15,0)</f>
        <v>0</v>
      </c>
      <c r="I15" s="187">
        <f>IFERROR(Πελάτες!M15/'Παραδοχές διείσδυσης - κάλυψης'!P15,0)</f>
        <v>0</v>
      </c>
      <c r="J15" s="160">
        <f t="shared" ref="J15:J36" si="3">IFERROR((I15-G15)/G15,0)</f>
        <v>0</v>
      </c>
      <c r="K15" s="242">
        <f>IFERROR(Πελάτες!P15/'Παραδοχές διείσδυσης - κάλυψης'!T15,0)</f>
        <v>0</v>
      </c>
      <c r="L15" s="243">
        <f t="shared" ref="L15:L36" si="4">IFERROR((K15-I15)/I15,0)</f>
        <v>0</v>
      </c>
      <c r="M15" s="244">
        <f t="shared" si="0"/>
        <v>0</v>
      </c>
      <c r="N15" s="245"/>
      <c r="O15" s="242">
        <f>IFERROR(Πελάτες!V15/'Παραδοχές διείσδυσης - κάλυψης'!X15,0)</f>
        <v>9.0587138863000932E-2</v>
      </c>
      <c r="P15" s="243">
        <f t="shared" ref="P15:P36" si="5">IFERROR((O15-K15)/K15,0)</f>
        <v>0</v>
      </c>
      <c r="Q15" s="242">
        <f>IFERROR(Πελάτες!Y15/'Παραδοχές διείσδυσης - κάλυψης'!AB15,0)</f>
        <v>0.32177392464154719</v>
      </c>
      <c r="R15" s="243">
        <f t="shared" ref="R15:R36" si="6">IFERROR((Q15-O15)/O15,0)</f>
        <v>2.5520928100862155</v>
      </c>
      <c r="S15" s="242">
        <f>IFERROR(Πελάτες!AB15/'Παραδοχές διείσδυσης - κάλυψης'!AF15,0)</f>
        <v>0.57063465599644325</v>
      </c>
      <c r="T15" s="243">
        <f t="shared" ref="T15:T36" si="7">IFERROR((S15-Q15)/Q15,0)</f>
        <v>0.77340241796200337</v>
      </c>
      <c r="U15" s="242">
        <f>IFERROR(Πελάτες!AE15/'Παραδοχές διείσδυσης - κάλυψης'!AJ15,0)</f>
        <v>0.62209625430699123</v>
      </c>
      <c r="V15" s="243">
        <f t="shared" ref="V15:V36" si="8">IFERROR((U15-S15)/S15,0)</f>
        <v>9.0183093104791612E-2</v>
      </c>
      <c r="W15" s="242">
        <f>IFERROR(Πελάτες!AH15/'Παραδοχές διείσδυσης - κάλυψης'!AN15,0)</f>
        <v>0.6714460375680783</v>
      </c>
      <c r="X15" s="243">
        <f t="shared" ref="X15:X36" si="9">IFERROR((W15-U15)/U15,0)</f>
        <v>7.9328211541897523E-2</v>
      </c>
      <c r="Y15" s="244">
        <f t="shared" ref="Y15:Y36" si="10">IFERROR((W15/O15)^(1/4)-1,0)</f>
        <v>0.65000835406848645</v>
      </c>
    </row>
    <row r="16" spans="2:33" outlineLevel="1">
      <c r="B16" s="236" t="s">
        <v>77</v>
      </c>
      <c r="C16" s="62" t="s">
        <v>193</v>
      </c>
      <c r="D16" s="186">
        <f>IFERROR(Πελάτες!E16/'Παραδοχές διείσδυσης - κάλυψης'!D16,0)</f>
        <v>0</v>
      </c>
      <c r="E16" s="187">
        <f>IFERROR(Πελάτες!G16/'Παραδοχές διείσδυσης - κάλυψης'!H16,0)</f>
        <v>0</v>
      </c>
      <c r="F16" s="160">
        <f t="shared" si="1"/>
        <v>0</v>
      </c>
      <c r="G16" s="187">
        <f>IFERROR(Πελάτες!J16/'Παραδοχές διείσδυσης - κάλυψης'!L16,0)</f>
        <v>0</v>
      </c>
      <c r="H16" s="160">
        <f t="shared" si="2"/>
        <v>0</v>
      </c>
      <c r="I16" s="187">
        <f>IFERROR(Πελάτες!M16/'Παραδοχές διείσδυσης - κάλυψης'!P16,0)</f>
        <v>0</v>
      </c>
      <c r="J16" s="160">
        <f t="shared" si="3"/>
        <v>0</v>
      </c>
      <c r="K16" s="242">
        <f>IFERROR(Πελάτες!P16/'Παραδοχές διείσδυσης - κάλυψης'!T16,0)</f>
        <v>0</v>
      </c>
      <c r="L16" s="243">
        <f t="shared" si="4"/>
        <v>0</v>
      </c>
      <c r="M16" s="244">
        <f t="shared" si="0"/>
        <v>0</v>
      </c>
      <c r="N16" s="245"/>
      <c r="O16" s="242">
        <f>IFERROR(Πελάτες!V16/'Παραδοχές διείσδυσης - κάλυψης'!X16,0)</f>
        <v>0</v>
      </c>
      <c r="P16" s="243">
        <f t="shared" si="5"/>
        <v>0</v>
      </c>
      <c r="Q16" s="242">
        <f>IFERROR(Πελάτες!Y16/'Παραδοχές διείσδυσης - κάλυψης'!AB16,0)</f>
        <v>0</v>
      </c>
      <c r="R16" s="243">
        <f t="shared" si="6"/>
        <v>0</v>
      </c>
      <c r="S16" s="242">
        <f>IFERROR(Πελάτες!AB16/'Παραδοχές διείσδυσης - κάλυψης'!AF16,0)</f>
        <v>0</v>
      </c>
      <c r="T16" s="243">
        <f t="shared" si="7"/>
        <v>0</v>
      </c>
      <c r="U16" s="242">
        <f>IFERROR(Πελάτες!AE16/'Παραδοχές διείσδυσης - κάλυψης'!AJ16,0)</f>
        <v>0</v>
      </c>
      <c r="V16" s="243">
        <f t="shared" si="8"/>
        <v>0</v>
      </c>
      <c r="W16" s="242">
        <f>IFERROR(Πελάτες!AH16/'Παραδοχές διείσδυσης - κάλυψης'!AN16,0)</f>
        <v>0</v>
      </c>
      <c r="X16" s="243">
        <f t="shared" si="9"/>
        <v>0</v>
      </c>
      <c r="Y16" s="244">
        <f t="shared" si="10"/>
        <v>0</v>
      </c>
    </row>
    <row r="17" spans="2:25" outlineLevel="1">
      <c r="B17" s="235" t="s">
        <v>78</v>
      </c>
      <c r="C17" s="62" t="s">
        <v>193</v>
      </c>
      <c r="D17" s="186">
        <f>IFERROR(Πελάτες!E17/'Παραδοχές διείσδυσης - κάλυψης'!D17,0)</f>
        <v>0</v>
      </c>
      <c r="E17" s="187">
        <f>IFERROR(Πελάτες!G17/'Παραδοχές διείσδυσης - κάλυψης'!H17,0)</f>
        <v>0</v>
      </c>
      <c r="F17" s="160">
        <f t="shared" si="1"/>
        <v>0</v>
      </c>
      <c r="G17" s="187">
        <f>IFERROR(Πελάτες!J17/'Παραδοχές διείσδυσης - κάλυψης'!L17,0)</f>
        <v>0</v>
      </c>
      <c r="H17" s="160">
        <f t="shared" si="2"/>
        <v>0</v>
      </c>
      <c r="I17" s="187">
        <f>IFERROR(Πελάτες!M17/'Παραδοχές διείσδυσης - κάλυψης'!P17,0)</f>
        <v>0</v>
      </c>
      <c r="J17" s="160">
        <f t="shared" si="3"/>
        <v>0</v>
      </c>
      <c r="K17" s="242">
        <f>IFERROR(Πελάτες!P17/'Παραδοχές διείσδυσης - κάλυψης'!T17,0)</f>
        <v>0</v>
      </c>
      <c r="L17" s="243">
        <f t="shared" si="4"/>
        <v>0</v>
      </c>
      <c r="M17" s="244">
        <f t="shared" si="0"/>
        <v>0</v>
      </c>
      <c r="N17" s="245"/>
      <c r="O17" s="242">
        <f>IFERROR(Πελάτες!V17/'Παραδοχές διείσδυσης - κάλυψης'!X17,0)</f>
        <v>0</v>
      </c>
      <c r="P17" s="243">
        <f t="shared" si="5"/>
        <v>0</v>
      </c>
      <c r="Q17" s="242">
        <f>IFERROR(Πελάτες!Y17/'Παραδοχές διείσδυσης - κάλυψης'!AB17,0)</f>
        <v>0</v>
      </c>
      <c r="R17" s="243">
        <f t="shared" si="6"/>
        <v>0</v>
      </c>
      <c r="S17" s="242">
        <f>IFERROR(Πελάτες!AB17/'Παραδοχές διείσδυσης - κάλυψης'!AF17,0)</f>
        <v>0</v>
      </c>
      <c r="T17" s="243">
        <f t="shared" si="7"/>
        <v>0</v>
      </c>
      <c r="U17" s="242">
        <f>IFERROR(Πελάτες!AE17/'Παραδοχές διείσδυσης - κάλυψης'!AJ17,0)</f>
        <v>0</v>
      </c>
      <c r="V17" s="243">
        <f t="shared" si="8"/>
        <v>0</v>
      </c>
      <c r="W17" s="242">
        <f>IFERROR(Πελάτες!AH17/'Παραδοχές διείσδυσης - κάλυψης'!AN17,0)</f>
        <v>0</v>
      </c>
      <c r="X17" s="243">
        <f t="shared" si="9"/>
        <v>0</v>
      </c>
      <c r="Y17" s="244">
        <f t="shared" si="10"/>
        <v>0</v>
      </c>
    </row>
    <row r="18" spans="2:25" outlineLevel="1">
      <c r="B18" s="236" t="s">
        <v>79</v>
      </c>
      <c r="C18" s="62" t="s">
        <v>193</v>
      </c>
      <c r="D18" s="186">
        <f>IFERROR(Πελάτες!E18/'Παραδοχές διείσδυσης - κάλυψης'!D18,0)</f>
        <v>0</v>
      </c>
      <c r="E18" s="187">
        <f>IFERROR(Πελάτες!G18/'Παραδοχές διείσδυσης - κάλυψης'!H18,0)</f>
        <v>0</v>
      </c>
      <c r="F18" s="160">
        <f t="shared" si="1"/>
        <v>0</v>
      </c>
      <c r="G18" s="187">
        <f>IFERROR(Πελάτες!J18/'Παραδοχές διείσδυσης - κάλυψης'!L18,0)</f>
        <v>0</v>
      </c>
      <c r="H18" s="160">
        <f t="shared" si="2"/>
        <v>0</v>
      </c>
      <c r="I18" s="187">
        <f>IFERROR(Πελάτες!M18/'Παραδοχές διείσδυσης - κάλυψης'!P18,0)</f>
        <v>0.01</v>
      </c>
      <c r="J18" s="160">
        <f t="shared" si="3"/>
        <v>0</v>
      </c>
      <c r="K18" s="242">
        <f>IFERROR(Πελάτες!P18/'Παραδοχές διείσδυσης - κάλυψης'!T18,0)</f>
        <v>3.1512605042016808E-3</v>
      </c>
      <c r="L18" s="243">
        <f t="shared" si="4"/>
        <v>-0.68487394957983194</v>
      </c>
      <c r="M18" s="244">
        <f t="shared" si="0"/>
        <v>0</v>
      </c>
      <c r="N18" s="245"/>
      <c r="O18" s="242">
        <f>IFERROR(Πελάτες!V18/'Παραδοχές διείσδυσης - κάλυψης'!X18,0)</f>
        <v>9.2532467532467536E-2</v>
      </c>
      <c r="P18" s="243">
        <f t="shared" si="5"/>
        <v>28.363636363636363</v>
      </c>
      <c r="Q18" s="242">
        <f>IFERROR(Πελάτες!Y18/'Παραδοχές διείσδυσης - κάλυψης'!AB18,0)</f>
        <v>0.25515947467166977</v>
      </c>
      <c r="R18" s="243">
        <f t="shared" si="6"/>
        <v>1.7575129192587471</v>
      </c>
      <c r="S18" s="242">
        <f>IFERROR(Πελάτες!AB18/'Παραδοχές διείσδυσης - κάλυψης'!AF18,0)</f>
        <v>0.44113508442776733</v>
      </c>
      <c r="T18" s="243">
        <f t="shared" si="7"/>
        <v>0.72886029411764708</v>
      </c>
      <c r="U18" s="242">
        <f>IFERROR(Πελάτες!AE18/'Παραδοχές διείσδυσης - κάλυψης'!AJ18,0)</f>
        <v>0.450515947467167</v>
      </c>
      <c r="V18" s="243">
        <f t="shared" si="8"/>
        <v>2.1265284423179258E-2</v>
      </c>
      <c r="W18" s="242">
        <f>IFERROR(Πελάτες!AH18/'Παραδοχές διείσδυσης - κάλυψης'!AN18,0)</f>
        <v>0.46036585365853661</v>
      </c>
      <c r="X18" s="243">
        <f t="shared" si="9"/>
        <v>2.1863612701717855E-2</v>
      </c>
      <c r="Y18" s="244">
        <f t="shared" si="10"/>
        <v>0.49348972827760806</v>
      </c>
    </row>
    <row r="19" spans="2:25" outlineLevel="1">
      <c r="B19" s="236" t="s">
        <v>80</v>
      </c>
      <c r="C19" s="62" t="s">
        <v>193</v>
      </c>
      <c r="D19" s="186">
        <f>IFERROR(Πελάτες!E19/'Παραδοχές διείσδυσης - κάλυψης'!D19,0)</f>
        <v>0</v>
      </c>
      <c r="E19" s="187">
        <f>IFERROR(Πελάτες!G19/'Παραδοχές διείσδυσης - κάλυψης'!H19,0)</f>
        <v>0</v>
      </c>
      <c r="F19" s="160">
        <f t="shared" si="1"/>
        <v>0</v>
      </c>
      <c r="G19" s="187">
        <f>IFERROR(Πελάτες!J19/'Παραδοχές διείσδυσης - κάλυψης'!L19,0)</f>
        <v>0</v>
      </c>
      <c r="H19" s="160">
        <f t="shared" si="2"/>
        <v>0</v>
      </c>
      <c r="I19" s="187">
        <f>IFERROR(Πελάτες!M19/'Παραδοχές διείσδυσης - κάλυψης'!P19,0)</f>
        <v>0</v>
      </c>
      <c r="J19" s="160">
        <f t="shared" si="3"/>
        <v>0</v>
      </c>
      <c r="K19" s="242">
        <f>IFERROR(Πελάτες!P19/'Παραδοχές διείσδυσης - κάλυψης'!T19,0)</f>
        <v>0</v>
      </c>
      <c r="L19" s="243">
        <f t="shared" si="4"/>
        <v>0</v>
      </c>
      <c r="M19" s="244">
        <f t="shared" si="0"/>
        <v>0</v>
      </c>
      <c r="N19" s="245"/>
      <c r="O19" s="242">
        <f>IFERROR(Πελάτες!V19/'Παραδοχές διείσδυσης - κάλυψης'!X19,0)</f>
        <v>0</v>
      </c>
      <c r="P19" s="243">
        <f t="shared" si="5"/>
        <v>0</v>
      </c>
      <c r="Q19" s="242">
        <f>IFERROR(Πελάτες!Y19/'Παραδοχές διείσδυσης - κάλυψης'!AB19,0)</f>
        <v>0</v>
      </c>
      <c r="R19" s="243">
        <f t="shared" si="6"/>
        <v>0</v>
      </c>
      <c r="S19" s="242">
        <f>IFERROR(Πελάτες!AB19/'Παραδοχές διείσδυσης - κάλυψης'!AF19,0)</f>
        <v>0</v>
      </c>
      <c r="T19" s="243">
        <f t="shared" si="7"/>
        <v>0</v>
      </c>
      <c r="U19" s="242">
        <f>IFERROR(Πελάτες!AE19/'Παραδοχές διείσδυσης - κάλυψης'!AJ19,0)</f>
        <v>0</v>
      </c>
      <c r="V19" s="243">
        <f t="shared" si="8"/>
        <v>0</v>
      </c>
      <c r="W19" s="242">
        <f>IFERROR(Πελάτες!AH19/'Παραδοχές διείσδυσης - κάλυψης'!AN19,0)</f>
        <v>0</v>
      </c>
      <c r="X19" s="243">
        <f t="shared" si="9"/>
        <v>0</v>
      </c>
      <c r="Y19" s="244">
        <f t="shared" si="10"/>
        <v>0</v>
      </c>
    </row>
    <row r="20" spans="2:25" outlineLevel="1">
      <c r="B20" s="235" t="s">
        <v>81</v>
      </c>
      <c r="C20" s="62" t="s">
        <v>193</v>
      </c>
      <c r="D20" s="186">
        <f>IFERROR(Πελάτες!E20/'Παραδοχές διείσδυσης - κάλυψης'!D20,0)</f>
        <v>0</v>
      </c>
      <c r="E20" s="187">
        <f>IFERROR(Πελάτες!G20/'Παραδοχές διείσδυσης - κάλυψης'!H20,0)</f>
        <v>0</v>
      </c>
      <c r="F20" s="160">
        <f t="shared" si="1"/>
        <v>0</v>
      </c>
      <c r="G20" s="187">
        <f>IFERROR(Πελάτες!J20/'Παραδοχές διείσδυσης - κάλυψης'!L20,0)</f>
        <v>0</v>
      </c>
      <c r="H20" s="160">
        <f t="shared" si="2"/>
        <v>0</v>
      </c>
      <c r="I20" s="187">
        <f>IFERROR(Πελάτες!M20/'Παραδοχές διείσδυσης - κάλυψης'!P20,0)</f>
        <v>0</v>
      </c>
      <c r="J20" s="160">
        <f t="shared" si="3"/>
        <v>0</v>
      </c>
      <c r="K20" s="242">
        <f>IFERROR(Πελάτες!P20/'Παραδοχές διείσδυσης - κάλυψης'!T20,0)</f>
        <v>0</v>
      </c>
      <c r="L20" s="243">
        <f t="shared" si="4"/>
        <v>0</v>
      </c>
      <c r="M20" s="244">
        <f t="shared" si="0"/>
        <v>0</v>
      </c>
      <c r="N20" s="245"/>
      <c r="O20" s="242">
        <f>IFERROR(Πελάτες!V20/'Παραδοχές διείσδυσης - κάλυψης'!X20,0)</f>
        <v>0</v>
      </c>
      <c r="P20" s="243">
        <f t="shared" si="5"/>
        <v>0</v>
      </c>
      <c r="Q20" s="242">
        <f>IFERROR(Πελάτες!Y20/'Παραδοχές διείσδυσης - κάλυψης'!AB20,0)</f>
        <v>0</v>
      </c>
      <c r="R20" s="243">
        <f t="shared" si="6"/>
        <v>0</v>
      </c>
      <c r="S20" s="242">
        <f>IFERROR(Πελάτες!AB20/'Παραδοχές διείσδυσης - κάλυψης'!AF20,0)</f>
        <v>0</v>
      </c>
      <c r="T20" s="243">
        <f t="shared" si="7"/>
        <v>0</v>
      </c>
      <c r="U20" s="242">
        <f>IFERROR(Πελάτες!AE20/'Παραδοχές διείσδυσης - κάλυψης'!AJ20,0)</f>
        <v>0</v>
      </c>
      <c r="V20" s="243">
        <f t="shared" si="8"/>
        <v>0</v>
      </c>
      <c r="W20" s="242">
        <f>IFERROR(Πελάτες!AH20/'Παραδοχές διείσδυσης - κάλυψης'!AN20,0)</f>
        <v>0</v>
      </c>
      <c r="X20" s="243">
        <f t="shared" si="9"/>
        <v>0</v>
      </c>
      <c r="Y20" s="244">
        <f t="shared" si="10"/>
        <v>0</v>
      </c>
    </row>
    <row r="21" spans="2:25" outlineLevel="1">
      <c r="B21" s="236" t="s">
        <v>82</v>
      </c>
      <c r="C21" s="62" t="s">
        <v>193</v>
      </c>
      <c r="D21" s="186">
        <f>IFERROR(Πελάτες!E21/'Παραδοχές διείσδυσης - κάλυψης'!D21,0)</f>
        <v>0</v>
      </c>
      <c r="E21" s="187">
        <f>IFERROR(Πελάτες!G21/'Παραδοχές διείσδυσης - κάλυψης'!H21,0)</f>
        <v>0</v>
      </c>
      <c r="F21" s="160">
        <f t="shared" si="1"/>
        <v>0</v>
      </c>
      <c r="G21" s="187">
        <f>IFERROR(Πελάτες!J21/'Παραδοχές διείσδυσης - κάλυψης'!L21,0)</f>
        <v>0</v>
      </c>
      <c r="H21" s="160">
        <f t="shared" si="2"/>
        <v>0</v>
      </c>
      <c r="I21" s="187">
        <f>IFERROR(Πελάτες!M21/'Παραδοχές διείσδυσης - κάλυψης'!P21,0)</f>
        <v>0</v>
      </c>
      <c r="J21" s="160">
        <f t="shared" si="3"/>
        <v>0</v>
      </c>
      <c r="K21" s="242">
        <f>IFERROR(Πελάτες!P21/'Παραδοχές διείσδυσης - κάλυψης'!T21,0)</f>
        <v>0</v>
      </c>
      <c r="L21" s="243">
        <f t="shared" si="4"/>
        <v>0</v>
      </c>
      <c r="M21" s="244">
        <f t="shared" si="0"/>
        <v>0</v>
      </c>
      <c r="N21" s="245"/>
      <c r="O21" s="242">
        <f>IFERROR(Πελάτες!V21/'Παραδοχές διείσδυσης - κάλυψης'!X21,0)</f>
        <v>4.6422552474337367E-2</v>
      </c>
      <c r="P21" s="243">
        <f t="shared" si="5"/>
        <v>0</v>
      </c>
      <c r="Q21" s="242">
        <f>IFERROR(Πελάτες!Y21/'Παραδοχές διείσδυσης - κάλυψης'!AB21,0)</f>
        <v>0.25738098601497389</v>
      </c>
      <c r="R21" s="243">
        <f t="shared" si="6"/>
        <v>4.5443092267978047</v>
      </c>
      <c r="S21" s="242">
        <f>IFERROR(Πελάτες!AB21/'Παραδοχές διείσδυσης - κάλυψης'!AF21,0)</f>
        <v>0.44045769176437349</v>
      </c>
      <c r="T21" s="243">
        <f t="shared" si="7"/>
        <v>0.71130625686059257</v>
      </c>
      <c r="U21" s="242">
        <f>IFERROR(Πελάτες!AE21/'Παραδοχές διείσδυσης - κάλυψης'!AJ21,0)</f>
        <v>0.47605594010453456</v>
      </c>
      <c r="V21" s="243">
        <f t="shared" si="8"/>
        <v>8.0821039127645988E-2</v>
      </c>
      <c r="W21" s="242">
        <f>IFERROR(Πελάτες!AH21/'Παραδοχές διείσδυσης - κάλυψης'!AN21,0)</f>
        <v>0.51532702359090266</v>
      </c>
      <c r="X21" s="243">
        <f t="shared" si="9"/>
        <v>8.2492581602373813E-2</v>
      </c>
      <c r="Y21" s="244">
        <f t="shared" si="10"/>
        <v>0.82531774300591132</v>
      </c>
    </row>
    <row r="22" spans="2:25" outlineLevel="1">
      <c r="B22" s="236" t="s">
        <v>83</v>
      </c>
      <c r="C22" s="62" t="s">
        <v>193</v>
      </c>
      <c r="D22" s="186">
        <f>IFERROR(Πελάτες!E22/'Παραδοχές διείσδυσης - κάλυψης'!D22,0)</f>
        <v>0</v>
      </c>
      <c r="E22" s="187">
        <f>IFERROR(Πελάτες!G22/'Παραδοχές διείσδυσης - κάλυψης'!H22,0)</f>
        <v>0</v>
      </c>
      <c r="F22" s="160">
        <f t="shared" si="1"/>
        <v>0</v>
      </c>
      <c r="G22" s="187">
        <f>IFERROR(Πελάτες!J22/'Παραδοχές διείσδυσης - κάλυψης'!L22,0)</f>
        <v>0</v>
      </c>
      <c r="H22" s="160">
        <f t="shared" si="2"/>
        <v>0</v>
      </c>
      <c r="I22" s="187">
        <f>IFERROR(Πελάτες!M22/'Παραδοχές διείσδυσης - κάλυψης'!P22,0)</f>
        <v>0</v>
      </c>
      <c r="J22" s="160">
        <f t="shared" si="3"/>
        <v>0</v>
      </c>
      <c r="K22" s="242">
        <f>IFERROR(Πελάτες!P22/'Παραδοχές διείσδυσης - κάλυψης'!T22,0)</f>
        <v>0</v>
      </c>
      <c r="L22" s="243">
        <f t="shared" si="4"/>
        <v>0</v>
      </c>
      <c r="M22" s="244">
        <f t="shared" si="0"/>
        <v>0</v>
      </c>
      <c r="N22" s="245"/>
      <c r="O22" s="242">
        <f>IFERROR(Πελάτες!V22/'Παραδοχές διείσδυσης - κάλυψης'!X22,0)</f>
        <v>0</v>
      </c>
      <c r="P22" s="243">
        <f t="shared" si="5"/>
        <v>0</v>
      </c>
      <c r="Q22" s="242">
        <f>IFERROR(Πελάτες!Y22/'Παραδοχές διείσδυσης - κάλυψης'!AB22,0)</f>
        <v>0</v>
      </c>
      <c r="R22" s="243">
        <f t="shared" si="6"/>
        <v>0</v>
      </c>
      <c r="S22" s="242">
        <f>IFERROR(Πελάτες!AB22/'Παραδοχές διείσδυσης - κάλυψης'!AF22,0)</f>
        <v>0</v>
      </c>
      <c r="T22" s="243">
        <f t="shared" si="7"/>
        <v>0</v>
      </c>
      <c r="U22" s="242">
        <f>IFERROR(Πελάτες!AE22/'Παραδοχές διείσδυσης - κάλυψης'!AJ22,0)</f>
        <v>0</v>
      </c>
      <c r="V22" s="243">
        <f t="shared" si="8"/>
        <v>0</v>
      </c>
      <c r="W22" s="242">
        <f>IFERROR(Πελάτες!AH22/'Παραδοχές διείσδυσης - κάλυψης'!AN22,0)</f>
        <v>0</v>
      </c>
      <c r="X22" s="243">
        <f t="shared" si="9"/>
        <v>0</v>
      </c>
      <c r="Y22" s="244">
        <f t="shared" si="10"/>
        <v>0</v>
      </c>
    </row>
    <row r="23" spans="2:25" outlineLevel="1">
      <c r="B23" s="235" t="s">
        <v>84</v>
      </c>
      <c r="C23" s="62" t="s">
        <v>193</v>
      </c>
      <c r="D23" s="186">
        <f>IFERROR(Πελάτες!E23/'Παραδοχές διείσδυσης - κάλυψης'!D23,0)</f>
        <v>0</v>
      </c>
      <c r="E23" s="187">
        <f>IFERROR(Πελάτες!G23/'Παραδοχές διείσδυσης - κάλυψης'!H23,0)</f>
        <v>0</v>
      </c>
      <c r="F23" s="160">
        <f t="shared" si="1"/>
        <v>0</v>
      </c>
      <c r="G23" s="187">
        <f>IFERROR(Πελάτες!J23/'Παραδοχές διείσδυσης - κάλυψης'!L23,0)</f>
        <v>0</v>
      </c>
      <c r="H23" s="160">
        <f t="shared" si="2"/>
        <v>0</v>
      </c>
      <c r="I23" s="187">
        <f>IFERROR(Πελάτες!M23/'Παραδοχές διείσδυσης - κάλυψης'!P23,0)</f>
        <v>0</v>
      </c>
      <c r="J23" s="160">
        <f t="shared" si="3"/>
        <v>0</v>
      </c>
      <c r="K23" s="242">
        <f>IFERROR(Πελάτες!P23/'Παραδοχές διείσδυσης - κάλυψης'!T23,0)</f>
        <v>0</v>
      </c>
      <c r="L23" s="243">
        <f t="shared" si="4"/>
        <v>0</v>
      </c>
      <c r="M23" s="244">
        <f t="shared" si="0"/>
        <v>0</v>
      </c>
      <c r="N23" s="245"/>
      <c r="O23" s="242">
        <f>IFERROR(Πελάτες!V23/'Παραδοχές διείσδυσης - κάλυψης'!X23,0)</f>
        <v>0</v>
      </c>
      <c r="P23" s="243">
        <f t="shared" si="5"/>
        <v>0</v>
      </c>
      <c r="Q23" s="242">
        <f>IFERROR(Πελάτες!Y23/'Παραδοχές διείσδυσης - κάλυψης'!AB23,0)</f>
        <v>0</v>
      </c>
      <c r="R23" s="243">
        <f t="shared" si="6"/>
        <v>0</v>
      </c>
      <c r="S23" s="242">
        <f>IFERROR(Πελάτες!AB23/'Παραδοχές διείσδυσης - κάλυψης'!AF23,0)</f>
        <v>0</v>
      </c>
      <c r="T23" s="243">
        <f t="shared" si="7"/>
        <v>0</v>
      </c>
      <c r="U23" s="242">
        <f>IFERROR(Πελάτες!AE23/'Παραδοχές διείσδυσης - κάλυψης'!AJ23,0)</f>
        <v>0</v>
      </c>
      <c r="V23" s="243">
        <f t="shared" si="8"/>
        <v>0</v>
      </c>
      <c r="W23" s="242">
        <f>IFERROR(Πελάτες!AH23/'Παραδοχές διείσδυσης - κάλυψης'!AN23,0)</f>
        <v>0</v>
      </c>
      <c r="X23" s="243">
        <f t="shared" si="9"/>
        <v>0</v>
      </c>
      <c r="Y23" s="244">
        <f t="shared" si="10"/>
        <v>0</v>
      </c>
    </row>
    <row r="24" spans="2:25" outlineLevel="1">
      <c r="B24" s="237" t="s">
        <v>85</v>
      </c>
      <c r="C24" s="62" t="s">
        <v>193</v>
      </c>
      <c r="D24" s="186">
        <f>IFERROR(Πελάτες!E24/'Παραδοχές διείσδυσης - κάλυψης'!D24,0)</f>
        <v>0</v>
      </c>
      <c r="E24" s="187">
        <f>IFERROR(Πελάτες!G24/'Παραδοχές διείσδυσης - κάλυψης'!H24,0)</f>
        <v>0</v>
      </c>
      <c r="F24" s="160">
        <f t="shared" si="1"/>
        <v>0</v>
      </c>
      <c r="G24" s="187">
        <f>IFERROR(Πελάτες!J24/'Παραδοχές διείσδυσης - κάλυψης'!L24,0)</f>
        <v>0</v>
      </c>
      <c r="H24" s="160">
        <f t="shared" si="2"/>
        <v>0</v>
      </c>
      <c r="I24" s="187">
        <f>IFERROR(Πελάτες!M24/'Παραδοχές διείσδυσης - κάλυψης'!P24,0)</f>
        <v>0</v>
      </c>
      <c r="J24" s="160">
        <f t="shared" si="3"/>
        <v>0</v>
      </c>
      <c r="K24" s="242">
        <f>IFERROR(Πελάτες!P24/'Παραδοχές διείσδυσης - κάλυψης'!T24,0)</f>
        <v>0</v>
      </c>
      <c r="L24" s="243">
        <f t="shared" si="4"/>
        <v>0</v>
      </c>
      <c r="M24" s="244">
        <f t="shared" si="0"/>
        <v>0</v>
      </c>
      <c r="N24" s="245"/>
      <c r="O24" s="242">
        <f>IFERROR(Πελάτες!V24/'Παραδοχές διείσδυσης - κάλυψης'!X24,0)</f>
        <v>0</v>
      </c>
      <c r="P24" s="243">
        <f t="shared" si="5"/>
        <v>0</v>
      </c>
      <c r="Q24" s="242">
        <f>IFERROR(Πελάτες!Y24/'Παραδοχές διείσδυσης - κάλυψης'!AB24,0)</f>
        <v>0</v>
      </c>
      <c r="R24" s="243">
        <f t="shared" si="6"/>
        <v>0</v>
      </c>
      <c r="S24" s="242">
        <f>IFERROR(Πελάτες!AB24/'Παραδοχές διείσδυσης - κάλυψης'!AF24,0)</f>
        <v>0</v>
      </c>
      <c r="T24" s="243">
        <f t="shared" si="7"/>
        <v>0</v>
      </c>
      <c r="U24" s="242">
        <f>IFERROR(Πελάτες!AE24/'Παραδοχές διείσδυσης - κάλυψης'!AJ24,0)</f>
        <v>0</v>
      </c>
      <c r="V24" s="243">
        <f t="shared" si="8"/>
        <v>0</v>
      </c>
      <c r="W24" s="242">
        <f>IFERROR(Πελάτες!AH24/'Παραδοχές διείσδυσης - κάλυψης'!AN24,0)</f>
        <v>0</v>
      </c>
      <c r="X24" s="243">
        <f t="shared" si="9"/>
        <v>0</v>
      </c>
      <c r="Y24" s="244">
        <f t="shared" si="10"/>
        <v>0</v>
      </c>
    </row>
    <row r="25" spans="2:25" outlineLevel="1">
      <c r="B25" s="235" t="s">
        <v>86</v>
      </c>
      <c r="C25" s="62" t="s">
        <v>193</v>
      </c>
      <c r="D25" s="186">
        <f>IFERROR(Πελάτες!E25/'Παραδοχές διείσδυσης - κάλυψης'!D25,0)</f>
        <v>0</v>
      </c>
      <c r="E25" s="187">
        <f>IFERROR(Πελάτες!G25/'Παραδοχές διείσδυσης - κάλυψης'!H25,0)</f>
        <v>0</v>
      </c>
      <c r="F25" s="160">
        <f t="shared" si="1"/>
        <v>0</v>
      </c>
      <c r="G25" s="187">
        <f>IFERROR(Πελάτες!J25/'Παραδοχές διείσδυσης - κάλυψης'!L25,0)</f>
        <v>0</v>
      </c>
      <c r="H25" s="160">
        <f t="shared" si="2"/>
        <v>0</v>
      </c>
      <c r="I25" s="187">
        <f>IFERROR(Πελάτες!M25/'Παραδοχές διείσδυσης - κάλυψης'!P25,0)</f>
        <v>0</v>
      </c>
      <c r="J25" s="160">
        <f t="shared" si="3"/>
        <v>0</v>
      </c>
      <c r="K25" s="242">
        <f>IFERROR(Πελάτες!P25/'Παραδοχές διείσδυσης - κάλυψης'!T25,0)</f>
        <v>0</v>
      </c>
      <c r="L25" s="243">
        <f t="shared" si="4"/>
        <v>0</v>
      </c>
      <c r="M25" s="244">
        <f t="shared" si="0"/>
        <v>0</v>
      </c>
      <c r="N25" s="245"/>
      <c r="O25" s="242">
        <f>IFERROR(Πελάτες!V25/'Παραδοχές διείσδυσης - κάλυψης'!X25,0)</f>
        <v>0</v>
      </c>
      <c r="P25" s="243">
        <f t="shared" si="5"/>
        <v>0</v>
      </c>
      <c r="Q25" s="242">
        <f>IFERROR(Πελάτες!Y25/'Παραδοχές διείσδυσης - κάλυψης'!AB25,0)</f>
        <v>0</v>
      </c>
      <c r="R25" s="243">
        <f t="shared" si="6"/>
        <v>0</v>
      </c>
      <c r="S25" s="242">
        <f>IFERROR(Πελάτες!AB25/'Παραδοχές διείσδυσης - κάλυψης'!AF25,0)</f>
        <v>0</v>
      </c>
      <c r="T25" s="243">
        <f t="shared" si="7"/>
        <v>0</v>
      </c>
      <c r="U25" s="242">
        <f>IFERROR(Πελάτες!AE25/'Παραδοχές διείσδυσης - κάλυψης'!AJ25,0)</f>
        <v>0</v>
      </c>
      <c r="V25" s="243">
        <f t="shared" si="8"/>
        <v>0</v>
      </c>
      <c r="W25" s="242">
        <f>IFERROR(Πελάτες!AH25/'Παραδοχές διείσδυσης - κάλυψης'!AN25,0)</f>
        <v>0</v>
      </c>
      <c r="X25" s="243">
        <f t="shared" si="9"/>
        <v>0</v>
      </c>
      <c r="Y25" s="244">
        <f t="shared" si="10"/>
        <v>0</v>
      </c>
    </row>
    <row r="26" spans="2:25" outlineLevel="1">
      <c r="B26" s="236" t="s">
        <v>87</v>
      </c>
      <c r="C26" s="62" t="s">
        <v>193</v>
      </c>
      <c r="D26" s="186">
        <f>IFERROR(Πελάτες!E26/'Παραδοχές διείσδυσης - κάλυψης'!D26,0)</f>
        <v>0</v>
      </c>
      <c r="E26" s="187">
        <f>IFERROR(Πελάτες!G26/'Παραδοχές διείσδυσης - κάλυψης'!H26,0)</f>
        <v>0</v>
      </c>
      <c r="F26" s="160">
        <f t="shared" si="1"/>
        <v>0</v>
      </c>
      <c r="G26" s="187">
        <f>IFERROR(Πελάτες!J26/'Παραδοχές διείσδυσης - κάλυψης'!L26,0)</f>
        <v>0</v>
      </c>
      <c r="H26" s="160">
        <f t="shared" si="2"/>
        <v>0</v>
      </c>
      <c r="I26" s="187">
        <f>IFERROR(Πελάτες!M26/'Παραδοχές διείσδυσης - κάλυψης'!P26,0)</f>
        <v>0</v>
      </c>
      <c r="J26" s="160">
        <f t="shared" si="3"/>
        <v>0</v>
      </c>
      <c r="K26" s="242">
        <f>IFERROR(Πελάτες!P26/'Παραδοχές διείσδυσης - κάλυψης'!T26,0)</f>
        <v>0</v>
      </c>
      <c r="L26" s="243">
        <f t="shared" si="4"/>
        <v>0</v>
      </c>
      <c r="M26" s="244">
        <f t="shared" si="0"/>
        <v>0</v>
      </c>
      <c r="N26" s="245"/>
      <c r="O26" s="242">
        <f>IFERROR(Πελάτες!V26/'Παραδοχές διείσδυσης - κάλυψης'!X26,0)</f>
        <v>0</v>
      </c>
      <c r="P26" s="243">
        <f t="shared" si="5"/>
        <v>0</v>
      </c>
      <c r="Q26" s="242">
        <f>IFERROR(Πελάτες!Y26/'Παραδοχές διείσδυσης - κάλυψης'!AB26,0)</f>
        <v>0</v>
      </c>
      <c r="R26" s="243">
        <f t="shared" si="6"/>
        <v>0</v>
      </c>
      <c r="S26" s="242">
        <f>IFERROR(Πελάτες!AB26/'Παραδοχές διείσδυσης - κάλυψης'!AF26,0)</f>
        <v>0</v>
      </c>
      <c r="T26" s="243">
        <f t="shared" si="7"/>
        <v>0</v>
      </c>
      <c r="U26" s="242">
        <f>IFERROR(Πελάτες!AE26/'Παραδοχές διείσδυσης - κάλυψης'!AJ26,0)</f>
        <v>0</v>
      </c>
      <c r="V26" s="243">
        <f t="shared" si="8"/>
        <v>0</v>
      </c>
      <c r="W26" s="242">
        <f>IFERROR(Πελάτες!AH26/'Παραδοχές διείσδυσης - κάλυψης'!AN26,0)</f>
        <v>0</v>
      </c>
      <c r="X26" s="243">
        <f t="shared" si="9"/>
        <v>0</v>
      </c>
      <c r="Y26" s="244">
        <f t="shared" si="10"/>
        <v>0</v>
      </c>
    </row>
    <row r="27" spans="2:25" outlineLevel="1">
      <c r="B27" s="235" t="s">
        <v>88</v>
      </c>
      <c r="C27" s="62" t="s">
        <v>193</v>
      </c>
      <c r="D27" s="186">
        <f>IFERROR(Πελάτες!E27/'Παραδοχές διείσδυσης - κάλυψης'!D27,0)</f>
        <v>0</v>
      </c>
      <c r="E27" s="187">
        <f>IFERROR(Πελάτες!G27/'Παραδοχές διείσδυσης - κάλυψης'!H27,0)</f>
        <v>0</v>
      </c>
      <c r="F27" s="160">
        <f t="shared" si="1"/>
        <v>0</v>
      </c>
      <c r="G27" s="187">
        <f>IFERROR(Πελάτες!J27/'Παραδοχές διείσδυσης - κάλυψης'!L27,0)</f>
        <v>0</v>
      </c>
      <c r="H27" s="160">
        <f t="shared" si="2"/>
        <v>0</v>
      </c>
      <c r="I27" s="187">
        <f>IFERROR(Πελάτες!M27/'Παραδοχές διείσδυσης - κάλυψης'!P27,0)</f>
        <v>0</v>
      </c>
      <c r="J27" s="160">
        <f t="shared" si="3"/>
        <v>0</v>
      </c>
      <c r="K27" s="242">
        <f>IFERROR(Πελάτες!P27/'Παραδοχές διείσδυσης - κάλυψης'!T27,0)</f>
        <v>0</v>
      </c>
      <c r="L27" s="243">
        <f t="shared" si="4"/>
        <v>0</v>
      </c>
      <c r="M27" s="244">
        <f t="shared" si="0"/>
        <v>0</v>
      </c>
      <c r="N27" s="245"/>
      <c r="O27" s="242">
        <f>IFERROR(Πελάτες!V27/'Παραδοχές διείσδυσης - κάλυψης'!X27,0)</f>
        <v>0</v>
      </c>
      <c r="P27" s="243">
        <f t="shared" si="5"/>
        <v>0</v>
      </c>
      <c r="Q27" s="242">
        <f>IFERROR(Πελάτες!Y27/'Παραδοχές διείσδυσης - κάλυψης'!AB27,0)</f>
        <v>0</v>
      </c>
      <c r="R27" s="243">
        <f t="shared" si="6"/>
        <v>0</v>
      </c>
      <c r="S27" s="242">
        <f>IFERROR(Πελάτες!AB27/'Παραδοχές διείσδυσης - κάλυψης'!AF27,0)</f>
        <v>0</v>
      </c>
      <c r="T27" s="243">
        <f t="shared" si="7"/>
        <v>0</v>
      </c>
      <c r="U27" s="242">
        <f>IFERROR(Πελάτες!AE27/'Παραδοχές διείσδυσης - κάλυψης'!AJ27,0)</f>
        <v>0</v>
      </c>
      <c r="V27" s="243">
        <f t="shared" si="8"/>
        <v>0</v>
      </c>
      <c r="W27" s="242">
        <f>IFERROR(Πελάτες!AH27/'Παραδοχές διείσδυσης - κάλυψης'!AN27,0)</f>
        <v>0</v>
      </c>
      <c r="X27" s="243">
        <f t="shared" si="9"/>
        <v>0</v>
      </c>
      <c r="Y27" s="244">
        <f t="shared" si="10"/>
        <v>0</v>
      </c>
    </row>
    <row r="28" spans="2:25" outlineLevel="1">
      <c r="B28" s="236" t="s">
        <v>89</v>
      </c>
      <c r="C28" s="62" t="s">
        <v>193</v>
      </c>
      <c r="D28" s="186">
        <f>IFERROR(Πελάτες!E28/'Παραδοχές διείσδυσης - κάλυψης'!D28,0)</f>
        <v>0</v>
      </c>
      <c r="E28" s="187">
        <f>IFERROR(Πελάτες!G28/'Παραδοχές διείσδυσης - κάλυψης'!H28,0)</f>
        <v>0</v>
      </c>
      <c r="F28" s="160">
        <f t="shared" si="1"/>
        <v>0</v>
      </c>
      <c r="G28" s="187">
        <f>IFERROR(Πελάτες!J28/'Παραδοχές διείσδυσης - κάλυψης'!L28,0)</f>
        <v>0</v>
      </c>
      <c r="H28" s="160">
        <f t="shared" si="2"/>
        <v>0</v>
      </c>
      <c r="I28" s="187">
        <f>IFERROR(Πελάτες!M28/'Παραδοχές διείσδυσης - κάλυψης'!P28,0)</f>
        <v>0</v>
      </c>
      <c r="J28" s="160">
        <f t="shared" si="3"/>
        <v>0</v>
      </c>
      <c r="K28" s="242">
        <f>IFERROR(Πελάτες!P28/'Παραδοχές διείσδυσης - κάλυψης'!T28,0)</f>
        <v>0</v>
      </c>
      <c r="L28" s="243">
        <f t="shared" si="4"/>
        <v>0</v>
      </c>
      <c r="M28" s="244">
        <f t="shared" si="0"/>
        <v>0</v>
      </c>
      <c r="N28" s="245"/>
      <c r="O28" s="242">
        <f>IFERROR(Πελάτες!V28/'Παραδοχές διείσδυσης - κάλυψης'!X28,0)</f>
        <v>0</v>
      </c>
      <c r="P28" s="243">
        <f t="shared" si="5"/>
        <v>0</v>
      </c>
      <c r="Q28" s="242">
        <f>IFERROR(Πελάτες!Y28/'Παραδοχές διείσδυσης - κάλυψης'!AB28,0)</f>
        <v>0</v>
      </c>
      <c r="R28" s="243">
        <f t="shared" si="6"/>
        <v>0</v>
      </c>
      <c r="S28" s="242">
        <f>IFERROR(Πελάτες!AB28/'Παραδοχές διείσδυσης - κάλυψης'!AF28,0)</f>
        <v>0</v>
      </c>
      <c r="T28" s="243">
        <f t="shared" si="7"/>
        <v>0</v>
      </c>
      <c r="U28" s="242">
        <f>IFERROR(Πελάτες!AE28/'Παραδοχές διείσδυσης - κάλυψης'!AJ28,0)</f>
        <v>0</v>
      </c>
      <c r="V28" s="243">
        <f t="shared" si="8"/>
        <v>0</v>
      </c>
      <c r="W28" s="242">
        <f>IFERROR(Πελάτες!AH28/'Παραδοχές διείσδυσης - κάλυψης'!AN28,0)</f>
        <v>0</v>
      </c>
      <c r="X28" s="243">
        <f t="shared" si="9"/>
        <v>0</v>
      </c>
      <c r="Y28" s="244">
        <f t="shared" si="10"/>
        <v>0</v>
      </c>
    </row>
    <row r="29" spans="2:25" outlineLevel="1">
      <c r="B29" s="235" t="s">
        <v>90</v>
      </c>
      <c r="C29" s="62" t="s">
        <v>193</v>
      </c>
      <c r="D29" s="186">
        <f>IFERROR(Πελάτες!E29/'Παραδοχές διείσδυσης - κάλυψης'!D29,0)</f>
        <v>0</v>
      </c>
      <c r="E29" s="187">
        <f>IFERROR(Πελάτες!G29/'Παραδοχές διείσδυσης - κάλυψης'!H29,0)</f>
        <v>0</v>
      </c>
      <c r="F29" s="160">
        <f t="shared" si="1"/>
        <v>0</v>
      </c>
      <c r="G29" s="187">
        <f>IFERROR(Πελάτες!J29/'Παραδοχές διείσδυσης - κάλυψης'!L29,0)</f>
        <v>0</v>
      </c>
      <c r="H29" s="160">
        <f t="shared" si="2"/>
        <v>0</v>
      </c>
      <c r="I29" s="187">
        <f>IFERROR(Πελάτες!M29/'Παραδοχές διείσδυσης - κάλυψης'!P29,0)</f>
        <v>0</v>
      </c>
      <c r="J29" s="160">
        <f t="shared" si="3"/>
        <v>0</v>
      </c>
      <c r="K29" s="242">
        <f>IFERROR(Πελάτες!P29/'Παραδοχές διείσδυσης - κάλυψης'!T29,0)</f>
        <v>0</v>
      </c>
      <c r="L29" s="243">
        <f t="shared" si="4"/>
        <v>0</v>
      </c>
      <c r="M29" s="244">
        <f t="shared" si="0"/>
        <v>0</v>
      </c>
      <c r="N29" s="245"/>
      <c r="O29" s="242">
        <f>IFERROR(Πελάτες!V29/'Παραδοχές διείσδυσης - κάλυψης'!X29,0)</f>
        <v>0</v>
      </c>
      <c r="P29" s="243">
        <f t="shared" si="5"/>
        <v>0</v>
      </c>
      <c r="Q29" s="242">
        <f>IFERROR(Πελάτες!Y29/'Παραδοχές διείσδυσης - κάλυψης'!AB29,0)</f>
        <v>0</v>
      </c>
      <c r="R29" s="243">
        <f t="shared" si="6"/>
        <v>0</v>
      </c>
      <c r="S29" s="242">
        <f>IFERROR(Πελάτες!AB29/'Παραδοχές διείσδυσης - κάλυψης'!AF29,0)</f>
        <v>0</v>
      </c>
      <c r="T29" s="243">
        <f t="shared" si="7"/>
        <v>0</v>
      </c>
      <c r="U29" s="242">
        <f>IFERROR(Πελάτες!AE29/'Παραδοχές διείσδυσης - κάλυψης'!AJ29,0)</f>
        <v>0</v>
      </c>
      <c r="V29" s="243">
        <f t="shared" si="8"/>
        <v>0</v>
      </c>
      <c r="W29" s="242">
        <f>IFERROR(Πελάτες!AH29/'Παραδοχές διείσδυσης - κάλυψης'!AN29,0)</f>
        <v>0</v>
      </c>
      <c r="X29" s="243">
        <f t="shared" si="9"/>
        <v>0</v>
      </c>
      <c r="Y29" s="244">
        <f t="shared" si="10"/>
        <v>0</v>
      </c>
    </row>
    <row r="30" spans="2:25" outlineLevel="1">
      <c r="B30" s="236" t="s">
        <v>91</v>
      </c>
      <c r="C30" s="62" t="s">
        <v>193</v>
      </c>
      <c r="D30" s="186">
        <f>IFERROR(Πελάτες!E30/'Παραδοχές διείσδυσης - κάλυψης'!D30,0)</f>
        <v>0</v>
      </c>
      <c r="E30" s="187">
        <f>IFERROR(Πελάτες!G30/'Παραδοχές διείσδυσης - κάλυψης'!H30,0)</f>
        <v>0</v>
      </c>
      <c r="F30" s="160">
        <f t="shared" si="1"/>
        <v>0</v>
      </c>
      <c r="G30" s="187">
        <f>IFERROR(Πελάτες!J30/'Παραδοχές διείσδυσης - κάλυψης'!L30,0)</f>
        <v>0</v>
      </c>
      <c r="H30" s="160">
        <f t="shared" si="2"/>
        <v>0</v>
      </c>
      <c r="I30" s="187">
        <f>IFERROR(Πελάτες!M30/'Παραδοχές διείσδυσης - κάλυψης'!P30,0)</f>
        <v>0</v>
      </c>
      <c r="J30" s="160">
        <f t="shared" si="3"/>
        <v>0</v>
      </c>
      <c r="K30" s="242">
        <f>IFERROR(Πελάτες!P30/'Παραδοχές διείσδυσης - κάλυψης'!T30,0)</f>
        <v>0</v>
      </c>
      <c r="L30" s="243">
        <f t="shared" si="4"/>
        <v>0</v>
      </c>
      <c r="M30" s="244">
        <f t="shared" si="0"/>
        <v>0</v>
      </c>
      <c r="N30" s="245"/>
      <c r="O30" s="242">
        <f>IFERROR(Πελάτες!V30/'Παραδοχές διείσδυσης - κάλυψης'!X30,0)</f>
        <v>0</v>
      </c>
      <c r="P30" s="243">
        <f t="shared" si="5"/>
        <v>0</v>
      </c>
      <c r="Q30" s="242">
        <f>IFERROR(Πελάτες!Y30/'Παραδοχές διείσδυσης - κάλυψης'!AB30,0)</f>
        <v>0</v>
      </c>
      <c r="R30" s="243">
        <f t="shared" si="6"/>
        <v>0</v>
      </c>
      <c r="S30" s="242">
        <f>IFERROR(Πελάτες!AB30/'Παραδοχές διείσδυσης - κάλυψης'!AF30,0)</f>
        <v>0</v>
      </c>
      <c r="T30" s="243">
        <f t="shared" si="7"/>
        <v>0</v>
      </c>
      <c r="U30" s="242">
        <f>IFERROR(Πελάτες!AE30/'Παραδοχές διείσδυσης - κάλυψης'!AJ30,0)</f>
        <v>0</v>
      </c>
      <c r="V30" s="243">
        <f t="shared" si="8"/>
        <v>0</v>
      </c>
      <c r="W30" s="242">
        <f>IFERROR(Πελάτες!AH30/'Παραδοχές διείσδυσης - κάλυψης'!AN30,0)</f>
        <v>0</v>
      </c>
      <c r="X30" s="243">
        <f t="shared" si="9"/>
        <v>0</v>
      </c>
      <c r="Y30" s="244">
        <f t="shared" si="10"/>
        <v>0</v>
      </c>
    </row>
    <row r="31" spans="2:25" outlineLevel="1">
      <c r="B31" s="236" t="s">
        <v>92</v>
      </c>
      <c r="C31" s="62" t="s">
        <v>193</v>
      </c>
      <c r="D31" s="186">
        <f>IFERROR(Πελάτες!E31/'Παραδοχές διείσδυσης - κάλυψης'!D31,0)</f>
        <v>4.6542553191489359E-3</v>
      </c>
      <c r="E31" s="187">
        <f>IFERROR(Πελάτες!G31/'Παραδοχές διείσδυσης - κάλυψης'!H31,0)</f>
        <v>4.6542553191489359E-3</v>
      </c>
      <c r="F31" s="160">
        <f t="shared" si="1"/>
        <v>0</v>
      </c>
      <c r="G31" s="187">
        <f>IFERROR(Πελάτες!J31/'Παραδοχές διείσδυσης - κάλυψης'!L31,0)</f>
        <v>4.1445035460992909E-2</v>
      </c>
      <c r="H31" s="160">
        <f t="shared" si="2"/>
        <v>7.904761904761906</v>
      </c>
      <c r="I31" s="187">
        <f>IFERROR(Πελάτες!M31/'Παραδοχές διείσδυσης - κάλυψης'!P31,0)</f>
        <v>5.624867836751956E-2</v>
      </c>
      <c r="J31" s="160">
        <f t="shared" si="3"/>
        <v>0.35718736253608691</v>
      </c>
      <c r="K31" s="242">
        <f>IFERROR(Πελάτες!P31/'Παραδοχές διείσδυσης - κάλυψης'!T31,0)</f>
        <v>0.13292929292929292</v>
      </c>
      <c r="L31" s="243">
        <f t="shared" si="4"/>
        <v>1.3632429558745347</v>
      </c>
      <c r="M31" s="244">
        <f t="shared" si="0"/>
        <v>1.3117593494956683</v>
      </c>
      <c r="N31" s="245"/>
      <c r="O31" s="242">
        <f>IFERROR(Πελάτες!V31/'Παραδοχές διείσδυσης - κάλυψης'!X31,0)</f>
        <v>0.13310796534967251</v>
      </c>
      <c r="P31" s="243">
        <f t="shared" si="5"/>
        <v>1.344116232338809E-3</v>
      </c>
      <c r="Q31" s="242">
        <f>IFERROR(Πελάτες!Y31/'Παραδοχές διείσδυσης - κάλυψης'!AB31,0)</f>
        <v>0.13592682644436727</v>
      </c>
      <c r="R31" s="243">
        <f t="shared" si="6"/>
        <v>2.1177253271730617E-2</v>
      </c>
      <c r="S31" s="242">
        <f>IFERROR(Πελάτες!AB31/'Παραδοχές διείσδυσης - κάλυψης'!AF31,0)</f>
        <v>0.18339701285168461</v>
      </c>
      <c r="T31" s="243">
        <f t="shared" si="7"/>
        <v>0.34923339011925031</v>
      </c>
      <c r="U31" s="242">
        <f>IFERROR(Πελάτες!AE31/'Παραδοχές διείσδυσης - κάλυψης'!AJ31,0)</f>
        <v>0.23781405580641427</v>
      </c>
      <c r="V31" s="243">
        <f t="shared" si="8"/>
        <v>0.29671717171717177</v>
      </c>
      <c r="W31" s="242">
        <f>IFERROR(Πελάτες!AH31/'Παραδοχές διείσδυσης - κάλυψης'!AN31,0)</f>
        <v>0.2772953571842075</v>
      </c>
      <c r="X31" s="243">
        <f t="shared" si="9"/>
        <v>0.16601752677702053</v>
      </c>
      <c r="Y31" s="244">
        <f t="shared" si="10"/>
        <v>0.20139173059694326</v>
      </c>
    </row>
    <row r="32" spans="2:25" outlineLevel="1">
      <c r="B32" s="235" t="s">
        <v>84</v>
      </c>
      <c r="C32" s="62" t="s">
        <v>193</v>
      </c>
      <c r="D32" s="186">
        <f>IFERROR(Πελάτες!E32/'Παραδοχές διείσδυσης - κάλυψης'!D32,0)</f>
        <v>0</v>
      </c>
      <c r="E32" s="187">
        <f>IFERROR(Πελάτες!G32/'Παραδοχές διείσδυσης - κάλυψης'!H32,0)</f>
        <v>0</v>
      </c>
      <c r="F32" s="160">
        <f t="shared" si="1"/>
        <v>0</v>
      </c>
      <c r="G32" s="187">
        <f>IFERROR(Πελάτες!J32/'Παραδοχές διείσδυσης - κάλυψης'!L32,0)</f>
        <v>0</v>
      </c>
      <c r="H32" s="160">
        <f t="shared" si="2"/>
        <v>0</v>
      </c>
      <c r="I32" s="187">
        <f>IFERROR(Πελάτες!M32/'Παραδοχές διείσδυσης - κάλυψης'!P32,0)</f>
        <v>0</v>
      </c>
      <c r="J32" s="160">
        <f t="shared" si="3"/>
        <v>0</v>
      </c>
      <c r="K32" s="242">
        <f>IFERROR(Πελάτες!P32/'Παραδοχές διείσδυσης - κάλυψης'!T32,0)</f>
        <v>0</v>
      </c>
      <c r="L32" s="243">
        <f t="shared" si="4"/>
        <v>0</v>
      </c>
      <c r="M32" s="244">
        <f t="shared" si="0"/>
        <v>0</v>
      </c>
      <c r="N32" s="245"/>
      <c r="O32" s="242">
        <f>IFERROR(Πελάτες!V32/'Παραδοχές διείσδυσης - κάλυψης'!X32,0)</f>
        <v>0</v>
      </c>
      <c r="P32" s="243">
        <f t="shared" si="5"/>
        <v>0</v>
      </c>
      <c r="Q32" s="242">
        <f>IFERROR(Πελάτες!Y32/'Παραδοχές διείσδυσης - κάλυψης'!AB32,0)</f>
        <v>0</v>
      </c>
      <c r="R32" s="243">
        <f t="shared" si="6"/>
        <v>0</v>
      </c>
      <c r="S32" s="242">
        <f>IFERROR(Πελάτες!AB32/'Παραδοχές διείσδυσης - κάλυψης'!AF32,0)</f>
        <v>0</v>
      </c>
      <c r="T32" s="243">
        <f t="shared" si="7"/>
        <v>0</v>
      </c>
      <c r="U32" s="242">
        <f>IFERROR(Πελάτες!AE32/'Παραδοχές διείσδυσης - κάλυψης'!AJ32,0)</f>
        <v>0</v>
      </c>
      <c r="V32" s="243">
        <f t="shared" si="8"/>
        <v>0</v>
      </c>
      <c r="W32" s="242">
        <f>IFERROR(Πελάτες!AH32/'Παραδοχές διείσδυσης - κάλυψης'!AN32,0)</f>
        <v>0</v>
      </c>
      <c r="X32" s="243">
        <f t="shared" si="9"/>
        <v>0</v>
      </c>
      <c r="Y32" s="244">
        <f t="shared" si="10"/>
        <v>0</v>
      </c>
    </row>
    <row r="33" spans="2:33" outlineLevel="1">
      <c r="B33" s="236" t="s">
        <v>93</v>
      </c>
      <c r="C33" s="62" t="s">
        <v>193</v>
      </c>
      <c r="D33" s="186">
        <f>IFERROR(Πελάτες!E33/'Παραδοχές διείσδυσης - κάλυψης'!D33,0)</f>
        <v>8.5405200227747207E-3</v>
      </c>
      <c r="E33" s="187">
        <f>IFERROR(Πελάτες!G33/'Παραδοχές διείσδυσης - κάλυψης'!H33,0)</f>
        <v>2.3099308839578028E-2</v>
      </c>
      <c r="F33" s="160">
        <f t="shared" si="1"/>
        <v>1.7046724061274805</v>
      </c>
      <c r="G33" s="187">
        <f>IFERROR(Πελάτες!J33/'Παραδοχές διείσδυσης - κάλυψης'!L33,0)</f>
        <v>0.10112768279374318</v>
      </c>
      <c r="H33" s="160">
        <f t="shared" si="2"/>
        <v>3.3779527559055116</v>
      </c>
      <c r="I33" s="187">
        <f>IFERROR(Πελάτες!M33/'Παραδοχές διείσδυσης - κάλυψης'!P33,0)</f>
        <v>0.14150417827298051</v>
      </c>
      <c r="J33" s="160">
        <f t="shared" si="3"/>
        <v>0.39926253982886123</v>
      </c>
      <c r="K33" s="242">
        <f>IFERROR(Πελάτες!P33/'Παραδοχές διείσδυσης - κάλυψης'!T33,0)</f>
        <v>0.29544699235626454</v>
      </c>
      <c r="L33" s="243">
        <f t="shared" si="4"/>
        <v>1.0879029577932866</v>
      </c>
      <c r="M33" s="244">
        <f t="shared" si="0"/>
        <v>1.4252070079050725</v>
      </c>
      <c r="N33" s="245"/>
      <c r="O33" s="242">
        <f>IFERROR(Πελάτες!V33/'Παραδοχές διείσδυσης - κάλυψης'!X33,0)</f>
        <v>0.12567899397276583</v>
      </c>
      <c r="P33" s="243">
        <f t="shared" si="5"/>
        <v>-0.57461406876934495</v>
      </c>
      <c r="Q33" s="242">
        <f>IFERROR(Πελάτες!Y33/'Παραδοχές διείσδυσης - κάλυψης'!AB33,0)</f>
        <v>0.14762141790514116</v>
      </c>
      <c r="R33" s="243">
        <f t="shared" si="6"/>
        <v>0.17459102144889999</v>
      </c>
      <c r="S33" s="242">
        <f>IFERROR(Πελάτες!AB33/'Παραδοχές διείσδυσης - κάλυψης'!AF33,0)</f>
        <v>0.22498755599800896</v>
      </c>
      <c r="T33" s="243">
        <f t="shared" si="7"/>
        <v>0.52408477842003842</v>
      </c>
      <c r="U33" s="242">
        <f>IFERROR(Πελάτες!AE33/'Παραδοχές διείσδυσης - κάλυψης'!AJ33,0)</f>
        <v>0.29385621844556636</v>
      </c>
      <c r="V33" s="243">
        <f t="shared" si="8"/>
        <v>0.30609987357774959</v>
      </c>
      <c r="W33" s="242">
        <f>IFERROR(Πελάτες!AH33/'Παραδοχές διείσδυσης - κάλυψης'!AN33,0)</f>
        <v>0.33303704757164188</v>
      </c>
      <c r="X33" s="243">
        <f t="shared" si="9"/>
        <v>0.13333333333333333</v>
      </c>
      <c r="Y33" s="244">
        <f t="shared" si="10"/>
        <v>0.27587304713194083</v>
      </c>
    </row>
    <row r="34" spans="2:33" outlineLevel="1">
      <c r="B34" s="235" t="s">
        <v>94</v>
      </c>
      <c r="C34" s="62" t="s">
        <v>193</v>
      </c>
      <c r="D34" s="186">
        <f>IFERROR(Πελάτες!E34/'Παραδοχές διείσδυσης - κάλυψης'!D34,0)</f>
        <v>0</v>
      </c>
      <c r="E34" s="187">
        <f>IFERROR(Πελάτες!G34/'Παραδοχές διείσδυσης - κάλυψης'!H34,0)</f>
        <v>0</v>
      </c>
      <c r="F34" s="160">
        <f t="shared" si="1"/>
        <v>0</v>
      </c>
      <c r="G34" s="187">
        <f>IFERROR(Πελάτες!J34/'Παραδοχές διείσδυσης - κάλυψης'!L34,0)</f>
        <v>0</v>
      </c>
      <c r="H34" s="160">
        <f t="shared" si="2"/>
        <v>0</v>
      </c>
      <c r="I34" s="187">
        <f>IFERROR(Πελάτες!M34/'Παραδοχές διείσδυσης - κάλυψης'!P34,0)</f>
        <v>0</v>
      </c>
      <c r="J34" s="160">
        <f t="shared" si="3"/>
        <v>0</v>
      </c>
      <c r="K34" s="242">
        <f>IFERROR(Πελάτες!P34/'Παραδοχές διείσδυσης - κάλυψης'!T34,0)</f>
        <v>0</v>
      </c>
      <c r="L34" s="243">
        <f t="shared" si="4"/>
        <v>0</v>
      </c>
      <c r="M34" s="244">
        <f t="shared" si="0"/>
        <v>0</v>
      </c>
      <c r="N34" s="245"/>
      <c r="O34" s="242">
        <f>IFERROR(Πελάτες!V34/'Παραδοχές διείσδυσης - κάλυψης'!X34,0)</f>
        <v>0</v>
      </c>
      <c r="P34" s="243">
        <f t="shared" si="5"/>
        <v>0</v>
      </c>
      <c r="Q34" s="242">
        <f>IFERROR(Πελάτες!Y34/'Παραδοχές διείσδυσης - κάλυψης'!AB34,0)</f>
        <v>0</v>
      </c>
      <c r="R34" s="243">
        <f t="shared" si="6"/>
        <v>0</v>
      </c>
      <c r="S34" s="242">
        <f>IFERROR(Πελάτες!AB34/'Παραδοχές διείσδυσης - κάλυψης'!AF34,0)</f>
        <v>0</v>
      </c>
      <c r="T34" s="243">
        <f t="shared" si="7"/>
        <v>0</v>
      </c>
      <c r="U34" s="242">
        <f>IFERROR(Πελάτες!AE34/'Παραδοχές διείσδυσης - κάλυψης'!AJ34,0)</f>
        <v>0</v>
      </c>
      <c r="V34" s="243">
        <f t="shared" si="8"/>
        <v>0</v>
      </c>
      <c r="W34" s="242">
        <f>IFERROR(Πελάτες!AH34/'Παραδοχές διείσδυσης - κάλυψης'!AN34,0)</f>
        <v>0</v>
      </c>
      <c r="X34" s="243">
        <f t="shared" si="9"/>
        <v>0</v>
      </c>
      <c r="Y34" s="244">
        <f t="shared" si="10"/>
        <v>0</v>
      </c>
    </row>
    <row r="35" spans="2:33" outlineLevel="1">
      <c r="B35" s="236" t="s">
        <v>95</v>
      </c>
      <c r="C35" s="62" t="s">
        <v>193</v>
      </c>
      <c r="D35" s="186">
        <f>IFERROR(Πελάτες!E35/'Παραδοχές διείσδυσης - κάλυψης'!D35,0)</f>
        <v>0</v>
      </c>
      <c r="E35" s="187">
        <f>IFERROR(Πελάτες!G35/'Παραδοχές διείσδυσης - κάλυψης'!H35,0)</f>
        <v>0</v>
      </c>
      <c r="F35" s="160">
        <f t="shared" si="1"/>
        <v>0</v>
      </c>
      <c r="G35" s="187">
        <f>IFERROR(Πελάτες!J35/'Παραδοχές διείσδυσης - κάλυψης'!L35,0)</f>
        <v>0</v>
      </c>
      <c r="H35" s="160">
        <f t="shared" si="2"/>
        <v>0</v>
      </c>
      <c r="I35" s="187">
        <f>IFERROR(Πελάτες!M35/'Παραδοχές διείσδυσης - κάλυψης'!P35,0)</f>
        <v>0</v>
      </c>
      <c r="J35" s="160">
        <f t="shared" si="3"/>
        <v>0</v>
      </c>
      <c r="K35" s="242">
        <f>IFERROR(Πελάτες!P35/'Παραδοχές διείσδυσης - κάλυψης'!T35,0)</f>
        <v>0</v>
      </c>
      <c r="L35" s="243">
        <f t="shared" si="4"/>
        <v>0</v>
      </c>
      <c r="M35" s="244">
        <f t="shared" si="0"/>
        <v>0</v>
      </c>
      <c r="N35" s="245"/>
      <c r="O35" s="242">
        <f>IFERROR(Πελάτες!V35/'Παραδοχές διείσδυσης - κάλυψης'!X35,0)</f>
        <v>0</v>
      </c>
      <c r="P35" s="243">
        <f t="shared" si="5"/>
        <v>0</v>
      </c>
      <c r="Q35" s="242">
        <f>IFERROR(Πελάτες!Y35/'Παραδοχές διείσδυσης - κάλυψης'!AB35,0)</f>
        <v>0</v>
      </c>
      <c r="R35" s="243">
        <f t="shared" si="6"/>
        <v>0</v>
      </c>
      <c r="S35" s="242">
        <f>IFERROR(Πελάτες!AB35/'Παραδοχές διείσδυσης - κάλυψης'!AF35,0)</f>
        <v>0</v>
      </c>
      <c r="T35" s="243">
        <f t="shared" si="7"/>
        <v>0</v>
      </c>
      <c r="U35" s="242">
        <f>IFERROR(Πελάτες!AE35/'Παραδοχές διείσδυσης - κάλυψης'!AJ35,0)</f>
        <v>0</v>
      </c>
      <c r="V35" s="243">
        <f t="shared" si="8"/>
        <v>0</v>
      </c>
      <c r="W35" s="242">
        <f>IFERROR(Πελάτες!AH35/'Παραδοχές διείσδυσης - κάλυψης'!AN35,0)</f>
        <v>0</v>
      </c>
      <c r="X35" s="243">
        <f t="shared" si="9"/>
        <v>0</v>
      </c>
      <c r="Y35" s="244">
        <f t="shared" si="10"/>
        <v>0</v>
      </c>
    </row>
    <row r="36" spans="2:33" outlineLevel="1">
      <c r="B36" s="236" t="s">
        <v>96</v>
      </c>
      <c r="C36" s="62" t="s">
        <v>193</v>
      </c>
      <c r="D36" s="186">
        <f>IFERROR(Πελάτες!E36/'Παραδοχές διείσδυσης - κάλυψης'!D36,0)</f>
        <v>0.10627366143861547</v>
      </c>
      <c r="E36" s="187">
        <f>IFERROR(Πελάτες!G36/'Παραδοχές διείσδυσης - κάλυψης'!H36,0)</f>
        <v>0.14250946457544619</v>
      </c>
      <c r="F36" s="160">
        <f t="shared" si="1"/>
        <v>0.34096692111959293</v>
      </c>
      <c r="G36" s="187">
        <f>IFERROR(Πελάτες!J36/'Παραδοχές διείσδυσης - κάλυψης'!L36,0)</f>
        <v>0.2298539751216874</v>
      </c>
      <c r="H36" s="160">
        <f t="shared" si="2"/>
        <v>0.61290322580645151</v>
      </c>
      <c r="I36" s="187">
        <f>IFERROR(Πελάτες!M36/'Παραδοχές διείσδυσης - κάλυψης'!P36,0)</f>
        <v>0.33559898045879355</v>
      </c>
      <c r="J36" s="160">
        <f t="shared" si="3"/>
        <v>0.46005297616072771</v>
      </c>
      <c r="K36" s="242">
        <f>IFERROR(Πελάτες!P36/'Παραδοχές διείσδυσης - κάλυψης'!T36,0)</f>
        <v>0.37749546279491836</v>
      </c>
      <c r="L36" s="243">
        <f t="shared" si="4"/>
        <v>0.12484091065726304</v>
      </c>
      <c r="M36" s="244">
        <f t="shared" si="0"/>
        <v>0.37284505315924465</v>
      </c>
      <c r="N36" s="245"/>
      <c r="O36" s="242">
        <f>IFERROR(Πελάτες!V36/'Παραδοχές διείσδυσης - κάλυψης'!X36,0)</f>
        <v>0.25922376617153808</v>
      </c>
      <c r="P36" s="243">
        <f t="shared" si="5"/>
        <v>-0.31330627326674293</v>
      </c>
      <c r="Q36" s="242">
        <f>IFERROR(Πελάτες!Y36/'Παραδοχές διείσδυσης - κάλυψης'!AB36,0)</f>
        <v>0.16939760471906096</v>
      </c>
      <c r="R36" s="243">
        <f t="shared" si="6"/>
        <v>-0.34651977625012897</v>
      </c>
      <c r="S36" s="242">
        <f>IFERROR(Πελάτες!AB36/'Παραδοχές διείσδυσης - κάλυψης'!AF36,0)</f>
        <v>0.19066912947625572</v>
      </c>
      <c r="T36" s="243">
        <f t="shared" si="7"/>
        <v>0.12557157931762214</v>
      </c>
      <c r="U36" s="242">
        <f>IFERROR(Πελάτες!AE36/'Παραδοχές διείσδυσης - κάλυψης'!AJ36,0)</f>
        <v>0.20425430495143895</v>
      </c>
      <c r="V36" s="243">
        <f t="shared" si="8"/>
        <v>7.1250000000000063E-2</v>
      </c>
      <c r="W36" s="242">
        <f>IFERROR(Πελάτες!AH36/'Παραδοχές διείσδυσης - κάλυψης'!AN36,0)</f>
        <v>0.21879282607400347</v>
      </c>
      <c r="X36" s="243">
        <f t="shared" si="9"/>
        <v>7.1178529754959224E-2</v>
      </c>
      <c r="Y36" s="244">
        <f t="shared" si="10"/>
        <v>-4.1505631734391923E-2</v>
      </c>
    </row>
    <row r="37" spans="2:33" ht="15" customHeight="1" outlineLevel="1">
      <c r="B37" s="49" t="s">
        <v>135</v>
      </c>
      <c r="C37" s="46" t="s">
        <v>193</v>
      </c>
      <c r="D37" s="186">
        <f>IFERROR(Πελάτες!E37/'Παραδοχές διείσδυσης - κάλυψης'!D37,0)</f>
        <v>3.5685139847169672E-2</v>
      </c>
      <c r="E37" s="187">
        <f>IFERROR(Πελάτες!G37/'Παραδοχές διείσδυσης - κάλυψης'!H37,0)</f>
        <v>5.0700320980449375E-2</v>
      </c>
      <c r="F37" s="160">
        <f t="shared" ref="F37" si="11">IFERROR((E37-D37)/D37,0)</f>
        <v>0.42076845425255116</v>
      </c>
      <c r="G37" s="187">
        <f>IFERROR(Πελάτες!J37/'Παραδοχές διείσδυσης - κάλυψης'!L37,0)</f>
        <v>0.11796031514444121</v>
      </c>
      <c r="H37" s="160">
        <f t="shared" ref="H37:L37" si="12">IFERROR((G37-E37)/E37,0)</f>
        <v>1.3266187050359712</v>
      </c>
      <c r="I37" s="187">
        <f>IFERROR(Πελάτες!M37/'Παραδοχές διείσδυσης - κάλυψης'!P37,0)</f>
        <v>0.13039469893402478</v>
      </c>
      <c r="J37" s="160">
        <f t="shared" si="12"/>
        <v>0.10541158502635226</v>
      </c>
      <c r="K37" s="242">
        <f>IFERROR(Πελάτες!P37/'Παραδοχές διείσδυσης - κάλυψης'!T37,0)</f>
        <v>0.15381140598531903</v>
      </c>
      <c r="L37" s="243">
        <f t="shared" si="12"/>
        <v>0.1795832748012425</v>
      </c>
      <c r="M37" s="244">
        <f>IFERROR((K37/D37)^(1/4)-1,0)</f>
        <v>0.4408716111988602</v>
      </c>
      <c r="N37" s="245"/>
      <c r="O37" s="242">
        <f>IFERROR(Πελάτες!V37/'Παραδοχές διείσδυσης - κάλυψης'!X37,0)</f>
        <v>0.13570310206478128</v>
      </c>
      <c r="P37" s="243">
        <f t="shared" ref="P37" si="13">IFERROR((O37-K37)/K37,0)</f>
        <v>-0.11773056623815108</v>
      </c>
      <c r="Q37" s="242">
        <f>IFERROR(Πελάτες!Y37/'Παραδοχές διείσδυσης - κάλυψης'!AB37,0)</f>
        <v>0.18976531413258263</v>
      </c>
      <c r="R37" s="243">
        <f t="shared" ref="R37:X37" si="14">IFERROR((Q37-O37)/O37,0)</f>
        <v>0.3983859708821792</v>
      </c>
      <c r="S37" s="242">
        <f>IFERROR(Πελάτες!AB37/'Παραδοχές διείσδυσης - κάλυψης'!AF37,0)</f>
        <v>0.28817367295563434</v>
      </c>
      <c r="T37" s="243">
        <f t="shared" si="14"/>
        <v>0.51857927394622338</v>
      </c>
      <c r="U37" s="242">
        <f>IFERROR(Πελάτες!AE37/'Παραδοχές διείσδυσης - κάλυψης'!AJ37,0)</f>
        <v>0.33405516606664321</v>
      </c>
      <c r="V37" s="243">
        <f t="shared" si="14"/>
        <v>0.15921472853653959</v>
      </c>
      <c r="W37" s="242">
        <f>IFERROR(Πελάτες!AH37/'Παραδοχές διείσδυσης - κάλυψης'!AN37,0)</f>
        <v>0.36722789161681507</v>
      </c>
      <c r="X37" s="243">
        <f t="shared" si="14"/>
        <v>9.930313588850169E-2</v>
      </c>
      <c r="Y37" s="244">
        <f t="shared" ref="Y37" si="15">IFERROR((W37/O37)^(1/4)-1,0)</f>
        <v>0.28258592873289068</v>
      </c>
    </row>
    <row r="38" spans="2:33" ht="15" customHeight="1">
      <c r="K38" s="53"/>
    </row>
    <row r="39" spans="2:33" ht="15" customHeight="1">
      <c r="K39" s="53"/>
    </row>
    <row r="40" spans="2:33" ht="15.6">
      <c r="B40" s="293" t="s">
        <v>35</v>
      </c>
      <c r="C40" s="293"/>
      <c r="D40" s="293"/>
      <c r="E40" s="293"/>
      <c r="F40" s="293"/>
      <c r="G40" s="293"/>
      <c r="H40" s="293"/>
      <c r="I40" s="293"/>
      <c r="J40" s="293"/>
      <c r="K40" s="293"/>
      <c r="L40" s="293"/>
      <c r="M40" s="293"/>
      <c r="N40" s="293"/>
      <c r="O40" s="293"/>
      <c r="P40" s="293"/>
      <c r="Q40" s="293"/>
      <c r="R40" s="293"/>
      <c r="S40" s="293"/>
      <c r="T40" s="293"/>
      <c r="U40" s="293"/>
      <c r="V40" s="293"/>
      <c r="W40" s="293"/>
      <c r="X40" s="293"/>
      <c r="Y40" s="293"/>
    </row>
    <row r="41" spans="2:33" ht="5.45" customHeight="1" outlineLevel="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row>
    <row r="42" spans="2:33" ht="14.25" customHeight="1" outlineLevel="1">
      <c r="B42" s="340"/>
      <c r="C42" s="326" t="s">
        <v>102</v>
      </c>
      <c r="D42" s="310" t="s">
        <v>127</v>
      </c>
      <c r="E42" s="312"/>
      <c r="F42" s="312"/>
      <c r="G42" s="312"/>
      <c r="H42" s="312"/>
      <c r="I42" s="312"/>
      <c r="J42" s="311"/>
      <c r="K42" s="312"/>
      <c r="L42" s="311"/>
      <c r="M42" s="365" t="str">
        <f>"Ετήσιος ρυθμός ανάπτυξης (CAGR) "&amp;($C$3-5)&amp;" - "&amp;(($C$3-1))</f>
        <v>Ετήσιος ρυθμός ανάπτυξης (CAGR) 2019 - 2023</v>
      </c>
      <c r="N42" s="102"/>
      <c r="O42" s="368" t="s">
        <v>128</v>
      </c>
      <c r="P42" s="369"/>
      <c r="Q42" s="369"/>
      <c r="R42" s="369"/>
      <c r="S42" s="369"/>
      <c r="T42" s="369"/>
      <c r="U42" s="369"/>
      <c r="V42" s="369"/>
      <c r="W42" s="369"/>
      <c r="X42" s="370"/>
      <c r="Y42" s="365" t="str">
        <f>"Ετήσιος ρυθμός ανάπτυξης (CAGR) "&amp;$C$3&amp;" - "&amp;$E$3</f>
        <v>Ετήσιος ρυθμός ανάπτυξης (CAGR) 2024 - 2028</v>
      </c>
    </row>
    <row r="43" spans="2:33" ht="15.75" customHeight="1" outlineLevel="1">
      <c r="B43" s="341"/>
      <c r="C43" s="327"/>
      <c r="D43" s="66">
        <f>$C$3-5</f>
        <v>2019</v>
      </c>
      <c r="E43" s="310">
        <f>$C$3-4</f>
        <v>2020</v>
      </c>
      <c r="F43" s="311"/>
      <c r="G43" s="310">
        <f>$C$3-3</f>
        <v>2021</v>
      </c>
      <c r="H43" s="311"/>
      <c r="I43" s="310">
        <f>$C$3+-2</f>
        <v>2022</v>
      </c>
      <c r="J43" s="311"/>
      <c r="K43" s="310">
        <f>$C$3-1</f>
        <v>2023</v>
      </c>
      <c r="L43" s="311"/>
      <c r="M43" s="366"/>
      <c r="N43" s="102"/>
      <c r="O43" s="310">
        <f>$C$3</f>
        <v>2024</v>
      </c>
      <c r="P43" s="311"/>
      <c r="Q43" s="310">
        <f>$C$3+1</f>
        <v>2025</v>
      </c>
      <c r="R43" s="311"/>
      <c r="S43" s="310">
        <f>$C$3+2</f>
        <v>2026</v>
      </c>
      <c r="T43" s="311"/>
      <c r="U43" s="310">
        <f>$C$3+3</f>
        <v>2027</v>
      </c>
      <c r="V43" s="311"/>
      <c r="W43" s="310">
        <f>$C$3+4</f>
        <v>2028</v>
      </c>
      <c r="X43" s="311"/>
      <c r="Y43" s="366"/>
    </row>
    <row r="44" spans="2:33" ht="15" customHeight="1" outlineLevel="1">
      <c r="B44" s="342"/>
      <c r="C44" s="328"/>
      <c r="D44" s="66" t="s">
        <v>192</v>
      </c>
      <c r="E44" s="66" t="s">
        <v>192</v>
      </c>
      <c r="F44" s="65" t="s">
        <v>131</v>
      </c>
      <c r="G44" s="66" t="s">
        <v>192</v>
      </c>
      <c r="H44" s="65" t="s">
        <v>131</v>
      </c>
      <c r="I44" s="66" t="s">
        <v>192</v>
      </c>
      <c r="J44" s="65" t="s">
        <v>131</v>
      </c>
      <c r="K44" s="66" t="s">
        <v>192</v>
      </c>
      <c r="L44" s="65" t="s">
        <v>131</v>
      </c>
      <c r="M44" s="367"/>
      <c r="O44" s="66" t="s">
        <v>192</v>
      </c>
      <c r="P44" s="65" t="s">
        <v>131</v>
      </c>
      <c r="Q44" s="66" t="s">
        <v>192</v>
      </c>
      <c r="R44" s="65" t="s">
        <v>131</v>
      </c>
      <c r="S44" s="66" t="s">
        <v>192</v>
      </c>
      <c r="T44" s="65" t="s">
        <v>131</v>
      </c>
      <c r="U44" s="66" t="s">
        <v>192</v>
      </c>
      <c r="V44" s="65" t="s">
        <v>131</v>
      </c>
      <c r="W44" s="66" t="s">
        <v>192</v>
      </c>
      <c r="X44" s="65" t="s">
        <v>131</v>
      </c>
      <c r="Y44" s="367"/>
    </row>
    <row r="45" spans="2:33" outlineLevel="1">
      <c r="B45" s="235" t="s">
        <v>75</v>
      </c>
      <c r="C45" s="62" t="s">
        <v>193</v>
      </c>
      <c r="D45" s="186">
        <f>IFERROR('Ανάπτυξη δικτύου'!E45/'Παραδοχές διείσδυσης - κάλυψης'!D103,0)</f>
        <v>0</v>
      </c>
      <c r="E45" s="187">
        <f>IFERROR('Ανάπτυξη δικτύου'!G45/'Παραδοχές διείσδυσης - κάλυψης'!E103,0)</f>
        <v>0</v>
      </c>
      <c r="F45" s="160">
        <f>IFERROR((E45-D45)/D45,0)</f>
        <v>0</v>
      </c>
      <c r="G45" s="187">
        <f>IFERROR('Ανάπτυξη δικτύου'!J45/'Παραδοχές διείσδυσης - κάλυψης'!F103,0)</f>
        <v>0</v>
      </c>
      <c r="H45" s="160">
        <f>IFERROR((G45-E45)/E45,0)</f>
        <v>0</v>
      </c>
      <c r="I45" s="187">
        <f>IFERROR('Ανάπτυξη δικτύου'!M45/'Παραδοχές διείσδυσης - κάλυψης'!G103,0)</f>
        <v>0</v>
      </c>
      <c r="J45" s="160">
        <f>IFERROR((I45-G45)/G45,0)</f>
        <v>0</v>
      </c>
      <c r="K45" s="187">
        <f>IFERROR('Ανάπτυξη δικτύου'!P45/'Παραδοχές διείσδυσης - κάλυψης'!I103,0)</f>
        <v>0</v>
      </c>
      <c r="L45" s="160">
        <f>IFERROR((K45-I45)/I45,0)</f>
        <v>0</v>
      </c>
      <c r="M45" s="188">
        <f>IFERROR((K45/D45)^(1/4)-1,0)</f>
        <v>0</v>
      </c>
      <c r="O45" s="187">
        <f>IFERROR('Ανάπτυξη δικτύου'!V45/'Παραδοχές διείσδυσης - κάλυψης'!J103,0)</f>
        <v>0</v>
      </c>
      <c r="P45" s="160">
        <f>IFERROR((O45-K45)/K45,0)</f>
        <v>0</v>
      </c>
      <c r="Q45" s="187">
        <f>IFERROR('Ανάπτυξη δικτύου'!Y45/'Παραδοχές διείσδυσης - κάλυψης'!K103,0)</f>
        <v>0</v>
      </c>
      <c r="R45" s="160">
        <f>IFERROR((Q45-O45)/O45,0)</f>
        <v>0</v>
      </c>
      <c r="S45" s="187">
        <f>IFERROR('Ανάπτυξη δικτύου'!AB45/'Παραδοχές διείσδυσης - κάλυψης'!L103,0)</f>
        <v>0</v>
      </c>
      <c r="T45" s="160">
        <f>IFERROR((S45-Q45)/Q45,0)</f>
        <v>0</v>
      </c>
      <c r="U45" s="187">
        <f>IFERROR('Ανάπτυξη δικτύου'!AE45/'Παραδοχές διείσδυσης - κάλυψης'!M103,0)</f>
        <v>0</v>
      </c>
      <c r="V45" s="160">
        <f>IFERROR((U45-S45)/S45,0)</f>
        <v>0</v>
      </c>
      <c r="W45" s="187">
        <f>IFERROR('Ανάπτυξη δικτύου'!AH45/'Παραδοχές διείσδυσης - κάλυψης'!N103,0)</f>
        <v>0</v>
      </c>
      <c r="X45" s="160">
        <f>IFERROR((W45-U45)/U45,0)</f>
        <v>0</v>
      </c>
      <c r="Y45" s="188">
        <f>IFERROR((W45/O45)^(1/4)-1,0)</f>
        <v>0</v>
      </c>
    </row>
    <row r="46" spans="2:33" outlineLevel="1">
      <c r="B46" s="236" t="s">
        <v>76</v>
      </c>
      <c r="C46" s="62" t="s">
        <v>193</v>
      </c>
      <c r="D46" s="186">
        <f>IFERROR('Ανάπτυξη δικτύου'!E46/'Παραδοχές διείσδυσης - κάλυψης'!D104,0)</f>
        <v>0</v>
      </c>
      <c r="E46" s="187">
        <f>IFERROR('Ανάπτυξη δικτύου'!G46/'Παραδοχές διείσδυσης - κάλυψης'!E104,0)</f>
        <v>0</v>
      </c>
      <c r="F46" s="160">
        <f t="shared" ref="F46:F67" si="16">IFERROR((E46-D46)/D46,0)</f>
        <v>0</v>
      </c>
      <c r="G46" s="187">
        <f>IFERROR('Ανάπτυξη δικτύου'!J46/'Παραδοχές διείσδυσης - κάλυψης'!F104,0)</f>
        <v>0</v>
      </c>
      <c r="H46" s="160">
        <f t="shared" ref="H46:H67" si="17">IFERROR((G46-E46)/E46,0)</f>
        <v>0</v>
      </c>
      <c r="I46" s="187">
        <f>IFERROR('Ανάπτυξη δικτύου'!M46/'Παραδοχές διείσδυσης - κάλυψης'!G104,0)</f>
        <v>6.213114754098361E-2</v>
      </c>
      <c r="J46" s="160">
        <f t="shared" ref="J46:J67" si="18">IFERROR((I46-G46)/G46,0)</f>
        <v>0</v>
      </c>
      <c r="K46" s="187">
        <f>IFERROR('Ανάπτυξη δικτύου'!P46/'Παραδοχές διείσδυσης - κάλυψης'!I104,0)</f>
        <v>0.10762377049180329</v>
      </c>
      <c r="L46" s="160">
        <f t="shared" ref="L46:L67" si="19">IFERROR((K46-I46)/I46,0)</f>
        <v>0.73220316622691295</v>
      </c>
      <c r="M46" s="188">
        <f t="shared" ref="M46:M67" si="20">IFERROR((K46/D46)^(1/4)-1,0)</f>
        <v>0</v>
      </c>
      <c r="O46" s="187">
        <f>IFERROR('Ανάπτυξη δικτύου'!V46/'Παραδοχές διείσδυσης - κάλυψης'!J104,0)</f>
        <v>0.20877540983606557</v>
      </c>
      <c r="P46" s="160">
        <f t="shared" ref="P46:P67" si="21">IFERROR((O46-K46)/K46,0)</f>
        <v>0.93986336737724752</v>
      </c>
      <c r="Q46" s="187">
        <f>IFERROR('Ανάπτυξη δικτύου'!Y46/'Παραδοχές διείσδυσης - κάλυψης'!K104,0)</f>
        <v>0.33992295081967211</v>
      </c>
      <c r="R46" s="160">
        <f t="shared" ref="R46:R67" si="22">IFERROR((Q46-O46)/O46,0)</f>
        <v>0.62817522948026339</v>
      </c>
      <c r="S46" s="187">
        <f>IFERROR('Ανάπτυξη δικτύου'!AB46/'Παραδοχές διείσδυσης - κάλυψης'!L104,0)</f>
        <v>0.40549672131147541</v>
      </c>
      <c r="T46" s="160">
        <f t="shared" ref="T46:T67" si="23">IFERROR((S46-Q46)/Q46,0)</f>
        <v>0.19290774669283789</v>
      </c>
      <c r="U46" s="187">
        <f>IFERROR('Ανάπτυξη δικτύου'!AE46/'Παραδοχές διείσδυσης - κάλυψης'!M104,0)</f>
        <v>0.48746393442622948</v>
      </c>
      <c r="V46" s="160">
        <f t="shared" ref="V46:V67" si="24">IFERROR((U46-S46)/S46,0)</f>
        <v>0.20214026108436117</v>
      </c>
      <c r="W46" s="187">
        <f>IFERROR('Ανάπτυξη δικτύου'!AH46/'Παραδοχές διείσδυσης - κάλυψης'!N104,0)</f>
        <v>0.48746393442622948</v>
      </c>
      <c r="X46" s="160">
        <f t="shared" ref="X46:X67" si="25">IFERROR((W46-U46)/U46,0)</f>
        <v>0</v>
      </c>
      <c r="Y46" s="188">
        <f t="shared" ref="Y46:Y67" si="26">IFERROR((W46/O46)^(1/4)-1,0)</f>
        <v>0.23613466669480987</v>
      </c>
    </row>
    <row r="47" spans="2:33" outlineLevel="1">
      <c r="B47" s="236" t="s">
        <v>77</v>
      </c>
      <c r="C47" s="62" t="s">
        <v>193</v>
      </c>
      <c r="D47" s="186">
        <f>IFERROR('Ανάπτυξη δικτύου'!E47/'Παραδοχές διείσδυσης - κάλυψης'!D105,0)</f>
        <v>0</v>
      </c>
      <c r="E47" s="187">
        <f>IFERROR('Ανάπτυξη δικτύου'!G47/'Παραδοχές διείσδυσης - κάλυψης'!E105,0)</f>
        <v>0</v>
      </c>
      <c r="F47" s="160">
        <f t="shared" si="16"/>
        <v>0</v>
      </c>
      <c r="G47" s="187">
        <f>IFERROR('Ανάπτυξη δικτύου'!J47/'Παραδοχές διείσδυσης - κάλυψης'!F105,0)</f>
        <v>0</v>
      </c>
      <c r="H47" s="160">
        <f t="shared" si="17"/>
        <v>0</v>
      </c>
      <c r="I47" s="187">
        <f>IFERROR('Ανάπτυξη δικτύου'!M47/'Παραδοχές διείσδυσης - κάλυψης'!G105,0)</f>
        <v>0</v>
      </c>
      <c r="J47" s="160">
        <f t="shared" si="18"/>
        <v>0</v>
      </c>
      <c r="K47" s="187">
        <f>IFERROR('Ανάπτυξη δικτύου'!P47/'Παραδοχές διείσδυσης - κάλυψης'!I105,0)</f>
        <v>0</v>
      </c>
      <c r="L47" s="160">
        <f t="shared" si="19"/>
        <v>0</v>
      </c>
      <c r="M47" s="188">
        <f t="shared" si="20"/>
        <v>0</v>
      </c>
      <c r="O47" s="187">
        <f>IFERROR('Ανάπτυξη δικτύου'!V47/'Παραδοχές διείσδυσης - κάλυψης'!J105,0)</f>
        <v>0</v>
      </c>
      <c r="P47" s="160">
        <f t="shared" si="21"/>
        <v>0</v>
      </c>
      <c r="Q47" s="187">
        <f>IFERROR('Ανάπτυξη δικτύου'!Y47/'Παραδοχές διείσδυσης - κάλυψης'!K105,0)</f>
        <v>0</v>
      </c>
      <c r="R47" s="160">
        <f t="shared" si="22"/>
        <v>0</v>
      </c>
      <c r="S47" s="187">
        <f>IFERROR('Ανάπτυξη δικτύου'!AB47/'Παραδοχές διείσδυσης - κάλυψης'!L105,0)</f>
        <v>0</v>
      </c>
      <c r="T47" s="160">
        <f t="shared" si="23"/>
        <v>0</v>
      </c>
      <c r="U47" s="187">
        <f>IFERROR('Ανάπτυξη δικτύου'!AE47/'Παραδοχές διείσδυσης - κάλυψης'!M105,0)</f>
        <v>0</v>
      </c>
      <c r="V47" s="160">
        <f t="shared" si="24"/>
        <v>0</v>
      </c>
      <c r="W47" s="187">
        <f>IFERROR('Ανάπτυξη δικτύου'!AH47/'Παραδοχές διείσδυσης - κάλυψης'!N105,0)</f>
        <v>0</v>
      </c>
      <c r="X47" s="160">
        <f t="shared" si="25"/>
        <v>0</v>
      </c>
      <c r="Y47" s="188">
        <f t="shared" si="26"/>
        <v>0</v>
      </c>
    </row>
    <row r="48" spans="2:33" outlineLevel="1">
      <c r="B48" s="235" t="s">
        <v>78</v>
      </c>
      <c r="C48" s="62" t="s">
        <v>193</v>
      </c>
      <c r="D48" s="186">
        <f>IFERROR('Ανάπτυξη δικτύου'!E48/'Παραδοχές διείσδυσης - κάλυψης'!D106,0)</f>
        <v>0</v>
      </c>
      <c r="E48" s="187">
        <f>IFERROR('Ανάπτυξη δικτύου'!G48/'Παραδοχές διείσδυσης - κάλυψης'!E106,0)</f>
        <v>0</v>
      </c>
      <c r="F48" s="160">
        <f t="shared" si="16"/>
        <v>0</v>
      </c>
      <c r="G48" s="187">
        <f>IFERROR('Ανάπτυξη δικτύου'!J48/'Παραδοχές διείσδυσης - κάλυψης'!F106,0)</f>
        <v>0</v>
      </c>
      <c r="H48" s="160">
        <f t="shared" si="17"/>
        <v>0</v>
      </c>
      <c r="I48" s="187">
        <f>IFERROR('Ανάπτυξη δικτύου'!M48/'Παραδοχές διείσδυσης - κάλυψης'!G106,0)</f>
        <v>0</v>
      </c>
      <c r="J48" s="160">
        <f t="shared" si="18"/>
        <v>0</v>
      </c>
      <c r="K48" s="187">
        <f>IFERROR('Ανάπτυξη δικτύου'!P48/'Παραδοχές διείσδυσης - κάλυψης'!I106,0)</f>
        <v>0</v>
      </c>
      <c r="L48" s="160">
        <f t="shared" si="19"/>
        <v>0</v>
      </c>
      <c r="M48" s="188">
        <f t="shared" si="20"/>
        <v>0</v>
      </c>
      <c r="O48" s="187">
        <f>IFERROR('Ανάπτυξη δικτύου'!V48/'Παραδοχές διείσδυσης - κάλυψης'!J106,0)</f>
        <v>0</v>
      </c>
      <c r="P48" s="160">
        <f t="shared" si="21"/>
        <v>0</v>
      </c>
      <c r="Q48" s="187">
        <f>IFERROR('Ανάπτυξη δικτύου'!Y48/'Παραδοχές διείσδυσης - κάλυψης'!K106,0)</f>
        <v>0</v>
      </c>
      <c r="R48" s="160">
        <f t="shared" si="22"/>
        <v>0</v>
      </c>
      <c r="S48" s="187">
        <f>IFERROR('Ανάπτυξη δικτύου'!AB48/'Παραδοχές διείσδυσης - κάλυψης'!L106,0)</f>
        <v>0</v>
      </c>
      <c r="T48" s="160">
        <f t="shared" si="23"/>
        <v>0</v>
      </c>
      <c r="U48" s="187">
        <f>IFERROR('Ανάπτυξη δικτύου'!AE48/'Παραδοχές διείσδυσης - κάλυψης'!M106,0)</f>
        <v>0</v>
      </c>
      <c r="V48" s="160">
        <f t="shared" si="24"/>
        <v>0</v>
      </c>
      <c r="W48" s="187">
        <f>IFERROR('Ανάπτυξη δικτύου'!AH48/'Παραδοχές διείσδυσης - κάλυψης'!N106,0)</f>
        <v>0</v>
      </c>
      <c r="X48" s="160">
        <f t="shared" si="25"/>
        <v>0</v>
      </c>
      <c r="Y48" s="188">
        <f t="shared" si="26"/>
        <v>0</v>
      </c>
    </row>
    <row r="49" spans="2:25" outlineLevel="1">
      <c r="B49" s="236" t="s">
        <v>79</v>
      </c>
      <c r="C49" s="62" t="s">
        <v>193</v>
      </c>
      <c r="D49" s="186">
        <f>IFERROR('Ανάπτυξη δικτύου'!E49/'Παραδοχές διείσδυσης - κάλυψης'!D107,0)</f>
        <v>0</v>
      </c>
      <c r="E49" s="187">
        <f>IFERROR('Ανάπτυξη δικτύου'!G49/'Παραδοχές διείσδυσης - κάλυψης'!E107,0)</f>
        <v>0</v>
      </c>
      <c r="F49" s="160">
        <f t="shared" si="16"/>
        <v>0</v>
      </c>
      <c r="G49" s="187">
        <f>IFERROR('Ανάπτυξη δικτύου'!J49/'Παραδοχές διείσδυσης - κάλυψης'!F107,0)</f>
        <v>0</v>
      </c>
      <c r="H49" s="160">
        <f t="shared" si="17"/>
        <v>0</v>
      </c>
      <c r="I49" s="187">
        <f>IFERROR('Ανάπτυξη δικτύου'!M49/'Παραδοχές διείσδυσης - κάλυψης'!G107,0)</f>
        <v>3.0303030303030304E-2</v>
      </c>
      <c r="J49" s="160">
        <f t="shared" si="18"/>
        <v>0</v>
      </c>
      <c r="K49" s="187">
        <f>IFERROR('Ανάπτυξη δικτύου'!P49/'Παραδοχές διείσδυσης - κάλυψης'!I107,0)</f>
        <v>0.12642424242424241</v>
      </c>
      <c r="L49" s="160">
        <f t="shared" si="19"/>
        <v>3.1719999999999993</v>
      </c>
      <c r="M49" s="188">
        <f t="shared" si="20"/>
        <v>0</v>
      </c>
      <c r="O49" s="187">
        <f>IFERROR('Ανάπτυξη δικτύου'!V49/'Παραδοχές διείσδυσης - κάλυψης'!J107,0)</f>
        <v>0.2791818181818182</v>
      </c>
      <c r="P49" s="160">
        <f t="shared" si="21"/>
        <v>1.2082933844678814</v>
      </c>
      <c r="Q49" s="187">
        <f>IFERROR('Ανάπτυξη δικτύου'!Y49/'Παραδοχές διείσδυσης - κάλυψης'!K107,0)</f>
        <v>0.46100000000000002</v>
      </c>
      <c r="R49" s="160">
        <f t="shared" si="22"/>
        <v>0.65125366330185608</v>
      </c>
      <c r="S49" s="187">
        <f>IFERROR('Ανάπτυξη δικτύου'!AB49/'Παραδοχές διείσδυσης - κάλυψης'!L107,0)</f>
        <v>0.46100000000000002</v>
      </c>
      <c r="T49" s="160">
        <f t="shared" si="23"/>
        <v>0</v>
      </c>
      <c r="U49" s="187">
        <f>IFERROR('Ανάπτυξη δικτύου'!AE49/'Παραδοχές διείσδυσης - κάλυψης'!M107,0)</f>
        <v>0.46100000000000002</v>
      </c>
      <c r="V49" s="160">
        <f t="shared" si="24"/>
        <v>0</v>
      </c>
      <c r="W49" s="187">
        <f>IFERROR('Ανάπτυξη δικτύου'!AH49/'Παραδοχές διείσδυσης - κάλυψης'!N107,0)</f>
        <v>0.53675757575757577</v>
      </c>
      <c r="X49" s="160">
        <f t="shared" si="25"/>
        <v>0.16433313613356995</v>
      </c>
      <c r="Y49" s="188">
        <f t="shared" si="26"/>
        <v>0.17753212131634788</v>
      </c>
    </row>
    <row r="50" spans="2:25" outlineLevel="1">
      <c r="B50" s="236" t="s">
        <v>80</v>
      </c>
      <c r="C50" s="62" t="s">
        <v>193</v>
      </c>
      <c r="D50" s="186">
        <f>IFERROR('Ανάπτυξη δικτύου'!E50/'Παραδοχές διείσδυσης - κάλυψης'!D108,0)</f>
        <v>0</v>
      </c>
      <c r="E50" s="187">
        <f>IFERROR('Ανάπτυξη δικτύου'!G50/'Παραδοχές διείσδυσης - κάλυψης'!E108,0)</f>
        <v>0</v>
      </c>
      <c r="F50" s="160">
        <f t="shared" si="16"/>
        <v>0</v>
      </c>
      <c r="G50" s="187">
        <f>IFERROR('Ανάπτυξη δικτύου'!J50/'Παραδοχές διείσδυσης - κάλυψης'!F108,0)</f>
        <v>0</v>
      </c>
      <c r="H50" s="160">
        <f t="shared" si="17"/>
        <v>0</v>
      </c>
      <c r="I50" s="187">
        <f>IFERROR('Ανάπτυξη δικτύου'!M50/'Παραδοχές διείσδυσης - κάλυψης'!G108,0)</f>
        <v>0</v>
      </c>
      <c r="J50" s="160">
        <f t="shared" si="18"/>
        <v>0</v>
      </c>
      <c r="K50" s="187">
        <f>IFERROR('Ανάπτυξη δικτύου'!P50/'Παραδοχές διείσδυσης - κάλυψης'!I108,0)</f>
        <v>0</v>
      </c>
      <c r="L50" s="160">
        <f t="shared" si="19"/>
        <v>0</v>
      </c>
      <c r="M50" s="188">
        <f t="shared" si="20"/>
        <v>0</v>
      </c>
      <c r="O50" s="187">
        <f>IFERROR('Ανάπτυξη δικτύου'!V50/'Παραδοχές διείσδυσης - κάλυψης'!J108,0)</f>
        <v>0</v>
      </c>
      <c r="P50" s="160">
        <f t="shared" si="21"/>
        <v>0</v>
      </c>
      <c r="Q50" s="187">
        <f>IFERROR('Ανάπτυξη δικτύου'!Y50/'Παραδοχές διείσδυσης - κάλυψης'!K108,0)</f>
        <v>0</v>
      </c>
      <c r="R50" s="160">
        <f t="shared" si="22"/>
        <v>0</v>
      </c>
      <c r="S50" s="187">
        <f>IFERROR('Ανάπτυξη δικτύου'!AB50/'Παραδοχές διείσδυσης - κάλυψης'!L108,0)</f>
        <v>0</v>
      </c>
      <c r="T50" s="160">
        <f t="shared" si="23"/>
        <v>0</v>
      </c>
      <c r="U50" s="187">
        <f>IFERROR('Ανάπτυξη δικτύου'!AE50/'Παραδοχές διείσδυσης - κάλυψης'!M108,0)</f>
        <v>0</v>
      </c>
      <c r="V50" s="160">
        <f t="shared" si="24"/>
        <v>0</v>
      </c>
      <c r="W50" s="187">
        <f>IFERROR('Ανάπτυξη δικτύου'!AH50/'Παραδοχές διείσδυσης - κάλυψης'!N108,0)</f>
        <v>0</v>
      </c>
      <c r="X50" s="160">
        <f t="shared" si="25"/>
        <v>0</v>
      </c>
      <c r="Y50" s="188">
        <f t="shared" si="26"/>
        <v>0</v>
      </c>
    </row>
    <row r="51" spans="2:25" outlineLevel="1">
      <c r="B51" s="235" t="s">
        <v>81</v>
      </c>
      <c r="C51" s="62" t="s">
        <v>193</v>
      </c>
      <c r="D51" s="186">
        <f>IFERROR('Ανάπτυξη δικτύου'!E51/'Παραδοχές διείσδυσης - κάλυψης'!D109,0)</f>
        <v>0</v>
      </c>
      <c r="E51" s="187">
        <f>IFERROR('Ανάπτυξη δικτύου'!G51/'Παραδοχές διείσδυσης - κάλυψης'!E109,0)</f>
        <v>0</v>
      </c>
      <c r="F51" s="160">
        <f t="shared" si="16"/>
        <v>0</v>
      </c>
      <c r="G51" s="187">
        <f>IFERROR('Ανάπτυξη δικτύου'!J51/'Παραδοχές διείσδυσης - κάλυψης'!F109,0)</f>
        <v>0</v>
      </c>
      <c r="H51" s="160">
        <f t="shared" si="17"/>
        <v>0</v>
      </c>
      <c r="I51" s="187">
        <f>IFERROR('Ανάπτυξη δικτύου'!M51/'Παραδοχές διείσδυσης - κάλυψης'!G109,0)</f>
        <v>0</v>
      </c>
      <c r="J51" s="160">
        <f t="shared" si="18"/>
        <v>0</v>
      </c>
      <c r="K51" s="187">
        <f>IFERROR('Ανάπτυξη δικτύου'!P51/'Παραδοχές διείσδυσης - κάλυψης'!I109,0)</f>
        <v>0</v>
      </c>
      <c r="L51" s="160">
        <f t="shared" si="19"/>
        <v>0</v>
      </c>
      <c r="M51" s="188">
        <f t="shared" si="20"/>
        <v>0</v>
      </c>
      <c r="O51" s="187">
        <f>IFERROR('Ανάπτυξη δικτύου'!V51/'Παραδοχές διείσδυσης - κάλυψης'!J109,0)</f>
        <v>0</v>
      </c>
      <c r="P51" s="160">
        <f t="shared" si="21"/>
        <v>0</v>
      </c>
      <c r="Q51" s="187">
        <f>IFERROR('Ανάπτυξη δικτύου'!Y51/'Παραδοχές διείσδυσης - κάλυψης'!K109,0)</f>
        <v>0</v>
      </c>
      <c r="R51" s="160">
        <f t="shared" si="22"/>
        <v>0</v>
      </c>
      <c r="S51" s="187">
        <f>IFERROR('Ανάπτυξη δικτύου'!AB51/'Παραδοχές διείσδυσης - κάλυψης'!L109,0)</f>
        <v>0</v>
      </c>
      <c r="T51" s="160">
        <f t="shared" si="23"/>
        <v>0</v>
      </c>
      <c r="U51" s="187">
        <f>IFERROR('Ανάπτυξη δικτύου'!AE51/'Παραδοχές διείσδυσης - κάλυψης'!M109,0)</f>
        <v>0</v>
      </c>
      <c r="V51" s="160">
        <f t="shared" si="24"/>
        <v>0</v>
      </c>
      <c r="W51" s="187">
        <f>IFERROR('Ανάπτυξη δικτύου'!AH51/'Παραδοχές διείσδυσης - κάλυψης'!N109,0)</f>
        <v>0</v>
      </c>
      <c r="X51" s="160">
        <f t="shared" si="25"/>
        <v>0</v>
      </c>
      <c r="Y51" s="188">
        <f t="shared" si="26"/>
        <v>0</v>
      </c>
    </row>
    <row r="52" spans="2:25" outlineLevel="1">
      <c r="B52" s="236" t="s">
        <v>82</v>
      </c>
      <c r="C52" s="62" t="s">
        <v>193</v>
      </c>
      <c r="D52" s="186">
        <f>IFERROR('Ανάπτυξη δικτύου'!E52/'Παραδοχές διείσδυσης - κάλυψης'!D110,0)</f>
        <v>0</v>
      </c>
      <c r="E52" s="187">
        <f>IFERROR('Ανάπτυξη δικτύου'!G52/'Παραδοχές διείσδυσης - κάλυψης'!E110,0)</f>
        <v>0</v>
      </c>
      <c r="F52" s="160">
        <f t="shared" si="16"/>
        <v>0</v>
      </c>
      <c r="G52" s="187">
        <f>IFERROR('Ανάπτυξη δικτύου'!J52/'Παραδοχές διείσδυσης - κάλυψης'!F110,0)</f>
        <v>0</v>
      </c>
      <c r="H52" s="160">
        <f t="shared" si="17"/>
        <v>0</v>
      </c>
      <c r="I52" s="187">
        <f>IFERROR('Ανάπτυξη δικτύου'!M52/'Παραδοχές διείσδυσης - κάλυψης'!G110,0)</f>
        <v>0.11357798165137614</v>
      </c>
      <c r="J52" s="160">
        <f t="shared" si="18"/>
        <v>0</v>
      </c>
      <c r="K52" s="187">
        <f>IFERROR('Ανάπτυξη δικτύου'!P52/'Παραδοχές διείσδυσης - κάλυψης'!I110,0)</f>
        <v>0.23757798165137614</v>
      </c>
      <c r="L52" s="160">
        <f t="shared" si="19"/>
        <v>1.0917609046849759</v>
      </c>
      <c r="M52" s="188">
        <f t="shared" si="20"/>
        <v>0</v>
      </c>
      <c r="O52" s="187">
        <f>IFERROR('Ανάπτυξη δικτύου'!V52/'Παραδοχές διείσδυσης - κάλυψης'!J110,0)</f>
        <v>0.32103669724770645</v>
      </c>
      <c r="P52" s="160">
        <f t="shared" si="21"/>
        <v>0.35128977448254572</v>
      </c>
      <c r="Q52" s="187">
        <f>IFERROR('Ανάπτυξη δικτύου'!Y52/'Παραδοχές διείσδυσης - κάλυψης'!K110,0)</f>
        <v>0.34855963302752291</v>
      </c>
      <c r="R52" s="160">
        <f t="shared" si="22"/>
        <v>8.573143200068567E-2</v>
      </c>
      <c r="S52" s="187">
        <f>IFERROR('Ανάπτυξη δικτύου'!AB52/'Παραδοχές διείσδυσης - κάλυψης'!L110,0)</f>
        <v>0.34855963302752291</v>
      </c>
      <c r="T52" s="160">
        <f t="shared" si="23"/>
        <v>0</v>
      </c>
      <c r="U52" s="187">
        <f>IFERROR('Ανάπτυξη δικτύου'!AE52/'Παραδοχές διείσδυσης - κάλυψης'!M110,0)</f>
        <v>0.39443119266055043</v>
      </c>
      <c r="V52" s="160">
        <f t="shared" si="24"/>
        <v>0.13160319006132709</v>
      </c>
      <c r="W52" s="187">
        <f>IFERROR('Ανάπτυξη δικτύου'!AH52/'Παραδοχές διείσδυσης - κάλυψης'!N110,0)</f>
        <v>0.39443119266055043</v>
      </c>
      <c r="X52" s="160">
        <f t="shared" si="25"/>
        <v>0</v>
      </c>
      <c r="Y52" s="188">
        <f t="shared" si="26"/>
        <v>5.2820041265662088E-2</v>
      </c>
    </row>
    <row r="53" spans="2:25" outlineLevel="1">
      <c r="B53" s="236" t="s">
        <v>83</v>
      </c>
      <c r="C53" s="62" t="s">
        <v>193</v>
      </c>
      <c r="D53" s="186">
        <f>IFERROR('Ανάπτυξη δικτύου'!E53/'Παραδοχές διείσδυσης - κάλυψης'!D111,0)</f>
        <v>0</v>
      </c>
      <c r="E53" s="187">
        <f>IFERROR('Ανάπτυξη δικτύου'!G53/'Παραδοχές διείσδυσης - κάλυψης'!E111,0)</f>
        <v>0</v>
      </c>
      <c r="F53" s="160">
        <f t="shared" si="16"/>
        <v>0</v>
      </c>
      <c r="G53" s="187">
        <f>IFERROR('Ανάπτυξη δικτύου'!J53/'Παραδοχές διείσδυσης - κάλυψης'!F111,0)</f>
        <v>0</v>
      </c>
      <c r="H53" s="160">
        <f t="shared" si="17"/>
        <v>0</v>
      </c>
      <c r="I53" s="187">
        <f>IFERROR('Ανάπτυξη δικτύου'!M53/'Παραδοχές διείσδυσης - κάλυψης'!G111,0)</f>
        <v>0</v>
      </c>
      <c r="J53" s="160">
        <f t="shared" si="18"/>
        <v>0</v>
      </c>
      <c r="K53" s="187">
        <f>IFERROR('Ανάπτυξη δικτύου'!P53/'Παραδοχές διείσδυσης - κάλυψης'!I111,0)</f>
        <v>0</v>
      </c>
      <c r="L53" s="160">
        <f t="shared" si="19"/>
        <v>0</v>
      </c>
      <c r="M53" s="188">
        <f t="shared" si="20"/>
        <v>0</v>
      </c>
      <c r="O53" s="187">
        <f>IFERROR('Ανάπτυξη δικτύου'!V53/'Παραδοχές διείσδυσης - κάλυψης'!J111,0)</f>
        <v>0</v>
      </c>
      <c r="P53" s="160">
        <f t="shared" si="21"/>
        <v>0</v>
      </c>
      <c r="Q53" s="187">
        <f>IFERROR('Ανάπτυξη δικτύου'!Y53/'Παραδοχές διείσδυσης - κάλυψης'!K111,0)</f>
        <v>0</v>
      </c>
      <c r="R53" s="160">
        <f t="shared" si="22"/>
        <v>0</v>
      </c>
      <c r="S53" s="187">
        <f>IFERROR('Ανάπτυξη δικτύου'!AB53/'Παραδοχές διείσδυσης - κάλυψης'!L111,0)</f>
        <v>0</v>
      </c>
      <c r="T53" s="160">
        <f t="shared" si="23"/>
        <v>0</v>
      </c>
      <c r="U53" s="187">
        <f>IFERROR('Ανάπτυξη δικτύου'!AE53/'Παραδοχές διείσδυσης - κάλυψης'!M111,0)</f>
        <v>0</v>
      </c>
      <c r="V53" s="160">
        <f t="shared" si="24"/>
        <v>0</v>
      </c>
      <c r="W53" s="187">
        <f>IFERROR('Ανάπτυξη δικτύου'!AH53/'Παραδοχές διείσδυσης - κάλυψης'!N111,0)</f>
        <v>0</v>
      </c>
      <c r="X53" s="160">
        <f t="shared" si="25"/>
        <v>0</v>
      </c>
      <c r="Y53" s="188">
        <f t="shared" si="26"/>
        <v>0</v>
      </c>
    </row>
    <row r="54" spans="2:25" outlineLevel="1">
      <c r="B54" s="235" t="s">
        <v>84</v>
      </c>
      <c r="C54" s="62" t="s">
        <v>193</v>
      </c>
      <c r="D54" s="186">
        <f>IFERROR('Ανάπτυξη δικτύου'!E54/'Παραδοχές διείσδυσης - κάλυψης'!D112,0)</f>
        <v>0</v>
      </c>
      <c r="E54" s="187">
        <f>IFERROR('Ανάπτυξη δικτύου'!G54/'Παραδοχές διείσδυσης - κάλυψης'!E112,0)</f>
        <v>0</v>
      </c>
      <c r="F54" s="160">
        <f t="shared" si="16"/>
        <v>0</v>
      </c>
      <c r="G54" s="187">
        <f>IFERROR('Ανάπτυξη δικτύου'!J54/'Παραδοχές διείσδυσης - κάλυψης'!F112,0)</f>
        <v>0</v>
      </c>
      <c r="H54" s="160">
        <f t="shared" si="17"/>
        <v>0</v>
      </c>
      <c r="I54" s="187">
        <f>IFERROR('Ανάπτυξη δικτύου'!M54/'Παραδοχές διείσδυσης - κάλυψης'!G112,0)</f>
        <v>0</v>
      </c>
      <c r="J54" s="160">
        <f t="shared" si="18"/>
        <v>0</v>
      </c>
      <c r="K54" s="187">
        <f>IFERROR('Ανάπτυξη δικτύου'!P54/'Παραδοχές διείσδυσης - κάλυψης'!I112,0)</f>
        <v>0</v>
      </c>
      <c r="L54" s="160">
        <f t="shared" si="19"/>
        <v>0</v>
      </c>
      <c r="M54" s="188">
        <f t="shared" si="20"/>
        <v>0</v>
      </c>
      <c r="O54" s="187">
        <f>IFERROR('Ανάπτυξη δικτύου'!V54/'Παραδοχές διείσδυσης - κάλυψης'!J112,0)</f>
        <v>0</v>
      </c>
      <c r="P54" s="160">
        <f t="shared" si="21"/>
        <v>0</v>
      </c>
      <c r="Q54" s="187">
        <f>IFERROR('Ανάπτυξη δικτύου'!Y54/'Παραδοχές διείσδυσης - κάλυψης'!K112,0)</f>
        <v>0</v>
      </c>
      <c r="R54" s="160">
        <f t="shared" si="22"/>
        <v>0</v>
      </c>
      <c r="S54" s="187">
        <f>IFERROR('Ανάπτυξη δικτύου'!AB54/'Παραδοχές διείσδυσης - κάλυψης'!L112,0)</f>
        <v>0</v>
      </c>
      <c r="T54" s="160">
        <f t="shared" si="23"/>
        <v>0</v>
      </c>
      <c r="U54" s="187">
        <f>IFERROR('Ανάπτυξη δικτύου'!AE54/'Παραδοχές διείσδυσης - κάλυψης'!M112,0)</f>
        <v>0</v>
      </c>
      <c r="V54" s="160">
        <f t="shared" si="24"/>
        <v>0</v>
      </c>
      <c r="W54" s="187">
        <f>IFERROR('Ανάπτυξη δικτύου'!AH54/'Παραδοχές διείσδυσης - κάλυψης'!N112,0)</f>
        <v>0</v>
      </c>
      <c r="X54" s="160">
        <f t="shared" si="25"/>
        <v>0</v>
      </c>
      <c r="Y54" s="188">
        <f t="shared" si="26"/>
        <v>0</v>
      </c>
    </row>
    <row r="55" spans="2:25" outlineLevel="1">
      <c r="B55" s="237" t="s">
        <v>85</v>
      </c>
      <c r="C55" s="62" t="s">
        <v>193</v>
      </c>
      <c r="D55" s="186">
        <f>IFERROR('Ανάπτυξη δικτύου'!E55/'Παραδοχές διείσδυσης - κάλυψης'!D113,0)</f>
        <v>0</v>
      </c>
      <c r="E55" s="187">
        <f>IFERROR('Ανάπτυξη δικτύου'!G55/'Παραδοχές διείσδυσης - κάλυψης'!E113,0)</f>
        <v>0</v>
      </c>
      <c r="F55" s="160">
        <f t="shared" si="16"/>
        <v>0</v>
      </c>
      <c r="G55" s="187">
        <f>IFERROR('Ανάπτυξη δικτύου'!J55/'Παραδοχές διείσδυσης - κάλυψης'!F113,0)</f>
        <v>0</v>
      </c>
      <c r="H55" s="160">
        <f t="shared" si="17"/>
        <v>0</v>
      </c>
      <c r="I55" s="187">
        <f>IFERROR('Ανάπτυξη δικτύου'!M55/'Παραδοχές διείσδυσης - κάλυψης'!G113,0)</f>
        <v>0</v>
      </c>
      <c r="J55" s="160">
        <f t="shared" si="18"/>
        <v>0</v>
      </c>
      <c r="K55" s="187">
        <f>IFERROR('Ανάπτυξη δικτύου'!P55/'Παραδοχές διείσδυσης - κάλυψης'!I113,0)</f>
        <v>0</v>
      </c>
      <c r="L55" s="160">
        <f t="shared" si="19"/>
        <v>0</v>
      </c>
      <c r="M55" s="188">
        <f t="shared" si="20"/>
        <v>0</v>
      </c>
      <c r="O55" s="187">
        <f>IFERROR('Ανάπτυξη δικτύου'!V55/'Παραδοχές διείσδυσης - κάλυψης'!J113,0)</f>
        <v>0</v>
      </c>
      <c r="P55" s="160">
        <f t="shared" si="21"/>
        <v>0</v>
      </c>
      <c r="Q55" s="187">
        <f>IFERROR('Ανάπτυξη δικτύου'!Y55/'Παραδοχές διείσδυσης - κάλυψης'!K113,0)</f>
        <v>0</v>
      </c>
      <c r="R55" s="160">
        <f t="shared" si="22"/>
        <v>0</v>
      </c>
      <c r="S55" s="187">
        <f>IFERROR('Ανάπτυξη δικτύου'!AB55/'Παραδοχές διείσδυσης - κάλυψης'!L113,0)</f>
        <v>0</v>
      </c>
      <c r="T55" s="160">
        <f t="shared" si="23"/>
        <v>0</v>
      </c>
      <c r="U55" s="187">
        <f>IFERROR('Ανάπτυξη δικτύου'!AE55/'Παραδοχές διείσδυσης - κάλυψης'!M113,0)</f>
        <v>0</v>
      </c>
      <c r="V55" s="160">
        <f t="shared" si="24"/>
        <v>0</v>
      </c>
      <c r="W55" s="187">
        <f>IFERROR('Ανάπτυξη δικτύου'!AH55/'Παραδοχές διείσδυσης - κάλυψης'!N113,0)</f>
        <v>0</v>
      </c>
      <c r="X55" s="160">
        <f t="shared" si="25"/>
        <v>0</v>
      </c>
      <c r="Y55" s="188">
        <f t="shared" si="26"/>
        <v>0</v>
      </c>
    </row>
    <row r="56" spans="2:25" outlineLevel="1">
      <c r="B56" s="235" t="s">
        <v>86</v>
      </c>
      <c r="C56" s="62" t="s">
        <v>193</v>
      </c>
      <c r="D56" s="186">
        <f>IFERROR('Ανάπτυξη δικτύου'!E56/'Παραδοχές διείσδυσης - κάλυψης'!D114,0)</f>
        <v>0</v>
      </c>
      <c r="E56" s="187">
        <f>IFERROR('Ανάπτυξη δικτύου'!G56/'Παραδοχές διείσδυσης - κάλυψης'!E114,0)</f>
        <v>0</v>
      </c>
      <c r="F56" s="160">
        <f t="shared" si="16"/>
        <v>0</v>
      </c>
      <c r="G56" s="187">
        <f>IFERROR('Ανάπτυξη δικτύου'!J56/'Παραδοχές διείσδυσης - κάλυψης'!F114,0)</f>
        <v>0</v>
      </c>
      <c r="H56" s="160">
        <f t="shared" si="17"/>
        <v>0</v>
      </c>
      <c r="I56" s="187">
        <f>IFERROR('Ανάπτυξη δικτύου'!M56/'Παραδοχές διείσδυσης - κάλυψης'!G114,0)</f>
        <v>0</v>
      </c>
      <c r="J56" s="160">
        <f t="shared" si="18"/>
        <v>0</v>
      </c>
      <c r="K56" s="187">
        <f>IFERROR('Ανάπτυξη δικτύου'!P56/'Παραδοχές διείσδυσης - κάλυψης'!I114,0)</f>
        <v>0</v>
      </c>
      <c r="L56" s="160">
        <f t="shared" si="19"/>
        <v>0</v>
      </c>
      <c r="M56" s="188">
        <f t="shared" si="20"/>
        <v>0</v>
      </c>
      <c r="O56" s="187">
        <f>IFERROR('Ανάπτυξη δικτύου'!V56/'Παραδοχές διείσδυσης - κάλυψης'!J114,0)</f>
        <v>0</v>
      </c>
      <c r="P56" s="160">
        <f t="shared" si="21"/>
        <v>0</v>
      </c>
      <c r="Q56" s="187">
        <f>IFERROR('Ανάπτυξη δικτύου'!Y56/'Παραδοχές διείσδυσης - κάλυψης'!K114,0)</f>
        <v>0</v>
      </c>
      <c r="R56" s="160">
        <f t="shared" si="22"/>
        <v>0</v>
      </c>
      <c r="S56" s="187">
        <f>IFERROR('Ανάπτυξη δικτύου'!AB56/'Παραδοχές διείσδυσης - κάλυψης'!L114,0)</f>
        <v>0</v>
      </c>
      <c r="T56" s="160">
        <f t="shared" si="23"/>
        <v>0</v>
      </c>
      <c r="U56" s="187">
        <f>IFERROR('Ανάπτυξη δικτύου'!AE56/'Παραδοχές διείσδυσης - κάλυψης'!M114,0)</f>
        <v>0</v>
      </c>
      <c r="V56" s="160">
        <f t="shared" si="24"/>
        <v>0</v>
      </c>
      <c r="W56" s="187">
        <f>IFERROR('Ανάπτυξη δικτύου'!AH56/'Παραδοχές διείσδυσης - κάλυψης'!N114,0)</f>
        <v>0</v>
      </c>
      <c r="X56" s="160">
        <f t="shared" si="25"/>
        <v>0</v>
      </c>
      <c r="Y56" s="188">
        <f t="shared" si="26"/>
        <v>0</v>
      </c>
    </row>
    <row r="57" spans="2:25" outlineLevel="1">
      <c r="B57" s="236" t="s">
        <v>87</v>
      </c>
      <c r="C57" s="62" t="s">
        <v>193</v>
      </c>
      <c r="D57" s="186">
        <f>IFERROR('Ανάπτυξη δικτύου'!E57/'Παραδοχές διείσδυσης - κάλυψης'!D115,0)</f>
        <v>0</v>
      </c>
      <c r="E57" s="187">
        <f>IFERROR('Ανάπτυξη δικτύου'!G57/'Παραδοχές διείσδυσης - κάλυψης'!E115,0)</f>
        <v>0</v>
      </c>
      <c r="F57" s="160">
        <f t="shared" si="16"/>
        <v>0</v>
      </c>
      <c r="G57" s="187">
        <f>IFERROR('Ανάπτυξη δικτύου'!J57/'Παραδοχές διείσδυσης - κάλυψης'!F115,0)</f>
        <v>0</v>
      </c>
      <c r="H57" s="160">
        <f t="shared" si="17"/>
        <v>0</v>
      </c>
      <c r="I57" s="187">
        <f>IFERROR('Ανάπτυξη δικτύου'!M57/'Παραδοχές διείσδυσης - κάλυψης'!G115,0)</f>
        <v>0</v>
      </c>
      <c r="J57" s="160">
        <f t="shared" si="18"/>
        <v>0</v>
      </c>
      <c r="K57" s="187">
        <f>IFERROR('Ανάπτυξη δικτύου'!P57/'Παραδοχές διείσδυσης - κάλυψης'!I115,0)</f>
        <v>0</v>
      </c>
      <c r="L57" s="160">
        <f t="shared" si="19"/>
        <v>0</v>
      </c>
      <c r="M57" s="188">
        <f t="shared" si="20"/>
        <v>0</v>
      </c>
      <c r="O57" s="187">
        <f>IFERROR('Ανάπτυξη δικτύου'!V57/'Παραδοχές διείσδυσης - κάλυψης'!J115,0)</f>
        <v>0</v>
      </c>
      <c r="P57" s="160">
        <f t="shared" si="21"/>
        <v>0</v>
      </c>
      <c r="Q57" s="187">
        <f>IFERROR('Ανάπτυξη δικτύου'!Y57/'Παραδοχές διείσδυσης - κάλυψης'!K115,0)</f>
        <v>0</v>
      </c>
      <c r="R57" s="160">
        <f t="shared" si="22"/>
        <v>0</v>
      </c>
      <c r="S57" s="187">
        <f>IFERROR('Ανάπτυξη δικτύου'!AB57/'Παραδοχές διείσδυσης - κάλυψης'!L115,0)</f>
        <v>0</v>
      </c>
      <c r="T57" s="160">
        <f t="shared" si="23"/>
        <v>0</v>
      </c>
      <c r="U57" s="187">
        <f>IFERROR('Ανάπτυξη δικτύου'!AE57/'Παραδοχές διείσδυσης - κάλυψης'!M115,0)</f>
        <v>0</v>
      </c>
      <c r="V57" s="160">
        <f t="shared" si="24"/>
        <v>0</v>
      </c>
      <c r="W57" s="187">
        <f>IFERROR('Ανάπτυξη δικτύου'!AH57/'Παραδοχές διείσδυσης - κάλυψης'!N115,0)</f>
        <v>0</v>
      </c>
      <c r="X57" s="160">
        <f t="shared" si="25"/>
        <v>0</v>
      </c>
      <c r="Y57" s="188">
        <f t="shared" si="26"/>
        <v>0</v>
      </c>
    </row>
    <row r="58" spans="2:25" outlineLevel="1">
      <c r="B58" s="235" t="s">
        <v>88</v>
      </c>
      <c r="C58" s="62" t="s">
        <v>193</v>
      </c>
      <c r="D58" s="186">
        <f>IFERROR('Ανάπτυξη δικτύου'!E58/'Παραδοχές διείσδυσης - κάλυψης'!D116,0)</f>
        <v>0</v>
      </c>
      <c r="E58" s="187">
        <f>IFERROR('Ανάπτυξη δικτύου'!G58/'Παραδοχές διείσδυσης - κάλυψης'!E116,0)</f>
        <v>0</v>
      </c>
      <c r="F58" s="160">
        <f t="shared" si="16"/>
        <v>0</v>
      </c>
      <c r="G58" s="187">
        <f>IFERROR('Ανάπτυξη δικτύου'!J58/'Παραδοχές διείσδυσης - κάλυψης'!F116,0)</f>
        <v>0</v>
      </c>
      <c r="H58" s="160">
        <f t="shared" si="17"/>
        <v>0</v>
      </c>
      <c r="I58" s="187">
        <f>IFERROR('Ανάπτυξη δικτύου'!M58/'Παραδοχές διείσδυσης - κάλυψης'!G116,0)</f>
        <v>0</v>
      </c>
      <c r="J58" s="160">
        <f t="shared" si="18"/>
        <v>0</v>
      </c>
      <c r="K58" s="187">
        <f>IFERROR('Ανάπτυξη δικτύου'!P58/'Παραδοχές διείσδυσης - κάλυψης'!I116,0)</f>
        <v>0</v>
      </c>
      <c r="L58" s="160">
        <f t="shared" si="19"/>
        <v>0</v>
      </c>
      <c r="M58" s="188">
        <f t="shared" si="20"/>
        <v>0</v>
      </c>
      <c r="O58" s="187">
        <f>IFERROR('Ανάπτυξη δικτύου'!V58/'Παραδοχές διείσδυσης - κάλυψης'!J116,0)</f>
        <v>0</v>
      </c>
      <c r="P58" s="160">
        <f t="shared" si="21"/>
        <v>0</v>
      </c>
      <c r="Q58" s="187">
        <f>IFERROR('Ανάπτυξη δικτύου'!Y58/'Παραδοχές διείσδυσης - κάλυψης'!K116,0)</f>
        <v>0</v>
      </c>
      <c r="R58" s="160">
        <f t="shared" si="22"/>
        <v>0</v>
      </c>
      <c r="S58" s="187">
        <f>IFERROR('Ανάπτυξη δικτύου'!AB58/'Παραδοχές διείσδυσης - κάλυψης'!L116,0)</f>
        <v>0</v>
      </c>
      <c r="T58" s="160">
        <f t="shared" si="23"/>
        <v>0</v>
      </c>
      <c r="U58" s="187">
        <f>IFERROR('Ανάπτυξη δικτύου'!AE58/'Παραδοχές διείσδυσης - κάλυψης'!M116,0)</f>
        <v>0</v>
      </c>
      <c r="V58" s="160">
        <f t="shared" si="24"/>
        <v>0</v>
      </c>
      <c r="W58" s="187">
        <f>IFERROR('Ανάπτυξη δικτύου'!AH58/'Παραδοχές διείσδυσης - κάλυψης'!N116,0)</f>
        <v>0</v>
      </c>
      <c r="X58" s="160">
        <f t="shared" si="25"/>
        <v>0</v>
      </c>
      <c r="Y58" s="188">
        <f t="shared" si="26"/>
        <v>0</v>
      </c>
    </row>
    <row r="59" spans="2:25" outlineLevel="1">
      <c r="B59" s="236" t="s">
        <v>89</v>
      </c>
      <c r="C59" s="62" t="s">
        <v>193</v>
      </c>
      <c r="D59" s="186">
        <f>IFERROR('Ανάπτυξη δικτύου'!E59/'Παραδοχές διείσδυσης - κάλυψης'!D117,0)</f>
        <v>0</v>
      </c>
      <c r="E59" s="187">
        <f>IFERROR('Ανάπτυξη δικτύου'!G59/'Παραδοχές διείσδυσης - κάλυψης'!E117,0)</f>
        <v>0</v>
      </c>
      <c r="F59" s="160">
        <f t="shared" si="16"/>
        <v>0</v>
      </c>
      <c r="G59" s="187">
        <f>IFERROR('Ανάπτυξη δικτύου'!J59/'Παραδοχές διείσδυσης - κάλυψης'!F117,0)</f>
        <v>0</v>
      </c>
      <c r="H59" s="160">
        <f t="shared" si="17"/>
        <v>0</v>
      </c>
      <c r="I59" s="187">
        <f>IFERROR('Ανάπτυξη δικτύου'!M59/'Παραδοχές διείσδυσης - κάλυψης'!G117,0)</f>
        <v>0</v>
      </c>
      <c r="J59" s="160">
        <f t="shared" si="18"/>
        <v>0</v>
      </c>
      <c r="K59" s="187">
        <f>IFERROR('Ανάπτυξη δικτύου'!P59/'Παραδοχές διείσδυσης - κάλυψης'!I117,0)</f>
        <v>0</v>
      </c>
      <c r="L59" s="160">
        <f t="shared" si="19"/>
        <v>0</v>
      </c>
      <c r="M59" s="188">
        <f t="shared" si="20"/>
        <v>0</v>
      </c>
      <c r="O59" s="187">
        <f>IFERROR('Ανάπτυξη δικτύου'!V59/'Παραδοχές διείσδυσης - κάλυψης'!J117,0)</f>
        <v>0</v>
      </c>
      <c r="P59" s="160">
        <f t="shared" si="21"/>
        <v>0</v>
      </c>
      <c r="Q59" s="187">
        <f>IFERROR('Ανάπτυξη δικτύου'!Y59/'Παραδοχές διείσδυσης - κάλυψης'!K117,0)</f>
        <v>0</v>
      </c>
      <c r="R59" s="160">
        <f t="shared" si="22"/>
        <v>0</v>
      </c>
      <c r="S59" s="187">
        <f>IFERROR('Ανάπτυξη δικτύου'!AB59/'Παραδοχές διείσδυσης - κάλυψης'!L117,0)</f>
        <v>0</v>
      </c>
      <c r="T59" s="160">
        <f t="shared" si="23"/>
        <v>0</v>
      </c>
      <c r="U59" s="187">
        <f>IFERROR('Ανάπτυξη δικτύου'!AE59/'Παραδοχές διείσδυσης - κάλυψης'!M117,0)</f>
        <v>0</v>
      </c>
      <c r="V59" s="160">
        <f t="shared" si="24"/>
        <v>0</v>
      </c>
      <c r="W59" s="187">
        <f>IFERROR('Ανάπτυξη δικτύου'!AH59/'Παραδοχές διείσδυσης - κάλυψης'!N117,0)</f>
        <v>0</v>
      </c>
      <c r="X59" s="160">
        <f t="shared" si="25"/>
        <v>0</v>
      </c>
      <c r="Y59" s="188">
        <f t="shared" si="26"/>
        <v>0</v>
      </c>
    </row>
    <row r="60" spans="2:25" outlineLevel="1">
      <c r="B60" s="235" t="s">
        <v>90</v>
      </c>
      <c r="C60" s="62" t="s">
        <v>193</v>
      </c>
      <c r="D60" s="186">
        <f>IFERROR('Ανάπτυξη δικτύου'!E60/'Παραδοχές διείσδυσης - κάλυψης'!D118,0)</f>
        <v>0</v>
      </c>
      <c r="E60" s="187">
        <f>IFERROR('Ανάπτυξη δικτύου'!G60/'Παραδοχές διείσδυσης - κάλυψης'!E118,0)</f>
        <v>0</v>
      </c>
      <c r="F60" s="160">
        <f t="shared" si="16"/>
        <v>0</v>
      </c>
      <c r="G60" s="187">
        <f>IFERROR('Ανάπτυξη δικτύου'!J60/'Παραδοχές διείσδυσης - κάλυψης'!F118,0)</f>
        <v>0</v>
      </c>
      <c r="H60" s="160">
        <f t="shared" si="17"/>
        <v>0</v>
      </c>
      <c r="I60" s="187">
        <f>IFERROR('Ανάπτυξη δικτύου'!M60/'Παραδοχές διείσδυσης - κάλυψης'!G118,0)</f>
        <v>0</v>
      </c>
      <c r="J60" s="160">
        <f t="shared" si="18"/>
        <v>0</v>
      </c>
      <c r="K60" s="187">
        <f>IFERROR('Ανάπτυξη δικτύου'!P60/'Παραδοχές διείσδυσης - κάλυψης'!I118,0)</f>
        <v>0</v>
      </c>
      <c r="L60" s="160">
        <f t="shared" si="19"/>
        <v>0</v>
      </c>
      <c r="M60" s="188">
        <f t="shared" si="20"/>
        <v>0</v>
      </c>
      <c r="O60" s="187">
        <f>IFERROR('Ανάπτυξη δικτύου'!V60/'Παραδοχές διείσδυσης - κάλυψης'!J118,0)</f>
        <v>0</v>
      </c>
      <c r="P60" s="160">
        <f t="shared" si="21"/>
        <v>0</v>
      </c>
      <c r="Q60" s="187">
        <f>IFERROR('Ανάπτυξη δικτύου'!Y60/'Παραδοχές διείσδυσης - κάλυψης'!K118,0)</f>
        <v>0</v>
      </c>
      <c r="R60" s="160">
        <f t="shared" si="22"/>
        <v>0</v>
      </c>
      <c r="S60" s="187">
        <f>IFERROR('Ανάπτυξη δικτύου'!AB60/'Παραδοχές διείσδυσης - κάλυψης'!L118,0)</f>
        <v>0</v>
      </c>
      <c r="T60" s="160">
        <f t="shared" si="23"/>
        <v>0</v>
      </c>
      <c r="U60" s="187">
        <f>IFERROR('Ανάπτυξη δικτύου'!AE60/'Παραδοχές διείσδυσης - κάλυψης'!M118,0)</f>
        <v>0</v>
      </c>
      <c r="V60" s="160">
        <f t="shared" si="24"/>
        <v>0</v>
      </c>
      <c r="W60" s="187">
        <f>IFERROR('Ανάπτυξη δικτύου'!AH60/'Παραδοχές διείσδυσης - κάλυψης'!N118,0)</f>
        <v>0</v>
      </c>
      <c r="X60" s="160">
        <f t="shared" si="25"/>
        <v>0</v>
      </c>
      <c r="Y60" s="188">
        <f t="shared" si="26"/>
        <v>0</v>
      </c>
    </row>
    <row r="61" spans="2:25" outlineLevel="1">
      <c r="B61" s="236" t="s">
        <v>91</v>
      </c>
      <c r="C61" s="62" t="s">
        <v>193</v>
      </c>
      <c r="D61" s="186">
        <f>IFERROR('Ανάπτυξη δικτύου'!E61/'Παραδοχές διείσδυσης - κάλυψης'!D119,0)</f>
        <v>0</v>
      </c>
      <c r="E61" s="187">
        <f>IFERROR('Ανάπτυξη δικτύου'!G61/'Παραδοχές διείσδυσης - κάλυψης'!E119,0)</f>
        <v>0</v>
      </c>
      <c r="F61" s="160">
        <f t="shared" si="16"/>
        <v>0</v>
      </c>
      <c r="G61" s="187">
        <f>IFERROR('Ανάπτυξη δικτύου'!J61/'Παραδοχές διείσδυσης - κάλυψης'!F119,0)</f>
        <v>0</v>
      </c>
      <c r="H61" s="160">
        <f t="shared" si="17"/>
        <v>0</v>
      </c>
      <c r="I61" s="187">
        <f>IFERROR('Ανάπτυξη δικτύου'!M61/'Παραδοχές διείσδυσης - κάλυψης'!G119,0)</f>
        <v>0</v>
      </c>
      <c r="J61" s="160">
        <f t="shared" si="18"/>
        <v>0</v>
      </c>
      <c r="K61" s="187">
        <f>IFERROR('Ανάπτυξη δικτύου'!P61/'Παραδοχές διείσδυσης - κάλυψης'!I119,0)</f>
        <v>0</v>
      </c>
      <c r="L61" s="160">
        <f t="shared" si="19"/>
        <v>0</v>
      </c>
      <c r="M61" s="188">
        <f t="shared" si="20"/>
        <v>0</v>
      </c>
      <c r="O61" s="187">
        <f>IFERROR('Ανάπτυξη δικτύου'!V61/'Παραδοχές διείσδυσης - κάλυψης'!J119,0)</f>
        <v>0</v>
      </c>
      <c r="P61" s="160">
        <f t="shared" si="21"/>
        <v>0</v>
      </c>
      <c r="Q61" s="187">
        <f>IFERROR('Ανάπτυξη δικτύου'!Y61/'Παραδοχές διείσδυσης - κάλυψης'!K119,0)</f>
        <v>0</v>
      </c>
      <c r="R61" s="160">
        <f t="shared" si="22"/>
        <v>0</v>
      </c>
      <c r="S61" s="187">
        <f>IFERROR('Ανάπτυξη δικτύου'!AB61/'Παραδοχές διείσδυσης - κάλυψης'!L119,0)</f>
        <v>0</v>
      </c>
      <c r="T61" s="160">
        <f t="shared" si="23"/>
        <v>0</v>
      </c>
      <c r="U61" s="187">
        <f>IFERROR('Ανάπτυξη δικτύου'!AE61/'Παραδοχές διείσδυσης - κάλυψης'!M119,0)</f>
        <v>0</v>
      </c>
      <c r="V61" s="160">
        <f t="shared" si="24"/>
        <v>0</v>
      </c>
      <c r="W61" s="187">
        <f>IFERROR('Ανάπτυξη δικτύου'!AH61/'Παραδοχές διείσδυσης - κάλυψης'!N119,0)</f>
        <v>0</v>
      </c>
      <c r="X61" s="160">
        <f t="shared" si="25"/>
        <v>0</v>
      </c>
      <c r="Y61" s="188">
        <f t="shared" si="26"/>
        <v>0</v>
      </c>
    </row>
    <row r="62" spans="2:25" outlineLevel="1">
      <c r="B62" s="236" t="s">
        <v>92</v>
      </c>
      <c r="C62" s="62" t="s">
        <v>193</v>
      </c>
      <c r="D62" s="186">
        <f>IFERROR('Ανάπτυξη δικτύου'!E62/'Παραδοχές διείσδυσης - κάλυψης'!D120,0)</f>
        <v>0.27603225806451614</v>
      </c>
      <c r="E62" s="187">
        <f>IFERROR('Ανάπτυξη δικτύου'!G62/'Παραδοχές διείσδυσης - κάλυψης'!E120,0)</f>
        <v>0.27603225806451614</v>
      </c>
      <c r="F62" s="160">
        <f t="shared" si="16"/>
        <v>0</v>
      </c>
      <c r="G62" s="187">
        <f>IFERROR('Ανάπτυξη δικτύου'!J62/'Παραδοχές διείσδυσης - κάλυψης'!F120,0)</f>
        <v>0.27603225806451614</v>
      </c>
      <c r="H62" s="160">
        <f t="shared" si="17"/>
        <v>0</v>
      </c>
      <c r="I62" s="187">
        <f>IFERROR('Ανάπτυξη δικτύου'!M62/'Παραδοχές διείσδυσης - κάλυψης'!G120,0)</f>
        <v>0.31329032258064515</v>
      </c>
      <c r="J62" s="160">
        <f t="shared" si="18"/>
        <v>0.13497721163959323</v>
      </c>
      <c r="K62" s="187">
        <f>IFERROR('Ανάπτυξη δικτύου'!P62/'Παραδοχές διείσδυσης - κάλυψης'!I120,0)</f>
        <v>0.41536612903225806</v>
      </c>
      <c r="L62" s="160">
        <f t="shared" si="19"/>
        <v>0.32581857495881383</v>
      </c>
      <c r="M62" s="188">
        <f t="shared" si="20"/>
        <v>0.10756139658373143</v>
      </c>
      <c r="O62" s="187">
        <f>IFERROR('Ανάπτυξη δικτύου'!V62/'Παραδοχές διείσδυσης - κάλυψης'!J120,0)</f>
        <v>0.564624193548387</v>
      </c>
      <c r="P62" s="160">
        <f t="shared" si="21"/>
        <v>0.35934096230686469</v>
      </c>
      <c r="Q62" s="187">
        <f>IFERROR('Ανάπτυξη δικτύου'!Y62/'Παραδοχές διείσδυσης - κάλυψης'!K120,0)</f>
        <v>0.82268870967741936</v>
      </c>
      <c r="R62" s="160">
        <f t="shared" si="22"/>
        <v>0.45705536368752292</v>
      </c>
      <c r="S62" s="187">
        <f>IFERROR('Ανάπτυξη δικτύου'!AB62/'Παραδοχές διείσδυσης - κάλυψης'!L120,0)</f>
        <v>0.82268870967741936</v>
      </c>
      <c r="T62" s="160">
        <f t="shared" si="23"/>
        <v>0</v>
      </c>
      <c r="U62" s="187">
        <f>IFERROR('Ανάπτυξη δικτύου'!AE62/'Παραδοχές διείσδυσης - κάλυψης'!M120,0)</f>
        <v>0.82268870967741936</v>
      </c>
      <c r="V62" s="160">
        <f t="shared" si="24"/>
        <v>0</v>
      </c>
      <c r="W62" s="187">
        <f>IFERROR('Ανάπτυξη δικτύου'!AH62/'Παραδοχές διείσδυσης - κάλυψης'!N120,0)</f>
        <v>0.82268870967741936</v>
      </c>
      <c r="X62" s="160">
        <f t="shared" si="25"/>
        <v>0</v>
      </c>
      <c r="Y62" s="188">
        <f t="shared" si="26"/>
        <v>9.8674420915140226E-2</v>
      </c>
    </row>
    <row r="63" spans="2:25" outlineLevel="1">
      <c r="B63" s="235" t="s">
        <v>84</v>
      </c>
      <c r="C63" s="62" t="s">
        <v>193</v>
      </c>
      <c r="D63" s="186">
        <f>IFERROR('Ανάπτυξη δικτύου'!E63/'Παραδοχές διείσδυσης - κάλυψης'!D121,0)</f>
        <v>0</v>
      </c>
      <c r="E63" s="187">
        <f>IFERROR('Ανάπτυξη δικτύου'!G63/'Παραδοχές διείσδυσης - κάλυψης'!E121,0)</f>
        <v>0</v>
      </c>
      <c r="F63" s="160">
        <f t="shared" si="16"/>
        <v>0</v>
      </c>
      <c r="G63" s="187">
        <f>IFERROR('Ανάπτυξη δικτύου'!J63/'Παραδοχές διείσδυσης - κάλυψης'!F121,0)</f>
        <v>0</v>
      </c>
      <c r="H63" s="160">
        <f t="shared" si="17"/>
        <v>0</v>
      </c>
      <c r="I63" s="187">
        <f>IFERROR('Ανάπτυξη δικτύου'!M63/'Παραδοχές διείσδυσης - κάλυψης'!G121,0)</f>
        <v>0</v>
      </c>
      <c r="J63" s="160">
        <f t="shared" si="18"/>
        <v>0</v>
      </c>
      <c r="K63" s="187">
        <f>IFERROR('Ανάπτυξη δικτύου'!P63/'Παραδοχές διείσδυσης - κάλυψης'!I121,0)</f>
        <v>0</v>
      </c>
      <c r="L63" s="160">
        <f t="shared" si="19"/>
        <v>0</v>
      </c>
      <c r="M63" s="188">
        <f t="shared" si="20"/>
        <v>0</v>
      </c>
      <c r="O63" s="187">
        <f>IFERROR('Ανάπτυξη δικτύου'!V63/'Παραδοχές διείσδυσης - κάλυψης'!J121,0)</f>
        <v>0</v>
      </c>
      <c r="P63" s="160">
        <f t="shared" si="21"/>
        <v>0</v>
      </c>
      <c r="Q63" s="187">
        <f>IFERROR('Ανάπτυξη δικτύου'!Y63/'Παραδοχές διείσδυσης - κάλυψης'!K121,0)</f>
        <v>0</v>
      </c>
      <c r="R63" s="160">
        <f t="shared" si="22"/>
        <v>0</v>
      </c>
      <c r="S63" s="187">
        <f>IFERROR('Ανάπτυξη δικτύου'!AB63/'Παραδοχές διείσδυσης - κάλυψης'!L121,0)</f>
        <v>0</v>
      </c>
      <c r="T63" s="160">
        <f t="shared" si="23"/>
        <v>0</v>
      </c>
      <c r="U63" s="187">
        <f>IFERROR('Ανάπτυξη δικτύου'!AE63/'Παραδοχές διείσδυσης - κάλυψης'!M121,0)</f>
        <v>0</v>
      </c>
      <c r="V63" s="160">
        <f t="shared" si="24"/>
        <v>0</v>
      </c>
      <c r="W63" s="187">
        <f>IFERROR('Ανάπτυξη δικτύου'!AH63/'Παραδοχές διείσδυσης - κάλυψης'!N121,0)</f>
        <v>0</v>
      </c>
      <c r="X63" s="160">
        <f t="shared" si="25"/>
        <v>0</v>
      </c>
      <c r="Y63" s="188">
        <f t="shared" si="26"/>
        <v>0</v>
      </c>
    </row>
    <row r="64" spans="2:25" outlineLevel="1">
      <c r="B64" s="236" t="s">
        <v>93</v>
      </c>
      <c r="C64" s="62" t="s">
        <v>193</v>
      </c>
      <c r="D64" s="186">
        <f>IFERROR('Ανάπτυξη δικτύου'!E64/'Παραδοχές διείσδυσης - κάλυψης'!D122,0)</f>
        <v>0.11516107382550335</v>
      </c>
      <c r="E64" s="187">
        <f>IFERROR('Ανάπτυξη δικτύου'!G64/'Παραδοχές διείσδυσης - κάλυψης'!E122,0)</f>
        <v>0.11516107382550335</v>
      </c>
      <c r="F64" s="160">
        <f t="shared" si="16"/>
        <v>0</v>
      </c>
      <c r="G64" s="187">
        <f>IFERROR('Ανάπτυξη δικτύου'!J64/'Παραδοχές διείσδυσης - κάλυψης'!F122,0)</f>
        <v>0.11516107382550335</v>
      </c>
      <c r="H64" s="160">
        <f t="shared" si="17"/>
        <v>0</v>
      </c>
      <c r="I64" s="187">
        <f>IFERROR('Ανάπτυξη δικτύου'!M64/'Παραδοχές διείσδυσης - κάλυψης'!G122,0)</f>
        <v>0.14744295302013422</v>
      </c>
      <c r="J64" s="160">
        <f t="shared" si="18"/>
        <v>0.28031936593041551</v>
      </c>
      <c r="K64" s="187">
        <f>IFERROR('Ανάπτυξη δικτύου'!P64/'Παραδοχές διείσδυσης - κάλυψης'!I122,0)</f>
        <v>0.20758053691275169</v>
      </c>
      <c r="L64" s="160">
        <f t="shared" si="19"/>
        <v>0.4078701807091813</v>
      </c>
      <c r="M64" s="188">
        <f t="shared" si="20"/>
        <v>0.15869793046059133</v>
      </c>
      <c r="O64" s="187">
        <f>IFERROR('Ανάπτυξη δικτύου'!V64/'Παραδοχές διείσδυσης - κάλυψης'!J122,0)</f>
        <v>0.49215100671140938</v>
      </c>
      <c r="P64" s="160">
        <f t="shared" si="21"/>
        <v>1.3708918669878269</v>
      </c>
      <c r="Q64" s="187">
        <f>IFERROR('Ανάπτυξη δικτύου'!Y64/'Παραδοχές διείσδυσης - κάλυψης'!K122,0)</f>
        <v>0.89282214765100676</v>
      </c>
      <c r="R64" s="160">
        <f t="shared" si="22"/>
        <v>0.81412236381860226</v>
      </c>
      <c r="S64" s="187">
        <f>IFERROR('Ανάπτυξη δικτύου'!AB64/'Παραδοχές διείσδυσης - κάλυψης'!L122,0)</f>
        <v>0.89282214765100676</v>
      </c>
      <c r="T64" s="160">
        <f t="shared" si="23"/>
        <v>0</v>
      </c>
      <c r="U64" s="187">
        <f>IFERROR('Ανάπτυξη δικτύου'!AE64/'Παραδοχές διείσδυσης - κάλυψης'!M122,0)</f>
        <v>0.89282214765100676</v>
      </c>
      <c r="V64" s="160">
        <f t="shared" si="24"/>
        <v>0</v>
      </c>
      <c r="W64" s="187">
        <f>IFERROR('Ανάπτυξη δικτύου'!AH64/'Παραδοχές διείσδυσης - κάλυψης'!N122,0)</f>
        <v>0.89282214765100676</v>
      </c>
      <c r="X64" s="160">
        <f t="shared" si="25"/>
        <v>0</v>
      </c>
      <c r="Y64" s="188">
        <f t="shared" si="26"/>
        <v>0.16055745131764154</v>
      </c>
    </row>
    <row r="65" spans="2:33" outlineLevel="1">
      <c r="B65" s="235" t="s">
        <v>94</v>
      </c>
      <c r="C65" s="62" t="s">
        <v>193</v>
      </c>
      <c r="D65" s="186">
        <f>IFERROR('Ανάπτυξη δικτύου'!E65/'Παραδοχές διείσδυσης - κάλυψης'!D123,0)</f>
        <v>0</v>
      </c>
      <c r="E65" s="187">
        <f>IFERROR('Ανάπτυξη δικτύου'!G65/'Παραδοχές διείσδυσης - κάλυψης'!E123,0)</f>
        <v>0</v>
      </c>
      <c r="F65" s="160">
        <f t="shared" si="16"/>
        <v>0</v>
      </c>
      <c r="G65" s="187">
        <f>IFERROR('Ανάπτυξη δικτύου'!J65/'Παραδοχές διείσδυσης - κάλυψης'!F123,0)</f>
        <v>0</v>
      </c>
      <c r="H65" s="160">
        <f t="shared" si="17"/>
        <v>0</v>
      </c>
      <c r="I65" s="187">
        <f>IFERROR('Ανάπτυξη δικτύου'!M65/'Παραδοχές διείσδυσης - κάλυψης'!G123,0)</f>
        <v>0</v>
      </c>
      <c r="J65" s="160">
        <f t="shared" si="18"/>
        <v>0</v>
      </c>
      <c r="K65" s="187">
        <f>IFERROR('Ανάπτυξη δικτύου'!P65/'Παραδοχές διείσδυσης - κάλυψης'!I123,0)</f>
        <v>0</v>
      </c>
      <c r="L65" s="160">
        <f t="shared" si="19"/>
        <v>0</v>
      </c>
      <c r="M65" s="188">
        <f t="shared" si="20"/>
        <v>0</v>
      </c>
      <c r="O65" s="187">
        <f>IFERROR('Ανάπτυξη δικτύου'!V65/'Παραδοχές διείσδυσης - κάλυψης'!J123,0)</f>
        <v>0</v>
      </c>
      <c r="P65" s="160">
        <f t="shared" si="21"/>
        <v>0</v>
      </c>
      <c r="Q65" s="187">
        <f>IFERROR('Ανάπτυξη δικτύου'!Y65/'Παραδοχές διείσδυσης - κάλυψης'!K123,0)</f>
        <v>0</v>
      </c>
      <c r="R65" s="160">
        <f t="shared" si="22"/>
        <v>0</v>
      </c>
      <c r="S65" s="187">
        <f>IFERROR('Ανάπτυξη δικτύου'!AB65/'Παραδοχές διείσδυσης - κάλυψης'!L123,0)</f>
        <v>0</v>
      </c>
      <c r="T65" s="160">
        <f t="shared" si="23"/>
        <v>0</v>
      </c>
      <c r="U65" s="187">
        <f>IFERROR('Ανάπτυξη δικτύου'!AE65/'Παραδοχές διείσδυσης - κάλυψης'!M123,0)</f>
        <v>0</v>
      </c>
      <c r="V65" s="160">
        <f t="shared" si="24"/>
        <v>0</v>
      </c>
      <c r="W65" s="187">
        <f>IFERROR('Ανάπτυξη δικτύου'!AH65/'Παραδοχές διείσδυσης - κάλυψης'!N123,0)</f>
        <v>0</v>
      </c>
      <c r="X65" s="160">
        <f t="shared" si="25"/>
        <v>0</v>
      </c>
      <c r="Y65" s="188">
        <f t="shared" si="26"/>
        <v>0</v>
      </c>
    </row>
    <row r="66" spans="2:33" outlineLevel="1">
      <c r="B66" s="236" t="s">
        <v>95</v>
      </c>
      <c r="C66" s="62" t="s">
        <v>193</v>
      </c>
      <c r="D66" s="186">
        <f>IFERROR('Ανάπτυξη δικτύου'!E66/'Παραδοχές διείσδυσης - κάλυψης'!D124,0)</f>
        <v>0</v>
      </c>
      <c r="E66" s="187">
        <f>IFERROR('Ανάπτυξη δικτύου'!G66/'Παραδοχές διείσδυσης - κάλυψης'!E124,0)</f>
        <v>0</v>
      </c>
      <c r="F66" s="160">
        <f t="shared" si="16"/>
        <v>0</v>
      </c>
      <c r="G66" s="187">
        <f>IFERROR('Ανάπτυξη δικτύου'!J66/'Παραδοχές διείσδυσης - κάλυψης'!F124,0)</f>
        <v>0</v>
      </c>
      <c r="H66" s="160">
        <f t="shared" si="17"/>
        <v>0</v>
      </c>
      <c r="I66" s="187">
        <f>IFERROR('Ανάπτυξη δικτύου'!M66/'Παραδοχές διείσδυσης - κάλυψης'!G124,0)</f>
        <v>0</v>
      </c>
      <c r="J66" s="160">
        <f t="shared" si="18"/>
        <v>0</v>
      </c>
      <c r="K66" s="187">
        <f>IFERROR('Ανάπτυξη δικτύου'!P66/'Παραδοχές διείσδυσης - κάλυψης'!I124,0)</f>
        <v>0</v>
      </c>
      <c r="L66" s="160">
        <f t="shared" si="19"/>
        <v>0</v>
      </c>
      <c r="M66" s="188">
        <f t="shared" si="20"/>
        <v>0</v>
      </c>
      <c r="O66" s="187">
        <f>IFERROR('Ανάπτυξη δικτύου'!V66/'Παραδοχές διείσδυσης - κάλυψης'!J124,0)</f>
        <v>0</v>
      </c>
      <c r="P66" s="160">
        <f t="shared" si="21"/>
        <v>0</v>
      </c>
      <c r="Q66" s="187">
        <f>IFERROR('Ανάπτυξη δικτύου'!Y66/'Παραδοχές διείσδυσης - κάλυψης'!K124,0)</f>
        <v>0</v>
      </c>
      <c r="R66" s="160">
        <f t="shared" si="22"/>
        <v>0</v>
      </c>
      <c r="S66" s="187">
        <f>IFERROR('Ανάπτυξη δικτύου'!AB66/'Παραδοχές διείσδυσης - κάλυψης'!L124,0)</f>
        <v>0</v>
      </c>
      <c r="T66" s="160">
        <f t="shared" si="23"/>
        <v>0</v>
      </c>
      <c r="U66" s="187">
        <f>IFERROR('Ανάπτυξη δικτύου'!AE66/'Παραδοχές διείσδυσης - κάλυψης'!M124,0)</f>
        <v>0</v>
      </c>
      <c r="V66" s="160">
        <f t="shared" si="24"/>
        <v>0</v>
      </c>
      <c r="W66" s="187">
        <f>IFERROR('Ανάπτυξη δικτύου'!AH66/'Παραδοχές διείσδυσης - κάλυψης'!N124,0)</f>
        <v>0</v>
      </c>
      <c r="X66" s="160">
        <f t="shared" si="25"/>
        <v>0</v>
      </c>
      <c r="Y66" s="188">
        <f t="shared" si="26"/>
        <v>0</v>
      </c>
    </row>
    <row r="67" spans="2:33" outlineLevel="1">
      <c r="B67" s="236" t="s">
        <v>96</v>
      </c>
      <c r="C67" s="62" t="s">
        <v>193</v>
      </c>
      <c r="D67" s="186">
        <f>IFERROR('Ανάπτυξη δικτύου'!E67/'Παραδοχές διείσδυσης - κάλυψης'!D125,0)</f>
        <v>7.4610389610389613E-2</v>
      </c>
      <c r="E67" s="187">
        <f>IFERROR('Ανάπτυξη δικτύου'!G67/'Παραδοχές διείσδυσης - κάλυψης'!E125,0)</f>
        <v>7.4610389610389613E-2</v>
      </c>
      <c r="F67" s="160">
        <f t="shared" si="16"/>
        <v>0</v>
      </c>
      <c r="G67" s="187">
        <f>IFERROR('Ανάπτυξη δικτύου'!J67/'Παραδοχές διείσδυσης - κάλυψης'!F125,0)</f>
        <v>7.4610389610389613E-2</v>
      </c>
      <c r="H67" s="160">
        <f t="shared" si="17"/>
        <v>0</v>
      </c>
      <c r="I67" s="187">
        <f>IFERROR('Ανάπτυξη δικτύου'!M67/'Παραδοχές διείσδυσης - κάλυψης'!G125,0)</f>
        <v>0.10103896103896104</v>
      </c>
      <c r="J67" s="160">
        <f t="shared" si="18"/>
        <v>0.35422106179286333</v>
      </c>
      <c r="K67" s="187">
        <f>IFERROR('Ανάπτυξη δικτύου'!P67/'Παραδοχές διείσδυσης - κάλυψης'!I125,0)</f>
        <v>0.16538051948051946</v>
      </c>
      <c r="L67" s="160">
        <f t="shared" si="19"/>
        <v>0.63679948586118229</v>
      </c>
      <c r="M67" s="188">
        <f t="shared" si="20"/>
        <v>0.22017257937889378</v>
      </c>
      <c r="O67" s="187">
        <f>IFERROR('Ανάπτυξη δικτύου'!V67/'Παραδοχές διείσδυσης - κάλυψης'!J125,0)</f>
        <v>0.29199740259740259</v>
      </c>
      <c r="P67" s="160">
        <f t="shared" si="21"/>
        <v>0.76560941708613761</v>
      </c>
      <c r="Q67" s="187">
        <f>IFERROR('Ανάπτυξη δικτύου'!Y67/'Παραδοχές διείσδυσης - κάλυψης'!K125,0)</f>
        <v>0.51927012987012988</v>
      </c>
      <c r="R67" s="160">
        <f t="shared" si="22"/>
        <v>0.77833818126829102</v>
      </c>
      <c r="S67" s="187">
        <f>IFERROR('Ανάπτυξη δικτύου'!AB67/'Παραδοχές διείσδυσης - κάλυψης'!L125,0)</f>
        <v>0.51927012987012988</v>
      </c>
      <c r="T67" s="160">
        <f t="shared" si="23"/>
        <v>0</v>
      </c>
      <c r="U67" s="187">
        <f>IFERROR('Ανάπτυξη δικτύου'!AE67/'Παραδοχές διείσδυσης - κάλυψης'!M125,0)</f>
        <v>0.51927012987012988</v>
      </c>
      <c r="V67" s="160">
        <f t="shared" si="24"/>
        <v>0</v>
      </c>
      <c r="W67" s="187">
        <f>IFERROR('Ανάπτυξη δικτύου'!AH67/'Παραδοχές διείσδυσης - κάλυψης'!N125,0)</f>
        <v>0.51927012987012988</v>
      </c>
      <c r="X67" s="160">
        <f t="shared" si="25"/>
        <v>0</v>
      </c>
      <c r="Y67" s="188">
        <f t="shared" si="26"/>
        <v>0.15479152581041467</v>
      </c>
    </row>
    <row r="68" spans="2:33" ht="15" customHeight="1" outlineLevel="1">
      <c r="B68" s="49" t="s">
        <v>135</v>
      </c>
      <c r="C68" s="46" t="s">
        <v>193</v>
      </c>
      <c r="D68" s="186">
        <f>IFERROR('Ανάπτυξη δικτύου'!E68/'Παραδοχές διείσδυσης - κάλυψης'!D126,0)</f>
        <v>9.4212990936555885E-2</v>
      </c>
      <c r="E68" s="187">
        <f>IFERROR('Ανάπτυξη δικτύου'!G68/'Παραδοχές διείσδυσης - κάλυψης'!E126,0)</f>
        <v>9.4212990936555885E-2</v>
      </c>
      <c r="F68" s="160">
        <f t="shared" ref="F68" si="27">IFERROR((E68-D68)/D68,0)</f>
        <v>0</v>
      </c>
      <c r="G68" s="187">
        <f>IFERROR('Ανάπτυξη δικτύου'!J68/'Παραδοχές διείσδυσης - κάλυψης'!F126,0)</f>
        <v>9.4212990936555885E-2</v>
      </c>
      <c r="H68" s="160">
        <f t="shared" ref="H68" si="28">IFERROR((G68-E68)/E68,0)</f>
        <v>0</v>
      </c>
      <c r="I68" s="187">
        <f>IFERROR('Ανάπτυξη δικτύου'!M68/'Παραδοχές διείσδυσης - κάλυψης'!G126,0)</f>
        <v>0.15084441087613293</v>
      </c>
      <c r="J68" s="160">
        <f t="shared" ref="J68" si="29">IFERROR((I68-G68)/G68,0)</f>
        <v>0.60109990540172209</v>
      </c>
      <c r="K68" s="187">
        <f>IFERROR('Ανάπτυξη δικτύου'!P68/'Παραδοχές διείσδυσης - κάλυψης'!I126,0)</f>
        <v>0.22729138972809668</v>
      </c>
      <c r="L68" s="160">
        <f t="shared" ref="L68" si="30">IFERROR((K68-I68)/I68,0)</f>
        <v>0.50679357894631427</v>
      </c>
      <c r="M68" s="188">
        <f>IFERROR((K68/D68)^(1/4)-1,0)</f>
        <v>0.24628695192555461</v>
      </c>
      <c r="O68" s="187">
        <f>IFERROR('Ανάπτυξη δικτύου'!V68/'Παραδοχές διείσδυσης - κάλυψης'!J126,0)</f>
        <v>0.3823873111782477</v>
      </c>
      <c r="P68" s="160">
        <f t="shared" ref="P68" si="31">IFERROR((O68-K68)/K68,0)</f>
        <v>0.68236602202876495</v>
      </c>
      <c r="Q68" s="187">
        <f>IFERROR('Ανάπτυξη δικτύου'!Y68/'Παραδοχές διείσδυσης - κάλυψης'!K126,0)</f>
        <v>0.59643564954682782</v>
      </c>
      <c r="R68" s="160">
        <f t="shared" ref="R68" si="32">IFERROR((Q68-O68)/O68,0)</f>
        <v>0.55976841310197833</v>
      </c>
      <c r="S68" s="187">
        <f>IFERROR('Ανάπτυξη δικτύου'!AB68/'Παραδοχές διείσδυσης - κάλυψης'!L126,0)</f>
        <v>0.60852024169184293</v>
      </c>
      <c r="T68" s="160">
        <f t="shared" ref="T68" si="33">IFERROR((S68-Q68)/Q68,0)</f>
        <v>2.0261351168725406E-2</v>
      </c>
      <c r="U68" s="187">
        <f>IFERROR('Ανάπτυξη δικτύου'!AE68/'Παραδοχές διείσδυσης - κάλυψης'!M126,0)</f>
        <v>0.63117885196374623</v>
      </c>
      <c r="V68" s="160">
        <f t="shared" ref="V68" si="34">IFERROR((U68-S68)/S68,0)</f>
        <v>3.7235590074878248E-2</v>
      </c>
      <c r="W68" s="187">
        <f>IFERROR('Ανάπτυξη δικτύου'!AH68/'Παραδοχές διείσδυσης - κάλυψης'!N126,0)</f>
        <v>0.63873172205438067</v>
      </c>
      <c r="X68" s="160">
        <f t="shared" ref="X68" si="35">IFERROR((W68-U68)/U68,0)</f>
        <v>1.1966291435677342E-2</v>
      </c>
      <c r="Y68" s="188">
        <f t="shared" ref="Y68" si="36">IFERROR((W68/O68)^(1/4)-1,0)</f>
        <v>0.13685153690626306</v>
      </c>
    </row>
    <row r="69" spans="2:33" ht="15" customHeight="1"/>
    <row r="70" spans="2:33" ht="15.6">
      <c r="B70" s="293" t="s">
        <v>37</v>
      </c>
      <c r="C70" s="293"/>
      <c r="D70" s="293"/>
      <c r="E70" s="293"/>
      <c r="F70" s="293"/>
      <c r="G70" s="293"/>
      <c r="H70" s="293"/>
      <c r="I70" s="293"/>
      <c r="J70" s="293"/>
      <c r="K70" s="293"/>
      <c r="L70" s="293"/>
      <c r="M70" s="293"/>
      <c r="N70" s="293"/>
      <c r="O70" s="293"/>
      <c r="P70" s="293"/>
      <c r="Q70" s="293"/>
      <c r="R70" s="293"/>
      <c r="S70" s="293"/>
      <c r="T70" s="293"/>
      <c r="U70" s="293"/>
      <c r="V70" s="293"/>
      <c r="W70" s="293"/>
      <c r="X70" s="293"/>
      <c r="Y70" s="293"/>
    </row>
    <row r="71" spans="2:33" ht="5.45" customHeight="1" outlineLevel="1">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row>
    <row r="72" spans="2:33" ht="14.25" customHeight="1" outlineLevel="1">
      <c r="B72" s="340"/>
      <c r="C72" s="326" t="s">
        <v>102</v>
      </c>
      <c r="D72" s="310" t="s">
        <v>127</v>
      </c>
      <c r="E72" s="312"/>
      <c r="F72" s="312"/>
      <c r="G72" s="312"/>
      <c r="H72" s="312"/>
      <c r="I72" s="312"/>
      <c r="J72" s="311"/>
      <c r="K72" s="312"/>
      <c r="L72" s="311"/>
      <c r="M72" s="365" t="str">
        <f>"Ετήσιος ρυθμός ανάπτυξης (CAGR) "&amp;($C$3-5)&amp;" - "&amp;(($C$3-1))</f>
        <v>Ετήσιος ρυθμός ανάπτυξης (CAGR) 2019 - 2023</v>
      </c>
      <c r="N72" s="102"/>
      <c r="O72" s="368" t="s">
        <v>128</v>
      </c>
      <c r="P72" s="369"/>
      <c r="Q72" s="369"/>
      <c r="R72" s="369"/>
      <c r="S72" s="369"/>
      <c r="T72" s="369"/>
      <c r="U72" s="369"/>
      <c r="V72" s="369"/>
      <c r="W72" s="369"/>
      <c r="X72" s="370"/>
      <c r="Y72" s="365" t="str">
        <f>"Ετήσιος ρυθμός ανάπτυξης (CAGR) "&amp;$C$3&amp;" - "&amp;$E$3</f>
        <v>Ετήσιος ρυθμός ανάπτυξης (CAGR) 2024 - 2028</v>
      </c>
    </row>
    <row r="73" spans="2:33" ht="15.75" customHeight="1" outlineLevel="1">
      <c r="B73" s="341"/>
      <c r="C73" s="327"/>
      <c r="D73" s="66">
        <f>$C$3-5</f>
        <v>2019</v>
      </c>
      <c r="E73" s="310">
        <f>$C$3-4</f>
        <v>2020</v>
      </c>
      <c r="F73" s="311"/>
      <c r="G73" s="310">
        <f>$C$3-3</f>
        <v>2021</v>
      </c>
      <c r="H73" s="311"/>
      <c r="I73" s="310">
        <f>$C$3+-2</f>
        <v>2022</v>
      </c>
      <c r="J73" s="311"/>
      <c r="K73" s="310">
        <f>$C$3-1</f>
        <v>2023</v>
      </c>
      <c r="L73" s="311"/>
      <c r="M73" s="366"/>
      <c r="N73" s="102"/>
      <c r="O73" s="310">
        <f>$C$3</f>
        <v>2024</v>
      </c>
      <c r="P73" s="311"/>
      <c r="Q73" s="310">
        <f>$C$3+1</f>
        <v>2025</v>
      </c>
      <c r="R73" s="311"/>
      <c r="S73" s="310">
        <f>$C$3+2</f>
        <v>2026</v>
      </c>
      <c r="T73" s="311"/>
      <c r="U73" s="310">
        <f>$C$3+3</f>
        <v>2027</v>
      </c>
      <c r="V73" s="311"/>
      <c r="W73" s="310">
        <f>$C$3+4</f>
        <v>2028</v>
      </c>
      <c r="X73" s="311"/>
      <c r="Y73" s="366"/>
    </row>
    <row r="74" spans="2:33" ht="15" customHeight="1" outlineLevel="1">
      <c r="B74" s="342"/>
      <c r="C74" s="328"/>
      <c r="D74" s="66" t="s">
        <v>192</v>
      </c>
      <c r="E74" s="66" t="s">
        <v>192</v>
      </c>
      <c r="F74" s="65" t="s">
        <v>131</v>
      </c>
      <c r="G74" s="66" t="s">
        <v>192</v>
      </c>
      <c r="H74" s="65" t="s">
        <v>131</v>
      </c>
      <c r="I74" s="66" t="s">
        <v>192</v>
      </c>
      <c r="J74" s="65" t="s">
        <v>131</v>
      </c>
      <c r="K74" s="66" t="s">
        <v>192</v>
      </c>
      <c r="L74" s="65" t="s">
        <v>131</v>
      </c>
      <c r="M74" s="367"/>
      <c r="O74" s="66" t="s">
        <v>192</v>
      </c>
      <c r="P74" s="65" t="s">
        <v>131</v>
      </c>
      <c r="Q74" s="66" t="s">
        <v>192</v>
      </c>
      <c r="R74" s="65" t="s">
        <v>131</v>
      </c>
      <c r="S74" s="66" t="s">
        <v>192</v>
      </c>
      <c r="T74" s="65" t="s">
        <v>131</v>
      </c>
      <c r="U74" s="66" t="s">
        <v>192</v>
      </c>
      <c r="V74" s="65" t="s">
        <v>131</v>
      </c>
      <c r="W74" s="66" t="s">
        <v>192</v>
      </c>
      <c r="X74" s="65" t="s">
        <v>131</v>
      </c>
      <c r="Y74" s="367"/>
    </row>
    <row r="75" spans="2:33" outlineLevel="1">
      <c r="B75" s="235" t="s">
        <v>75</v>
      </c>
      <c r="C75" s="62" t="s">
        <v>193</v>
      </c>
      <c r="D75" s="186">
        <f>IFERROR(('Ανάπτυξη δικτύου'!E45+'Ανάπτυξη δικτύου'!E14)/'Παραδοχές διείσδυσης - κάλυψης'!D103,0)</f>
        <v>0</v>
      </c>
      <c r="E75" s="187">
        <f>IFERROR(('Ανάπτυξη δικτύου'!G45+'Ανάπτυξη δικτύου'!G14)/'Παραδοχές διείσδυσης - κάλυψης'!E103,0)</f>
        <v>0</v>
      </c>
      <c r="F75" s="160">
        <f>IFERROR((E75-D75)/D75,0)</f>
        <v>0</v>
      </c>
      <c r="G75" s="187">
        <f>IFERROR(('Ανάπτυξη δικτύου'!J45+'Ανάπτυξη δικτύου'!J14)/'Παραδοχές διείσδυσης - κάλυψης'!F103,0)</f>
        <v>0</v>
      </c>
      <c r="H75" s="160">
        <f>IFERROR((G75-E75)/E75,0)</f>
        <v>0</v>
      </c>
      <c r="I75" s="187">
        <f>IFERROR(('Ανάπτυξη δικτύου'!M45+'Ανάπτυξη δικτύου'!M14)/'Παραδοχές διείσδυσης - κάλυψης'!G103,0)</f>
        <v>0</v>
      </c>
      <c r="J75" s="160">
        <f>IFERROR((I75-G75)/G75,0)</f>
        <v>0</v>
      </c>
      <c r="K75" s="187">
        <f>IFERROR(('Ανάπτυξη δικτύου'!P45+'Ανάπτυξη δικτύου'!P14)/'Παραδοχές διείσδυσης - κάλυψης'!I103,0)</f>
        <v>0</v>
      </c>
      <c r="L75" s="160">
        <f>IFERROR((K75-I75)/I75,0)</f>
        <v>0</v>
      </c>
      <c r="M75" s="188">
        <f t="shared" ref="M75:M97" si="37">IFERROR((K75/D75)^(1/4)-1,0)</f>
        <v>0</v>
      </c>
      <c r="O75" s="187">
        <f>IFERROR(('Ανάπτυξη δικτύου'!V45+'Ανάπτυξη δικτύου'!V14)/'Παραδοχές διείσδυσης - κάλυψης'!J103,0)</f>
        <v>0</v>
      </c>
      <c r="P75" s="160">
        <f>IFERROR((O75-K75)/K75,0)</f>
        <v>0</v>
      </c>
      <c r="Q75" s="187">
        <f>IFERROR(('Ανάπτυξη δικτύου'!Y45+'Ανάπτυξη δικτύου'!Y14)/'Παραδοχές διείσδυσης - κάλυψης'!K103,0)</f>
        <v>0</v>
      </c>
      <c r="R75" s="160">
        <f>IFERROR((Q75-O75)/O75,0)</f>
        <v>0</v>
      </c>
      <c r="S75" s="187">
        <f>IFERROR(('Ανάπτυξη δικτύου'!AB45+'Ανάπτυξη δικτύου'!AB14)/'Παραδοχές διείσδυσης - κάλυψης'!L103,0)</f>
        <v>0</v>
      </c>
      <c r="T75" s="160">
        <f>IFERROR((S75-Q75)/Q75,0)</f>
        <v>0</v>
      </c>
      <c r="U75" s="187">
        <f>IFERROR(('Ανάπτυξη δικτύου'!AE45+'Ανάπτυξη δικτύου'!AE14)/'Παραδοχές διείσδυσης - κάλυψης'!M103,0)</f>
        <v>0</v>
      </c>
      <c r="V75" s="160">
        <f>IFERROR((U75-S75)/S75,0)</f>
        <v>0</v>
      </c>
      <c r="W75" s="187">
        <f>IFERROR(('Ανάπτυξη δικτύου'!AH45+'Ανάπτυξη δικτύου'!AH14)/'Παραδοχές διείσδυσης - κάλυψης'!N103,0)</f>
        <v>0</v>
      </c>
      <c r="X75" s="160">
        <f>IFERROR((W75-U75)/U75,0)</f>
        <v>0</v>
      </c>
      <c r="Y75" s="188">
        <f>IFERROR((W75/O75)^(1/4)-1,0)</f>
        <v>0</v>
      </c>
    </row>
    <row r="76" spans="2:33" outlineLevel="1">
      <c r="B76" s="236" t="s">
        <v>76</v>
      </c>
      <c r="C76" s="62" t="s">
        <v>193</v>
      </c>
      <c r="D76" s="186">
        <f>IFERROR(('Ανάπτυξη δικτύου'!E46+'Ανάπτυξη δικτύου'!E15)/'Παραδοχές διείσδυσης - κάλυψης'!D104,0)</f>
        <v>0</v>
      </c>
      <c r="E76" s="187">
        <f>IFERROR(('Ανάπτυξη δικτύου'!G46+'Ανάπτυξη δικτύου'!G15)/'Παραδοχές διείσδυσης - κάλυψης'!E104,0)</f>
        <v>0</v>
      </c>
      <c r="F76" s="160">
        <f t="shared" ref="F76:F97" si="38">IFERROR((E76-D76)/D76,0)</f>
        <v>0</v>
      </c>
      <c r="G76" s="187">
        <f>IFERROR(('Ανάπτυξη δικτύου'!J46+'Ανάπτυξη δικτύου'!J15)/'Παραδοχές διείσδυσης - κάλυψης'!F104,0)</f>
        <v>0</v>
      </c>
      <c r="H76" s="160">
        <f t="shared" ref="H76:H97" si="39">IFERROR((G76-E76)/E76,0)</f>
        <v>0</v>
      </c>
      <c r="I76" s="187">
        <f>IFERROR(('Ανάπτυξη δικτύου'!M46+'Ανάπτυξη δικτύου'!M15)/'Παραδοχές διείσδυσης - κάλυψης'!G104,0)</f>
        <v>6.213114754098361E-2</v>
      </c>
      <c r="J76" s="160">
        <f t="shared" ref="J76:J97" si="40">IFERROR((I76-G76)/G76,0)</f>
        <v>0</v>
      </c>
      <c r="K76" s="187">
        <f>IFERROR(('Ανάπτυξη δικτύου'!P46+'Ανάπτυξη δικτύου'!P15)/'Παραδοχές διείσδυσης - κάλυψης'!I104,0)</f>
        <v>0.10762377049180329</v>
      </c>
      <c r="L76" s="160">
        <f t="shared" ref="L76:L97" si="41">IFERROR((K76-I76)/I76,0)</f>
        <v>0.73220316622691295</v>
      </c>
      <c r="M76" s="188">
        <f t="shared" si="37"/>
        <v>0</v>
      </c>
      <c r="O76" s="187">
        <f>IFERROR(('Ανάπτυξη δικτύου'!V46+'Ανάπτυξη δικτύου'!V15)/'Παραδοχές διείσδυσης - κάλυψης'!J104,0)</f>
        <v>0.20877540983606557</v>
      </c>
      <c r="P76" s="160">
        <f t="shared" ref="P76:P97" si="42">IFERROR((O76-K76)/K76,0)</f>
        <v>0.93986336737724752</v>
      </c>
      <c r="Q76" s="187">
        <f>IFERROR(('Ανάπτυξη δικτύου'!Y46+'Ανάπτυξη δικτύου'!Y15)/'Παραδοχές διείσδυσης - κάλυψης'!K104,0)</f>
        <v>0.40549672131147541</v>
      </c>
      <c r="R76" s="160">
        <f t="shared" ref="R76:R97" si="43">IFERROR((Q76-O76)/O76,0)</f>
        <v>0.9422628442203953</v>
      </c>
      <c r="S76" s="187">
        <f>IFERROR(('Ανάπτυξη δικτύου'!AB46+'Ανάπτυξη δικτύου'!AB15)/'Παραδοχές διείσδυσης - κάλυψης'!L104,0)</f>
        <v>0.4710704918032787</v>
      </c>
      <c r="T76" s="160">
        <f t="shared" ref="T76:T97" si="44">IFERROR((S76-Q76)/Q76,0)</f>
        <v>0.16171220886748902</v>
      </c>
      <c r="U76" s="187">
        <f>IFERROR(('Ανάπτυξη δικτύου'!AE46+'Ανάπτυξη δικτύου'!AE15)/'Παραδοχές διείσδυσης - κάλυψης'!M104,0)</f>
        <v>0.55303770491803284</v>
      </c>
      <c r="V76" s="160">
        <f t="shared" ref="V76:V97" si="45">IFERROR((U76-S76)/S76,0)</f>
        <v>0.17400201146325259</v>
      </c>
      <c r="W76" s="187">
        <f>IFERROR(('Ανάπτυξη δικτύου'!AH46+'Ανάπτυξη δικτύου'!AH15)/'Παραδοχές διείσδυσης - κάλυψης'!N104,0)</f>
        <v>0.55303770491803284</v>
      </c>
      <c r="X76" s="160">
        <f t="shared" ref="X76:X97" si="46">IFERROR((W76-U76)/U76,0)</f>
        <v>0</v>
      </c>
      <c r="Y76" s="188">
        <f t="shared" ref="Y76:Y97" si="47">IFERROR((W76/O76)^(1/4)-1,0)</f>
        <v>0.27575961209591959</v>
      </c>
    </row>
    <row r="77" spans="2:33" outlineLevel="1">
      <c r="B77" s="236" t="s">
        <v>77</v>
      </c>
      <c r="C77" s="62" t="s">
        <v>193</v>
      </c>
      <c r="D77" s="186">
        <f>IFERROR(('Ανάπτυξη δικτύου'!E47+'Ανάπτυξη δικτύου'!E16)/'Παραδοχές διείσδυσης - κάλυψης'!D105,0)</f>
        <v>0</v>
      </c>
      <c r="E77" s="187">
        <f>IFERROR(('Ανάπτυξη δικτύου'!G47+'Ανάπτυξη δικτύου'!G16)/'Παραδοχές διείσδυσης - κάλυψης'!E105,0)</f>
        <v>0</v>
      </c>
      <c r="F77" s="160">
        <f t="shared" si="38"/>
        <v>0</v>
      </c>
      <c r="G77" s="187">
        <f>IFERROR(('Ανάπτυξη δικτύου'!J47+'Ανάπτυξη δικτύου'!J16)/'Παραδοχές διείσδυσης - κάλυψης'!F105,0)</f>
        <v>0</v>
      </c>
      <c r="H77" s="160">
        <f t="shared" si="39"/>
        <v>0</v>
      </c>
      <c r="I77" s="187">
        <f>IFERROR(('Ανάπτυξη δικτύου'!M47+'Ανάπτυξη δικτύου'!M16)/'Παραδοχές διείσδυσης - κάλυψης'!G105,0)</f>
        <v>0</v>
      </c>
      <c r="J77" s="160">
        <f t="shared" si="40"/>
        <v>0</v>
      </c>
      <c r="K77" s="187">
        <f>IFERROR(('Ανάπτυξη δικτύου'!P47+'Ανάπτυξη δικτύου'!P16)/'Παραδοχές διείσδυσης - κάλυψης'!I105,0)</f>
        <v>0</v>
      </c>
      <c r="L77" s="160">
        <f t="shared" si="41"/>
        <v>0</v>
      </c>
      <c r="M77" s="188">
        <f t="shared" si="37"/>
        <v>0</v>
      </c>
      <c r="O77" s="187">
        <f>IFERROR(('Ανάπτυξη δικτύου'!V47+'Ανάπτυξη δικτύου'!V16)/'Παραδοχές διείσδυσης - κάλυψης'!J105,0)</f>
        <v>0</v>
      </c>
      <c r="P77" s="160">
        <f t="shared" si="42"/>
        <v>0</v>
      </c>
      <c r="Q77" s="187">
        <f>IFERROR(('Ανάπτυξη δικτύου'!Y47+'Ανάπτυξη δικτύου'!Y16)/'Παραδοχές διείσδυσης - κάλυψης'!K105,0)</f>
        <v>0</v>
      </c>
      <c r="R77" s="160">
        <f t="shared" si="43"/>
        <v>0</v>
      </c>
      <c r="S77" s="187">
        <f>IFERROR(('Ανάπτυξη δικτύου'!AB47+'Ανάπτυξη δικτύου'!AB16)/'Παραδοχές διείσδυσης - κάλυψης'!L105,0)</f>
        <v>0</v>
      </c>
      <c r="T77" s="160">
        <f t="shared" si="44"/>
        <v>0</v>
      </c>
      <c r="U77" s="187">
        <f>IFERROR(('Ανάπτυξη δικτύου'!AE47+'Ανάπτυξη δικτύου'!AE16)/'Παραδοχές διείσδυσης - κάλυψης'!M105,0)</f>
        <v>0</v>
      </c>
      <c r="V77" s="160">
        <f t="shared" si="45"/>
        <v>0</v>
      </c>
      <c r="W77" s="187">
        <f>IFERROR(('Ανάπτυξη δικτύου'!AH47+'Ανάπτυξη δικτύου'!AH16)/'Παραδοχές διείσδυσης - κάλυψης'!N105,0)</f>
        <v>0</v>
      </c>
      <c r="X77" s="160">
        <f t="shared" si="46"/>
        <v>0</v>
      </c>
      <c r="Y77" s="188">
        <f t="shared" si="47"/>
        <v>0</v>
      </c>
    </row>
    <row r="78" spans="2:33" outlineLevel="1">
      <c r="B78" s="235" t="s">
        <v>78</v>
      </c>
      <c r="C78" s="62" t="s">
        <v>193</v>
      </c>
      <c r="D78" s="186">
        <f>IFERROR(('Ανάπτυξη δικτύου'!E48+'Ανάπτυξη δικτύου'!E17)/'Παραδοχές διείσδυσης - κάλυψης'!D106,0)</f>
        <v>0</v>
      </c>
      <c r="E78" s="187">
        <f>IFERROR(('Ανάπτυξη δικτύου'!G48+'Ανάπτυξη δικτύου'!G17)/'Παραδοχές διείσδυσης - κάλυψης'!E106,0)</f>
        <v>0</v>
      </c>
      <c r="F78" s="160">
        <f t="shared" si="38"/>
        <v>0</v>
      </c>
      <c r="G78" s="187">
        <f>IFERROR(('Ανάπτυξη δικτύου'!J48+'Ανάπτυξη δικτύου'!J17)/'Παραδοχές διείσδυσης - κάλυψης'!F106,0)</f>
        <v>0</v>
      </c>
      <c r="H78" s="160">
        <f t="shared" si="39"/>
        <v>0</v>
      </c>
      <c r="I78" s="187">
        <f>IFERROR(('Ανάπτυξη δικτύου'!M48+'Ανάπτυξη δικτύου'!M17)/'Παραδοχές διείσδυσης - κάλυψης'!G106,0)</f>
        <v>0</v>
      </c>
      <c r="J78" s="160">
        <f t="shared" si="40"/>
        <v>0</v>
      </c>
      <c r="K78" s="187">
        <f>IFERROR(('Ανάπτυξη δικτύου'!P48+'Ανάπτυξη δικτύου'!P17)/'Παραδοχές διείσδυσης - κάλυψης'!I106,0)</f>
        <v>0</v>
      </c>
      <c r="L78" s="160">
        <f t="shared" si="41"/>
        <v>0</v>
      </c>
      <c r="M78" s="188">
        <f t="shared" si="37"/>
        <v>0</v>
      </c>
      <c r="O78" s="187">
        <f>IFERROR(('Ανάπτυξη δικτύου'!V48+'Ανάπτυξη δικτύου'!V17)/'Παραδοχές διείσδυσης - κάλυψης'!J106,0)</f>
        <v>0</v>
      </c>
      <c r="P78" s="160">
        <f t="shared" si="42"/>
        <v>0</v>
      </c>
      <c r="Q78" s="187">
        <f>IFERROR(('Ανάπτυξη δικτύου'!Y48+'Ανάπτυξη δικτύου'!Y17)/'Παραδοχές διείσδυσης - κάλυψης'!K106,0)</f>
        <v>0</v>
      </c>
      <c r="R78" s="160">
        <f t="shared" si="43"/>
        <v>0</v>
      </c>
      <c r="S78" s="187">
        <f>IFERROR(('Ανάπτυξη δικτύου'!AB48+'Ανάπτυξη δικτύου'!AB17)/'Παραδοχές διείσδυσης - κάλυψης'!L106,0)</f>
        <v>0</v>
      </c>
      <c r="T78" s="160">
        <f t="shared" si="44"/>
        <v>0</v>
      </c>
      <c r="U78" s="187">
        <f>IFERROR(('Ανάπτυξη δικτύου'!AE48+'Ανάπτυξη δικτύου'!AE17)/'Παραδοχές διείσδυσης - κάλυψης'!M106,0)</f>
        <v>0</v>
      </c>
      <c r="V78" s="160">
        <f t="shared" si="45"/>
        <v>0</v>
      </c>
      <c r="W78" s="187">
        <f>IFERROR(('Ανάπτυξη δικτύου'!AH48+'Ανάπτυξη δικτύου'!AH17)/'Παραδοχές διείσδυσης - κάλυψης'!N106,0)</f>
        <v>0</v>
      </c>
      <c r="X78" s="160">
        <f t="shared" si="46"/>
        <v>0</v>
      </c>
      <c r="Y78" s="188">
        <f t="shared" si="47"/>
        <v>0</v>
      </c>
    </row>
    <row r="79" spans="2:33" outlineLevel="1">
      <c r="B79" s="236" t="s">
        <v>79</v>
      </c>
      <c r="C79" s="62" t="s">
        <v>193</v>
      </c>
      <c r="D79" s="186">
        <f>IFERROR(('Ανάπτυξη δικτύου'!E49+'Ανάπτυξη δικτύου'!E18)/'Παραδοχές διείσδυσης - κάλυψης'!D107,0)</f>
        <v>4.475757575757576E-2</v>
      </c>
      <c r="E79" s="187">
        <f>IFERROR(('Ανάπτυξη δικτύου'!G49+'Ανάπτυξη δικτύου'!G18)/'Παραδοχές διείσδυσης - κάλυψης'!E107,0)</f>
        <v>4.475757575757576E-2</v>
      </c>
      <c r="F79" s="160">
        <f t="shared" si="38"/>
        <v>0</v>
      </c>
      <c r="G79" s="187">
        <f>IFERROR(('Ανάπτυξη δικτύου'!J49+'Ανάπτυξη δικτύου'!J18)/'Παραδοχές διείσδυσης - κάλυψης'!F107,0)</f>
        <v>4.475757575757576E-2</v>
      </c>
      <c r="H79" s="160">
        <f t="shared" si="39"/>
        <v>0</v>
      </c>
      <c r="I79" s="187">
        <f>IFERROR(('Ανάπτυξη δικτύου'!M49+'Ανάπτυξη δικτύου'!M18)/'Παραδοχές διείσδυσης - κάλυψης'!G107,0)</f>
        <v>7.5060606060606064E-2</v>
      </c>
      <c r="J79" s="160">
        <f t="shared" si="40"/>
        <v>0.6770480704129993</v>
      </c>
      <c r="K79" s="187">
        <f>IFERROR(('Ανάπτυξη δικτύου'!P49+'Ανάπτυξη δικτύου'!P18)/'Παραδοχές διείσδυσης - κάλυψης'!I107,0)</f>
        <v>0.17118181818181818</v>
      </c>
      <c r="L79" s="160">
        <f t="shared" si="41"/>
        <v>1.280581348405329</v>
      </c>
      <c r="M79" s="188">
        <f t="shared" si="37"/>
        <v>0.39845266163017801</v>
      </c>
      <c r="O79" s="187">
        <f>IFERROR(('Ανάπτυξη δικτύου'!V49+'Ανάπτυξη δικτύου'!V18)/'Παραδοχές διείσδυσης - κάλυψης'!J107,0)</f>
        <v>0.36727272727272725</v>
      </c>
      <c r="P79" s="160">
        <f t="shared" si="42"/>
        <v>1.1455124800849705</v>
      </c>
      <c r="Q79" s="187">
        <f>IFERROR(('Ανάπτυξη δικτύου'!Y49+'Ανάπτυξη δικτύου'!Y18)/'Παραδοχές διείσδυσης - κάλυψης'!K107,0)</f>
        <v>0.8384848484848485</v>
      </c>
      <c r="R79" s="160">
        <f t="shared" si="43"/>
        <v>1.2830033003300332</v>
      </c>
      <c r="S79" s="187">
        <f>IFERROR(('Ανάπτυξη δικτύου'!AB49+'Ανάπτυξη δικτύου'!AB18)/'Παραδοχές διείσδυσης - κάλυψης'!L107,0)</f>
        <v>0.8384848484848485</v>
      </c>
      <c r="T79" s="160">
        <f t="shared" si="44"/>
        <v>0</v>
      </c>
      <c r="U79" s="187">
        <f>IFERROR(('Ανάπτυξη δικτύου'!AE49+'Ανάπτυξη δικτύου'!AE18)/'Παραδοχές διείσδυσης - κάλυψης'!M107,0)</f>
        <v>0.8384848484848485</v>
      </c>
      <c r="V79" s="160">
        <f t="shared" si="45"/>
        <v>0</v>
      </c>
      <c r="W79" s="187">
        <f>IFERROR(('Ανάπτυξη δικτύου'!AH49+'Ανάπτυξη δικτύου'!AH18)/'Παραδοχές διείσδυσης - κάλυψης'!N107,0)</f>
        <v>0.91424242424242419</v>
      </c>
      <c r="X79" s="160">
        <f t="shared" si="46"/>
        <v>9.0350560173472996E-2</v>
      </c>
      <c r="Y79" s="188">
        <f t="shared" si="47"/>
        <v>0.25608252201939519</v>
      </c>
    </row>
    <row r="80" spans="2:33" outlineLevel="1">
      <c r="B80" s="236" t="s">
        <v>80</v>
      </c>
      <c r="C80" s="62" t="s">
        <v>193</v>
      </c>
      <c r="D80" s="186">
        <f>IFERROR(('Ανάπτυξη δικτύου'!E50+'Ανάπτυξη δικτύου'!E19)/'Παραδοχές διείσδυσης - κάλυψης'!D108,0)</f>
        <v>0</v>
      </c>
      <c r="E80" s="187">
        <f>IFERROR(('Ανάπτυξη δικτύου'!G50+'Ανάπτυξη δικτύου'!G19)/'Παραδοχές διείσδυσης - κάλυψης'!E108,0)</f>
        <v>0</v>
      </c>
      <c r="F80" s="160">
        <f t="shared" si="38"/>
        <v>0</v>
      </c>
      <c r="G80" s="187">
        <f>IFERROR(('Ανάπτυξη δικτύου'!J50+'Ανάπτυξη δικτύου'!J19)/'Παραδοχές διείσδυσης - κάλυψης'!F108,0)</f>
        <v>0</v>
      </c>
      <c r="H80" s="160">
        <f t="shared" si="39"/>
        <v>0</v>
      </c>
      <c r="I80" s="187">
        <f>IFERROR(('Ανάπτυξη δικτύου'!M50+'Ανάπτυξη δικτύου'!M19)/'Παραδοχές διείσδυσης - κάλυψης'!G108,0)</f>
        <v>0</v>
      </c>
      <c r="J80" s="160">
        <f t="shared" si="40"/>
        <v>0</v>
      </c>
      <c r="K80" s="187">
        <f>IFERROR(('Ανάπτυξη δικτύου'!P50+'Ανάπτυξη δικτύου'!P19)/'Παραδοχές διείσδυσης - κάλυψης'!I108,0)</f>
        <v>0</v>
      </c>
      <c r="L80" s="160">
        <f t="shared" si="41"/>
        <v>0</v>
      </c>
      <c r="M80" s="188">
        <f t="shared" si="37"/>
        <v>0</v>
      </c>
      <c r="O80" s="187">
        <f>IFERROR(('Ανάπτυξη δικτύου'!V50+'Ανάπτυξη δικτύου'!V19)/'Παραδοχές διείσδυσης - κάλυψης'!J108,0)</f>
        <v>0</v>
      </c>
      <c r="P80" s="160">
        <f t="shared" si="42"/>
        <v>0</v>
      </c>
      <c r="Q80" s="187">
        <f>IFERROR(('Ανάπτυξη δικτύου'!Y50+'Ανάπτυξη δικτύου'!Y19)/'Παραδοχές διείσδυσης - κάλυψης'!K108,0)</f>
        <v>0</v>
      </c>
      <c r="R80" s="160">
        <f t="shared" si="43"/>
        <v>0</v>
      </c>
      <c r="S80" s="187">
        <f>IFERROR(('Ανάπτυξη δικτύου'!AB50+'Ανάπτυξη δικτύου'!AB19)/'Παραδοχές διείσδυσης - κάλυψης'!L108,0)</f>
        <v>0</v>
      </c>
      <c r="T80" s="160">
        <f t="shared" si="44"/>
        <v>0</v>
      </c>
      <c r="U80" s="187">
        <f>IFERROR(('Ανάπτυξη δικτύου'!AE50+'Ανάπτυξη δικτύου'!AE19)/'Παραδοχές διείσδυσης - κάλυψης'!M108,0)</f>
        <v>0</v>
      </c>
      <c r="V80" s="160">
        <f t="shared" si="45"/>
        <v>0</v>
      </c>
      <c r="W80" s="187">
        <f>IFERROR(('Ανάπτυξη δικτύου'!AH50+'Ανάπτυξη δικτύου'!AH19)/'Παραδοχές διείσδυσης - κάλυψης'!N108,0)</f>
        <v>0</v>
      </c>
      <c r="X80" s="160">
        <f t="shared" si="46"/>
        <v>0</v>
      </c>
      <c r="Y80" s="188">
        <f t="shared" si="47"/>
        <v>0</v>
      </c>
    </row>
    <row r="81" spans="2:30" outlineLevel="1">
      <c r="B81" s="235" t="s">
        <v>81</v>
      </c>
      <c r="C81" s="62" t="s">
        <v>193</v>
      </c>
      <c r="D81" s="186">
        <f>IFERROR(('Ανάπτυξη δικτύου'!E51+'Ανάπτυξη δικτύου'!E20)/'Παραδοχές διείσδυσης - κάλυψης'!D109,0)</f>
        <v>0</v>
      </c>
      <c r="E81" s="187">
        <f>IFERROR(('Ανάπτυξη δικτύου'!G51+'Ανάπτυξη δικτύου'!G20)/'Παραδοχές διείσδυσης - κάλυψης'!E109,0)</f>
        <v>0</v>
      </c>
      <c r="F81" s="160">
        <f t="shared" si="38"/>
        <v>0</v>
      </c>
      <c r="G81" s="187">
        <f>IFERROR(('Ανάπτυξη δικτύου'!J51+'Ανάπτυξη δικτύου'!J20)/'Παραδοχές διείσδυσης - κάλυψης'!F109,0)</f>
        <v>0</v>
      </c>
      <c r="H81" s="160">
        <f t="shared" si="39"/>
        <v>0</v>
      </c>
      <c r="I81" s="187">
        <f>IFERROR(('Ανάπτυξη δικτύου'!M51+'Ανάπτυξη δικτύου'!M20)/'Παραδοχές διείσδυσης - κάλυψης'!G109,0)</f>
        <v>0</v>
      </c>
      <c r="J81" s="160">
        <f t="shared" si="40"/>
        <v>0</v>
      </c>
      <c r="K81" s="187">
        <f>IFERROR(('Ανάπτυξη δικτύου'!P51+'Ανάπτυξη δικτύου'!P20)/'Παραδοχές διείσδυσης - κάλυψης'!I109,0)</f>
        <v>0</v>
      </c>
      <c r="L81" s="160">
        <f t="shared" si="41"/>
        <v>0</v>
      </c>
      <c r="M81" s="188">
        <f t="shared" si="37"/>
        <v>0</v>
      </c>
      <c r="O81" s="187">
        <f>IFERROR(('Ανάπτυξη δικτύου'!V51+'Ανάπτυξη δικτύου'!V20)/'Παραδοχές διείσδυσης - κάλυψης'!J109,0)</f>
        <v>0</v>
      </c>
      <c r="P81" s="160">
        <f t="shared" si="42"/>
        <v>0</v>
      </c>
      <c r="Q81" s="187">
        <f>IFERROR(('Ανάπτυξη δικτύου'!Y51+'Ανάπτυξη δικτύου'!Y20)/'Παραδοχές διείσδυσης - κάλυψης'!K109,0)</f>
        <v>0</v>
      </c>
      <c r="R81" s="160">
        <f t="shared" si="43"/>
        <v>0</v>
      </c>
      <c r="S81" s="187">
        <f>IFERROR(('Ανάπτυξη δικτύου'!AB51+'Ανάπτυξη δικτύου'!AB20)/'Παραδοχές διείσδυσης - κάλυψης'!L109,0)</f>
        <v>0</v>
      </c>
      <c r="T81" s="160">
        <f t="shared" si="44"/>
        <v>0</v>
      </c>
      <c r="U81" s="187">
        <f>IFERROR(('Ανάπτυξη δικτύου'!AE51+'Ανάπτυξη δικτύου'!AE20)/'Παραδοχές διείσδυσης - κάλυψης'!M109,0)</f>
        <v>0</v>
      </c>
      <c r="V81" s="160">
        <f t="shared" si="45"/>
        <v>0</v>
      </c>
      <c r="W81" s="187">
        <f>IFERROR(('Ανάπτυξη δικτύου'!AH51+'Ανάπτυξη δικτύου'!AH20)/'Παραδοχές διείσδυσης - κάλυψης'!N109,0)</f>
        <v>0</v>
      </c>
      <c r="X81" s="160">
        <f t="shared" si="46"/>
        <v>0</v>
      </c>
      <c r="Y81" s="188">
        <f t="shared" si="47"/>
        <v>0</v>
      </c>
    </row>
    <row r="82" spans="2:30" outlineLevel="1">
      <c r="B82" s="236" t="s">
        <v>82</v>
      </c>
      <c r="C82" s="62" t="s">
        <v>193</v>
      </c>
      <c r="D82" s="186">
        <f>IFERROR(('Ανάπτυξη δικτύου'!E52+'Ανάπτυξη δικτύου'!E21)/'Παραδοχές διείσδυσης - κάλυψης'!D110,0)</f>
        <v>0</v>
      </c>
      <c r="E82" s="187">
        <f>IFERROR(('Ανάπτυξη δικτύου'!G52+'Ανάπτυξη δικτύου'!G21)/'Παραδοχές διείσδυσης - κάλυψης'!E110,0)</f>
        <v>0</v>
      </c>
      <c r="F82" s="160">
        <f t="shared" si="38"/>
        <v>0</v>
      </c>
      <c r="G82" s="187">
        <f>IFERROR(('Ανάπτυξη δικτύου'!J52+'Ανάπτυξη δικτύου'!J21)/'Παραδοχές διείσδυσης - κάλυψης'!F110,0)</f>
        <v>0</v>
      </c>
      <c r="H82" s="160">
        <f t="shared" si="39"/>
        <v>0</v>
      </c>
      <c r="I82" s="187">
        <f>IFERROR(('Ανάπτυξη δικτύου'!M52+'Ανάπτυξη δικτύου'!M21)/'Παραδοχές διείσδυσης - κάλυψης'!G110,0)</f>
        <v>0.11357798165137614</v>
      </c>
      <c r="J82" s="160">
        <f t="shared" si="40"/>
        <v>0</v>
      </c>
      <c r="K82" s="187">
        <f>IFERROR(('Ανάπτυξη δικτύου'!P52+'Ανάπτυξη δικτύου'!P21)/'Παραδοχές διείσδυσης - κάλυψης'!I110,0)</f>
        <v>0.23757798165137614</v>
      </c>
      <c r="L82" s="160">
        <f t="shared" si="41"/>
        <v>1.0917609046849759</v>
      </c>
      <c r="M82" s="188">
        <f t="shared" si="37"/>
        <v>0</v>
      </c>
      <c r="O82" s="187">
        <f>IFERROR(('Ανάπτυξη δικτύου'!V52+'Ανάπτυξη δικτύου'!V21)/'Παραδοχές διείσδυσης - κάλυψης'!J110,0)</f>
        <v>0.32103669724770645</v>
      </c>
      <c r="P82" s="160">
        <f t="shared" si="42"/>
        <v>0.35128977448254572</v>
      </c>
      <c r="Q82" s="187">
        <f>IFERROR(('Ανάπτυξη δικτύου'!Y52+'Ανάπτυξη δικτύου'!Y21)/'Παραδοχές διείσδυσης - κάλυψης'!K110,0)</f>
        <v>0.34855963302752291</v>
      </c>
      <c r="R82" s="160">
        <f t="shared" si="43"/>
        <v>8.573143200068567E-2</v>
      </c>
      <c r="S82" s="187">
        <f>IFERROR(('Ανάπτυξη δικτύου'!AB52+'Ανάπτυξη δικτύου'!AB21)/'Παραδοχές διείσδυσης - κάλυψης'!L110,0)</f>
        <v>0.52011926605504588</v>
      </c>
      <c r="T82" s="160">
        <f t="shared" si="44"/>
        <v>0.49219593082936347</v>
      </c>
      <c r="U82" s="187">
        <f>IFERROR(('Ανάπτυξη δικτύου'!AE52+'Ανάπτυξη δικτύου'!AE21)/'Παραδοχές διείσδυσης - κάλυψης'!M110,0)</f>
        <v>0.56599082568807335</v>
      </c>
      <c r="V82" s="160">
        <f t="shared" si="45"/>
        <v>8.8194309703137852E-2</v>
      </c>
      <c r="W82" s="187">
        <f>IFERROR(('Ανάπτυξη δικτύου'!AH52+'Ανάπτυξη δικτύου'!AH21)/'Παραδοχές διείσδυσης - κάλυψης'!N110,0)</f>
        <v>0.56599082568807335</v>
      </c>
      <c r="X82" s="160">
        <f t="shared" si="46"/>
        <v>0</v>
      </c>
      <c r="Y82" s="188">
        <f t="shared" si="47"/>
        <v>0.15229500209657121</v>
      </c>
    </row>
    <row r="83" spans="2:30" outlineLevel="1">
      <c r="B83" s="236" t="s">
        <v>83</v>
      </c>
      <c r="C83" s="62" t="s">
        <v>193</v>
      </c>
      <c r="D83" s="186">
        <f>IFERROR(('Ανάπτυξη δικτύου'!E53+'Ανάπτυξη δικτύου'!E22)/'Παραδοχές διείσδυσης - κάλυψης'!D111,0)</f>
        <v>0</v>
      </c>
      <c r="E83" s="187">
        <f>IFERROR(('Ανάπτυξη δικτύου'!G53+'Ανάπτυξη δικτύου'!G22)/'Παραδοχές διείσδυσης - κάλυψης'!E111,0)</f>
        <v>0</v>
      </c>
      <c r="F83" s="160">
        <f t="shared" si="38"/>
        <v>0</v>
      </c>
      <c r="G83" s="187">
        <f>IFERROR(('Ανάπτυξη δικτύου'!J53+'Ανάπτυξη δικτύου'!J22)/'Παραδοχές διείσδυσης - κάλυψης'!F111,0)</f>
        <v>0</v>
      </c>
      <c r="H83" s="160">
        <f t="shared" si="39"/>
        <v>0</v>
      </c>
      <c r="I83" s="187">
        <f>IFERROR(('Ανάπτυξη δικτύου'!M53+'Ανάπτυξη δικτύου'!M22)/'Παραδοχές διείσδυσης - κάλυψης'!G111,0)</f>
        <v>0</v>
      </c>
      <c r="J83" s="160">
        <f t="shared" si="40"/>
        <v>0</v>
      </c>
      <c r="K83" s="187">
        <f>IFERROR(('Ανάπτυξη δικτύου'!P53+'Ανάπτυξη δικτύου'!P22)/'Παραδοχές διείσδυσης - κάλυψης'!I111,0)</f>
        <v>0</v>
      </c>
      <c r="L83" s="160">
        <f t="shared" si="41"/>
        <v>0</v>
      </c>
      <c r="M83" s="188">
        <f t="shared" si="37"/>
        <v>0</v>
      </c>
      <c r="O83" s="187">
        <f>IFERROR(('Ανάπτυξη δικτύου'!V53+'Ανάπτυξη δικτύου'!V22)/'Παραδοχές διείσδυσης - κάλυψης'!J111,0)</f>
        <v>0</v>
      </c>
      <c r="P83" s="160">
        <f t="shared" si="42"/>
        <v>0</v>
      </c>
      <c r="Q83" s="187">
        <f>IFERROR(('Ανάπτυξη δικτύου'!Y53+'Ανάπτυξη δικτύου'!Y22)/'Παραδοχές διείσδυσης - κάλυψης'!K111,0)</f>
        <v>0</v>
      </c>
      <c r="R83" s="160">
        <f t="shared" si="43"/>
        <v>0</v>
      </c>
      <c r="S83" s="187">
        <f>IFERROR(('Ανάπτυξη δικτύου'!AB53+'Ανάπτυξη δικτύου'!AB22)/'Παραδοχές διείσδυσης - κάλυψης'!L111,0)</f>
        <v>0</v>
      </c>
      <c r="T83" s="160">
        <f t="shared" si="44"/>
        <v>0</v>
      </c>
      <c r="U83" s="187">
        <f>IFERROR(('Ανάπτυξη δικτύου'!AE53+'Ανάπτυξη δικτύου'!AE22)/'Παραδοχές διείσδυσης - κάλυψης'!M111,0)</f>
        <v>0</v>
      </c>
      <c r="V83" s="160">
        <f t="shared" si="45"/>
        <v>0</v>
      </c>
      <c r="W83" s="187">
        <f>IFERROR(('Ανάπτυξη δικτύου'!AH53+'Ανάπτυξη δικτύου'!AH22)/'Παραδοχές διείσδυσης - κάλυψης'!N111,0)</f>
        <v>0</v>
      </c>
      <c r="X83" s="160">
        <f t="shared" si="46"/>
        <v>0</v>
      </c>
      <c r="Y83" s="188">
        <f t="shared" si="47"/>
        <v>0</v>
      </c>
    </row>
    <row r="84" spans="2:30" outlineLevel="1">
      <c r="B84" s="235" t="s">
        <v>84</v>
      </c>
      <c r="C84" s="62" t="s">
        <v>193</v>
      </c>
      <c r="D84" s="186">
        <f>IFERROR(('Ανάπτυξη δικτύου'!E54+'Ανάπτυξη δικτύου'!E23)/'Παραδοχές διείσδυσης - κάλυψης'!D112,0)</f>
        <v>0</v>
      </c>
      <c r="E84" s="187">
        <f>IFERROR(('Ανάπτυξη δικτύου'!G54+'Ανάπτυξη δικτύου'!G23)/'Παραδοχές διείσδυσης - κάλυψης'!E112,0)</f>
        <v>0</v>
      </c>
      <c r="F84" s="160">
        <f t="shared" si="38"/>
        <v>0</v>
      </c>
      <c r="G84" s="187">
        <f>IFERROR(('Ανάπτυξη δικτύου'!J54+'Ανάπτυξη δικτύου'!J23)/'Παραδοχές διείσδυσης - κάλυψης'!F112,0)</f>
        <v>0</v>
      </c>
      <c r="H84" s="160">
        <f t="shared" si="39"/>
        <v>0</v>
      </c>
      <c r="I84" s="187">
        <f>IFERROR(('Ανάπτυξη δικτύου'!M54+'Ανάπτυξη δικτύου'!M23)/'Παραδοχές διείσδυσης - κάλυψης'!G112,0)</f>
        <v>0</v>
      </c>
      <c r="J84" s="160">
        <f t="shared" si="40"/>
        <v>0</v>
      </c>
      <c r="K84" s="187">
        <f>IFERROR(('Ανάπτυξη δικτύου'!P54+'Ανάπτυξη δικτύου'!P23)/'Παραδοχές διείσδυσης - κάλυψης'!I112,0)</f>
        <v>0</v>
      </c>
      <c r="L84" s="160">
        <f t="shared" si="41"/>
        <v>0</v>
      </c>
      <c r="M84" s="188">
        <f t="shared" si="37"/>
        <v>0</v>
      </c>
      <c r="O84" s="187">
        <f>IFERROR(('Ανάπτυξη δικτύου'!V54+'Ανάπτυξη δικτύου'!V23)/'Παραδοχές διείσδυσης - κάλυψης'!J112,0)</f>
        <v>0</v>
      </c>
      <c r="P84" s="160">
        <f t="shared" si="42"/>
        <v>0</v>
      </c>
      <c r="Q84" s="187">
        <f>IFERROR(('Ανάπτυξη δικτύου'!Y54+'Ανάπτυξη δικτύου'!Y23)/'Παραδοχές διείσδυσης - κάλυψης'!K112,0)</f>
        <v>0</v>
      </c>
      <c r="R84" s="160">
        <f t="shared" si="43"/>
        <v>0</v>
      </c>
      <c r="S84" s="187">
        <f>IFERROR(('Ανάπτυξη δικτύου'!AB54+'Ανάπτυξη δικτύου'!AB23)/'Παραδοχές διείσδυσης - κάλυψης'!L112,0)</f>
        <v>0</v>
      </c>
      <c r="T84" s="160">
        <f t="shared" si="44"/>
        <v>0</v>
      </c>
      <c r="U84" s="187">
        <f>IFERROR(('Ανάπτυξη δικτύου'!AE54+'Ανάπτυξη δικτύου'!AE23)/'Παραδοχές διείσδυσης - κάλυψης'!M112,0)</f>
        <v>0</v>
      </c>
      <c r="V84" s="160">
        <f t="shared" si="45"/>
        <v>0</v>
      </c>
      <c r="W84" s="187">
        <f>IFERROR(('Ανάπτυξη δικτύου'!AH54+'Ανάπτυξη δικτύου'!AH23)/'Παραδοχές διείσδυσης - κάλυψης'!N112,0)</f>
        <v>0</v>
      </c>
      <c r="X84" s="160">
        <f t="shared" si="46"/>
        <v>0</v>
      </c>
      <c r="Y84" s="188">
        <f t="shared" si="47"/>
        <v>0</v>
      </c>
    </row>
    <row r="85" spans="2:30" outlineLevel="1">
      <c r="B85" s="237" t="s">
        <v>85</v>
      </c>
      <c r="C85" s="62" t="s">
        <v>193</v>
      </c>
      <c r="D85" s="186">
        <f>IFERROR(('Ανάπτυξη δικτύου'!E55+'Ανάπτυξη δικτύου'!E24)/'Παραδοχές διείσδυσης - κάλυψης'!D113,0)</f>
        <v>0</v>
      </c>
      <c r="E85" s="187">
        <f>IFERROR(('Ανάπτυξη δικτύου'!G55+'Ανάπτυξη δικτύου'!G24)/'Παραδοχές διείσδυσης - κάλυψης'!E113,0)</f>
        <v>0</v>
      </c>
      <c r="F85" s="160">
        <f t="shared" si="38"/>
        <v>0</v>
      </c>
      <c r="G85" s="187">
        <f>IFERROR(('Ανάπτυξη δικτύου'!J55+'Ανάπτυξη δικτύου'!J24)/'Παραδοχές διείσδυσης - κάλυψης'!F113,0)</f>
        <v>0</v>
      </c>
      <c r="H85" s="160">
        <f t="shared" si="39"/>
        <v>0</v>
      </c>
      <c r="I85" s="187">
        <f>IFERROR(('Ανάπτυξη δικτύου'!M55+'Ανάπτυξη δικτύου'!M24)/'Παραδοχές διείσδυσης - κάλυψης'!G113,0)</f>
        <v>0</v>
      </c>
      <c r="J85" s="160">
        <f t="shared" si="40"/>
        <v>0</v>
      </c>
      <c r="K85" s="187">
        <f>IFERROR(('Ανάπτυξη δικτύου'!P55+'Ανάπτυξη δικτύου'!P24)/'Παραδοχές διείσδυσης - κάλυψης'!I113,0)</f>
        <v>0</v>
      </c>
      <c r="L85" s="160">
        <f t="shared" si="41"/>
        <v>0</v>
      </c>
      <c r="M85" s="188">
        <f t="shared" si="37"/>
        <v>0</v>
      </c>
      <c r="O85" s="187">
        <f>IFERROR(('Ανάπτυξη δικτύου'!V55+'Ανάπτυξη δικτύου'!V24)/'Παραδοχές διείσδυσης - κάλυψης'!J113,0)</f>
        <v>0</v>
      </c>
      <c r="P85" s="160">
        <f t="shared" si="42"/>
        <v>0</v>
      </c>
      <c r="Q85" s="187">
        <f>IFERROR(('Ανάπτυξη δικτύου'!Y55+'Ανάπτυξη δικτύου'!Y24)/'Παραδοχές διείσδυσης - κάλυψης'!K113,0)</f>
        <v>0</v>
      </c>
      <c r="R85" s="160">
        <f t="shared" si="43"/>
        <v>0</v>
      </c>
      <c r="S85" s="187">
        <f>IFERROR(('Ανάπτυξη δικτύου'!AB55+'Ανάπτυξη δικτύου'!AB24)/'Παραδοχές διείσδυσης - κάλυψης'!L113,0)</f>
        <v>0</v>
      </c>
      <c r="T85" s="160">
        <f t="shared" si="44"/>
        <v>0</v>
      </c>
      <c r="U85" s="187">
        <f>IFERROR(('Ανάπτυξη δικτύου'!AE55+'Ανάπτυξη δικτύου'!AE24)/'Παραδοχές διείσδυσης - κάλυψης'!M113,0)</f>
        <v>0</v>
      </c>
      <c r="V85" s="160">
        <f t="shared" si="45"/>
        <v>0</v>
      </c>
      <c r="W85" s="187">
        <f>IFERROR(('Ανάπτυξη δικτύου'!AH55+'Ανάπτυξη δικτύου'!AH24)/'Παραδοχές διείσδυσης - κάλυψης'!N113,0)</f>
        <v>0</v>
      </c>
      <c r="X85" s="160">
        <f t="shared" si="46"/>
        <v>0</v>
      </c>
      <c r="Y85" s="188">
        <f t="shared" si="47"/>
        <v>0</v>
      </c>
    </row>
    <row r="86" spans="2:30" outlineLevel="1">
      <c r="B86" s="235" t="s">
        <v>86</v>
      </c>
      <c r="C86" s="62" t="s">
        <v>193</v>
      </c>
      <c r="D86" s="186">
        <f>IFERROR(('Ανάπτυξη δικτύου'!E56+'Ανάπτυξη δικτύου'!E25)/'Παραδοχές διείσδυσης - κάλυψης'!D114,0)</f>
        <v>0</v>
      </c>
      <c r="E86" s="187">
        <f>IFERROR(('Ανάπτυξη δικτύου'!G56+'Ανάπτυξη δικτύου'!G25)/'Παραδοχές διείσδυσης - κάλυψης'!E114,0)</f>
        <v>0</v>
      </c>
      <c r="F86" s="160">
        <f t="shared" si="38"/>
        <v>0</v>
      </c>
      <c r="G86" s="187">
        <f>IFERROR(('Ανάπτυξη δικτύου'!J56+'Ανάπτυξη δικτύου'!J25)/'Παραδοχές διείσδυσης - κάλυψης'!F114,0)</f>
        <v>0</v>
      </c>
      <c r="H86" s="160">
        <f t="shared" si="39"/>
        <v>0</v>
      </c>
      <c r="I86" s="187">
        <f>IFERROR(('Ανάπτυξη δικτύου'!M56+'Ανάπτυξη δικτύου'!M25)/'Παραδοχές διείσδυσης - κάλυψης'!G114,0)</f>
        <v>0</v>
      </c>
      <c r="J86" s="160">
        <f t="shared" si="40"/>
        <v>0</v>
      </c>
      <c r="K86" s="187">
        <f>IFERROR(('Ανάπτυξη δικτύου'!P56+'Ανάπτυξη δικτύου'!P25)/'Παραδοχές διείσδυσης - κάλυψης'!I114,0)</f>
        <v>0</v>
      </c>
      <c r="L86" s="160">
        <f t="shared" si="41"/>
        <v>0</v>
      </c>
      <c r="M86" s="188">
        <f t="shared" si="37"/>
        <v>0</v>
      </c>
      <c r="O86" s="187">
        <f>IFERROR(('Ανάπτυξη δικτύου'!V56+'Ανάπτυξη δικτύου'!V25)/'Παραδοχές διείσδυσης - κάλυψης'!J114,0)</f>
        <v>0</v>
      </c>
      <c r="P86" s="160">
        <f t="shared" si="42"/>
        <v>0</v>
      </c>
      <c r="Q86" s="187">
        <f>IFERROR(('Ανάπτυξη δικτύου'!Y56+'Ανάπτυξη δικτύου'!Y25)/'Παραδοχές διείσδυσης - κάλυψης'!K114,0)</f>
        <v>0</v>
      </c>
      <c r="R86" s="160">
        <f t="shared" si="43"/>
        <v>0</v>
      </c>
      <c r="S86" s="187">
        <f>IFERROR(('Ανάπτυξη δικτύου'!AB56+'Ανάπτυξη δικτύου'!AB25)/'Παραδοχές διείσδυσης - κάλυψης'!L114,0)</f>
        <v>0</v>
      </c>
      <c r="T86" s="160">
        <f t="shared" si="44"/>
        <v>0</v>
      </c>
      <c r="U86" s="187">
        <f>IFERROR(('Ανάπτυξη δικτύου'!AE56+'Ανάπτυξη δικτύου'!AE25)/'Παραδοχές διείσδυσης - κάλυψης'!M114,0)</f>
        <v>0</v>
      </c>
      <c r="V86" s="160">
        <f t="shared" si="45"/>
        <v>0</v>
      </c>
      <c r="W86" s="187">
        <f>IFERROR(('Ανάπτυξη δικτύου'!AH56+'Ανάπτυξη δικτύου'!AH25)/'Παραδοχές διείσδυσης - κάλυψης'!N114,0)</f>
        <v>0</v>
      </c>
      <c r="X86" s="160">
        <f t="shared" si="46"/>
        <v>0</v>
      </c>
      <c r="Y86" s="188">
        <f t="shared" si="47"/>
        <v>0</v>
      </c>
    </row>
    <row r="87" spans="2:30" outlineLevel="1">
      <c r="B87" s="236" t="s">
        <v>87</v>
      </c>
      <c r="C87" s="62" t="s">
        <v>193</v>
      </c>
      <c r="D87" s="186">
        <f>IFERROR(('Ανάπτυξη δικτύου'!E57+'Ανάπτυξη δικτύου'!E26)/'Παραδοχές διείσδυσης - κάλυψης'!D115,0)</f>
        <v>0</v>
      </c>
      <c r="E87" s="187">
        <f>IFERROR(('Ανάπτυξη δικτύου'!G57+'Ανάπτυξη δικτύου'!G26)/'Παραδοχές διείσδυσης - κάλυψης'!E115,0)</f>
        <v>0</v>
      </c>
      <c r="F87" s="160">
        <f t="shared" si="38"/>
        <v>0</v>
      </c>
      <c r="G87" s="187">
        <f>IFERROR(('Ανάπτυξη δικτύου'!J57+'Ανάπτυξη δικτύου'!J26)/'Παραδοχές διείσδυσης - κάλυψης'!F115,0)</f>
        <v>0</v>
      </c>
      <c r="H87" s="160">
        <f t="shared" si="39"/>
        <v>0</v>
      </c>
      <c r="I87" s="187">
        <f>IFERROR(('Ανάπτυξη δικτύου'!M57+'Ανάπτυξη δικτύου'!M26)/'Παραδοχές διείσδυσης - κάλυψης'!G115,0)</f>
        <v>0</v>
      </c>
      <c r="J87" s="160">
        <f t="shared" si="40"/>
        <v>0</v>
      </c>
      <c r="K87" s="187">
        <f>IFERROR(('Ανάπτυξη δικτύου'!P57+'Ανάπτυξη δικτύου'!P26)/'Παραδοχές διείσδυσης - κάλυψης'!I115,0)</f>
        <v>0</v>
      </c>
      <c r="L87" s="160">
        <f t="shared" si="41"/>
        <v>0</v>
      </c>
      <c r="M87" s="188">
        <f t="shared" si="37"/>
        <v>0</v>
      </c>
      <c r="O87" s="187">
        <f>IFERROR(('Ανάπτυξη δικτύου'!V57+'Ανάπτυξη δικτύου'!V26)/'Παραδοχές διείσδυσης - κάλυψης'!J115,0)</f>
        <v>0</v>
      </c>
      <c r="P87" s="160">
        <f t="shared" si="42"/>
        <v>0</v>
      </c>
      <c r="Q87" s="187">
        <f>IFERROR(('Ανάπτυξη δικτύου'!Y57+'Ανάπτυξη δικτύου'!Y26)/'Παραδοχές διείσδυσης - κάλυψης'!K115,0)</f>
        <v>0</v>
      </c>
      <c r="R87" s="160">
        <f t="shared" si="43"/>
        <v>0</v>
      </c>
      <c r="S87" s="187">
        <f>IFERROR(('Ανάπτυξη δικτύου'!AB57+'Ανάπτυξη δικτύου'!AB26)/'Παραδοχές διείσδυσης - κάλυψης'!L115,0)</f>
        <v>0</v>
      </c>
      <c r="T87" s="160">
        <f t="shared" si="44"/>
        <v>0</v>
      </c>
      <c r="U87" s="187">
        <f>IFERROR(('Ανάπτυξη δικτύου'!AE57+'Ανάπτυξη δικτύου'!AE26)/'Παραδοχές διείσδυσης - κάλυψης'!M115,0)</f>
        <v>0</v>
      </c>
      <c r="V87" s="160">
        <f t="shared" si="45"/>
        <v>0</v>
      </c>
      <c r="W87" s="187">
        <f>IFERROR(('Ανάπτυξη δικτύου'!AH57+'Ανάπτυξη δικτύου'!AH26)/'Παραδοχές διείσδυσης - κάλυψης'!N115,0)</f>
        <v>0</v>
      </c>
      <c r="X87" s="160">
        <f t="shared" si="46"/>
        <v>0</v>
      </c>
      <c r="Y87" s="188">
        <f t="shared" si="47"/>
        <v>0</v>
      </c>
    </row>
    <row r="88" spans="2:30" outlineLevel="1">
      <c r="B88" s="235" t="s">
        <v>88</v>
      </c>
      <c r="C88" s="62" t="s">
        <v>193</v>
      </c>
      <c r="D88" s="186">
        <f>IFERROR(('Ανάπτυξη δικτύου'!E58+'Ανάπτυξη δικτύου'!E27)/'Παραδοχές διείσδυσης - κάλυψης'!D116,0)</f>
        <v>0</v>
      </c>
      <c r="E88" s="187">
        <f>IFERROR(('Ανάπτυξη δικτύου'!G58+'Ανάπτυξη δικτύου'!G27)/'Παραδοχές διείσδυσης - κάλυψης'!E116,0)</f>
        <v>0</v>
      </c>
      <c r="F88" s="160">
        <f t="shared" si="38"/>
        <v>0</v>
      </c>
      <c r="G88" s="187">
        <f>IFERROR(('Ανάπτυξη δικτύου'!J58+'Ανάπτυξη δικτύου'!J27)/'Παραδοχές διείσδυσης - κάλυψης'!F116,0)</f>
        <v>0</v>
      </c>
      <c r="H88" s="160">
        <f t="shared" si="39"/>
        <v>0</v>
      </c>
      <c r="I88" s="187">
        <f>IFERROR(('Ανάπτυξη δικτύου'!M58+'Ανάπτυξη δικτύου'!M27)/'Παραδοχές διείσδυσης - κάλυψης'!G116,0)</f>
        <v>0</v>
      </c>
      <c r="J88" s="160">
        <f t="shared" si="40"/>
        <v>0</v>
      </c>
      <c r="K88" s="187">
        <f>IFERROR(('Ανάπτυξη δικτύου'!P58+'Ανάπτυξη δικτύου'!P27)/'Παραδοχές διείσδυσης - κάλυψης'!I116,0)</f>
        <v>0</v>
      </c>
      <c r="L88" s="160">
        <f t="shared" si="41"/>
        <v>0</v>
      </c>
      <c r="M88" s="188">
        <f t="shared" si="37"/>
        <v>0</v>
      </c>
      <c r="O88" s="187">
        <f>IFERROR(('Ανάπτυξη δικτύου'!V58+'Ανάπτυξη δικτύου'!V27)/'Παραδοχές διείσδυσης - κάλυψης'!J116,0)</f>
        <v>0</v>
      </c>
      <c r="P88" s="160">
        <f t="shared" si="42"/>
        <v>0</v>
      </c>
      <c r="Q88" s="187">
        <f>IFERROR(('Ανάπτυξη δικτύου'!Y58+'Ανάπτυξη δικτύου'!Y27)/'Παραδοχές διείσδυσης - κάλυψης'!K116,0)</f>
        <v>0</v>
      </c>
      <c r="R88" s="160">
        <f t="shared" si="43"/>
        <v>0</v>
      </c>
      <c r="S88" s="187">
        <f>IFERROR(('Ανάπτυξη δικτύου'!AB58+'Ανάπτυξη δικτύου'!AB27)/'Παραδοχές διείσδυσης - κάλυψης'!L116,0)</f>
        <v>0</v>
      </c>
      <c r="T88" s="160">
        <f t="shared" si="44"/>
        <v>0</v>
      </c>
      <c r="U88" s="187">
        <f>IFERROR(('Ανάπτυξη δικτύου'!AE58+'Ανάπτυξη δικτύου'!AE27)/'Παραδοχές διείσδυσης - κάλυψης'!M116,0)</f>
        <v>0</v>
      </c>
      <c r="V88" s="160">
        <f t="shared" si="45"/>
        <v>0</v>
      </c>
      <c r="W88" s="187">
        <f>IFERROR(('Ανάπτυξη δικτύου'!AH58+'Ανάπτυξη δικτύου'!AH27)/'Παραδοχές διείσδυσης - κάλυψης'!N116,0)</f>
        <v>0</v>
      </c>
      <c r="X88" s="160">
        <f t="shared" si="46"/>
        <v>0</v>
      </c>
      <c r="Y88" s="188">
        <f t="shared" si="47"/>
        <v>0</v>
      </c>
    </row>
    <row r="89" spans="2:30" outlineLevel="1">
      <c r="B89" s="236" t="s">
        <v>89</v>
      </c>
      <c r="C89" s="62" t="s">
        <v>193</v>
      </c>
      <c r="D89" s="186">
        <f>IFERROR(('Ανάπτυξη δικτύου'!E59+'Ανάπτυξη δικτύου'!E28)/'Παραδοχές διείσδυσης - κάλυψης'!D117,0)</f>
        <v>0</v>
      </c>
      <c r="E89" s="187">
        <f>IFERROR(('Ανάπτυξη δικτύου'!G59+'Ανάπτυξη δικτύου'!G28)/'Παραδοχές διείσδυσης - κάλυψης'!E117,0)</f>
        <v>0</v>
      </c>
      <c r="F89" s="160">
        <f t="shared" si="38"/>
        <v>0</v>
      </c>
      <c r="G89" s="187">
        <f>IFERROR(('Ανάπτυξη δικτύου'!J59+'Ανάπτυξη δικτύου'!J28)/'Παραδοχές διείσδυσης - κάλυψης'!F117,0)</f>
        <v>0</v>
      </c>
      <c r="H89" s="160">
        <f t="shared" si="39"/>
        <v>0</v>
      </c>
      <c r="I89" s="187">
        <f>IFERROR(('Ανάπτυξη δικτύου'!M59+'Ανάπτυξη δικτύου'!M28)/'Παραδοχές διείσδυσης - κάλυψης'!G117,0)</f>
        <v>0</v>
      </c>
      <c r="J89" s="160">
        <f t="shared" si="40"/>
        <v>0</v>
      </c>
      <c r="K89" s="187">
        <f>IFERROR(('Ανάπτυξη δικτύου'!P59+'Ανάπτυξη δικτύου'!P28)/'Παραδοχές διείσδυσης - κάλυψης'!I117,0)</f>
        <v>0</v>
      </c>
      <c r="L89" s="160">
        <f t="shared" si="41"/>
        <v>0</v>
      </c>
      <c r="M89" s="188">
        <f t="shared" si="37"/>
        <v>0</v>
      </c>
      <c r="O89" s="187">
        <f>IFERROR(('Ανάπτυξη δικτύου'!V59+'Ανάπτυξη δικτύου'!V28)/'Παραδοχές διείσδυσης - κάλυψης'!J117,0)</f>
        <v>0</v>
      </c>
      <c r="P89" s="160">
        <f t="shared" si="42"/>
        <v>0</v>
      </c>
      <c r="Q89" s="187">
        <f>IFERROR(('Ανάπτυξη δικτύου'!Y59+'Ανάπτυξη δικτύου'!Y28)/'Παραδοχές διείσδυσης - κάλυψης'!K117,0)</f>
        <v>0</v>
      </c>
      <c r="R89" s="160">
        <f t="shared" si="43"/>
        <v>0</v>
      </c>
      <c r="S89" s="187">
        <f>IFERROR(('Ανάπτυξη δικτύου'!AB59+'Ανάπτυξη δικτύου'!AB28)/'Παραδοχές διείσδυσης - κάλυψης'!L117,0)</f>
        <v>0</v>
      </c>
      <c r="T89" s="160">
        <f t="shared" si="44"/>
        <v>0</v>
      </c>
      <c r="U89" s="187">
        <f>IFERROR(('Ανάπτυξη δικτύου'!AE59+'Ανάπτυξη δικτύου'!AE28)/'Παραδοχές διείσδυσης - κάλυψης'!M117,0)</f>
        <v>0</v>
      </c>
      <c r="V89" s="160">
        <f t="shared" si="45"/>
        <v>0</v>
      </c>
      <c r="W89" s="187">
        <f>IFERROR(('Ανάπτυξη δικτύου'!AH59+'Ανάπτυξη δικτύου'!AH28)/'Παραδοχές διείσδυσης - κάλυψης'!N117,0)</f>
        <v>0</v>
      </c>
      <c r="X89" s="160">
        <f t="shared" si="46"/>
        <v>0</v>
      </c>
      <c r="Y89" s="188">
        <f t="shared" si="47"/>
        <v>0</v>
      </c>
    </row>
    <row r="90" spans="2:30" outlineLevel="1">
      <c r="B90" s="235" t="s">
        <v>90</v>
      </c>
      <c r="C90" s="62" t="s">
        <v>193</v>
      </c>
      <c r="D90" s="186">
        <f>IFERROR(('Ανάπτυξη δικτύου'!E60+'Ανάπτυξη δικτύου'!E29)/'Παραδοχές διείσδυσης - κάλυψης'!D118,0)</f>
        <v>0</v>
      </c>
      <c r="E90" s="187">
        <f>IFERROR(('Ανάπτυξη δικτύου'!G60+'Ανάπτυξη δικτύου'!G29)/'Παραδοχές διείσδυσης - κάλυψης'!E118,0)</f>
        <v>0</v>
      </c>
      <c r="F90" s="160">
        <f t="shared" si="38"/>
        <v>0</v>
      </c>
      <c r="G90" s="187">
        <f>IFERROR(('Ανάπτυξη δικτύου'!J60+'Ανάπτυξη δικτύου'!J29)/'Παραδοχές διείσδυσης - κάλυψης'!F118,0)</f>
        <v>0</v>
      </c>
      <c r="H90" s="160">
        <f t="shared" si="39"/>
        <v>0</v>
      </c>
      <c r="I90" s="187">
        <f>IFERROR(('Ανάπτυξη δικτύου'!M60+'Ανάπτυξη δικτύου'!M29)/'Παραδοχές διείσδυσης - κάλυψης'!G118,0)</f>
        <v>0</v>
      </c>
      <c r="J90" s="160">
        <f t="shared" si="40"/>
        <v>0</v>
      </c>
      <c r="K90" s="187">
        <f>IFERROR(('Ανάπτυξη δικτύου'!P60+'Ανάπτυξη δικτύου'!P29)/'Παραδοχές διείσδυσης - κάλυψης'!I118,0)</f>
        <v>0</v>
      </c>
      <c r="L90" s="160">
        <f t="shared" si="41"/>
        <v>0</v>
      </c>
      <c r="M90" s="188">
        <f t="shared" si="37"/>
        <v>0</v>
      </c>
      <c r="O90" s="187">
        <f>IFERROR(('Ανάπτυξη δικτύου'!V60+'Ανάπτυξη δικτύου'!V29)/'Παραδοχές διείσδυσης - κάλυψης'!J118,0)</f>
        <v>0</v>
      </c>
      <c r="P90" s="160">
        <f t="shared" si="42"/>
        <v>0</v>
      </c>
      <c r="Q90" s="187">
        <f>IFERROR(('Ανάπτυξη δικτύου'!Y60+'Ανάπτυξη δικτύου'!Y29)/'Παραδοχές διείσδυσης - κάλυψης'!K118,0)</f>
        <v>0</v>
      </c>
      <c r="R90" s="160">
        <f t="shared" si="43"/>
        <v>0</v>
      </c>
      <c r="S90" s="187">
        <f>IFERROR(('Ανάπτυξη δικτύου'!AB60+'Ανάπτυξη δικτύου'!AB29)/'Παραδοχές διείσδυσης - κάλυψης'!L118,0)</f>
        <v>0</v>
      </c>
      <c r="T90" s="160">
        <f t="shared" si="44"/>
        <v>0</v>
      </c>
      <c r="U90" s="187">
        <f>IFERROR(('Ανάπτυξη δικτύου'!AE60+'Ανάπτυξη δικτύου'!AE29)/'Παραδοχές διείσδυσης - κάλυψης'!M118,0)</f>
        <v>0</v>
      </c>
      <c r="V90" s="160">
        <f t="shared" si="45"/>
        <v>0</v>
      </c>
      <c r="W90" s="187">
        <f>IFERROR(('Ανάπτυξη δικτύου'!AH60+'Ανάπτυξη δικτύου'!AH29)/'Παραδοχές διείσδυσης - κάλυψης'!N118,0)</f>
        <v>0</v>
      </c>
      <c r="X90" s="160">
        <f t="shared" si="46"/>
        <v>0</v>
      </c>
      <c r="Y90" s="188">
        <f t="shared" si="47"/>
        <v>0</v>
      </c>
    </row>
    <row r="91" spans="2:30" outlineLevel="1">
      <c r="B91" s="236" t="s">
        <v>91</v>
      </c>
      <c r="C91" s="62" t="s">
        <v>193</v>
      </c>
      <c r="D91" s="186">
        <f>IFERROR(('Ανάπτυξη δικτύου'!E61+'Ανάπτυξη δικτύου'!E30)/'Παραδοχές διείσδυσης - κάλυψης'!D119,0)</f>
        <v>0</v>
      </c>
      <c r="E91" s="187">
        <f>IFERROR(('Ανάπτυξη δικτύου'!G61+'Ανάπτυξη δικτύου'!G30)/'Παραδοχές διείσδυσης - κάλυψης'!E119,0)</f>
        <v>0</v>
      </c>
      <c r="F91" s="160">
        <f t="shared" si="38"/>
        <v>0</v>
      </c>
      <c r="G91" s="187">
        <f>IFERROR(('Ανάπτυξη δικτύου'!J61+'Ανάπτυξη δικτύου'!J30)/'Παραδοχές διείσδυσης - κάλυψης'!F119,0)</f>
        <v>0</v>
      </c>
      <c r="H91" s="160">
        <f t="shared" si="39"/>
        <v>0</v>
      </c>
      <c r="I91" s="187">
        <f>IFERROR(('Ανάπτυξη δικτύου'!M61+'Ανάπτυξη δικτύου'!M30)/'Παραδοχές διείσδυσης - κάλυψης'!G119,0)</f>
        <v>0</v>
      </c>
      <c r="J91" s="160">
        <f t="shared" si="40"/>
        <v>0</v>
      </c>
      <c r="K91" s="187">
        <f>IFERROR(('Ανάπτυξη δικτύου'!P61+'Ανάπτυξη δικτύου'!P30)/'Παραδοχές διείσδυσης - κάλυψης'!I119,0)</f>
        <v>0</v>
      </c>
      <c r="L91" s="160">
        <f t="shared" si="41"/>
        <v>0</v>
      </c>
      <c r="M91" s="188">
        <f t="shared" si="37"/>
        <v>0</v>
      </c>
      <c r="O91" s="187">
        <f>IFERROR(('Ανάπτυξη δικτύου'!V61+'Ανάπτυξη δικτύου'!V30)/'Παραδοχές διείσδυσης - κάλυψης'!J119,0)</f>
        <v>0</v>
      </c>
      <c r="P91" s="160">
        <f t="shared" si="42"/>
        <v>0</v>
      </c>
      <c r="Q91" s="187">
        <f>IFERROR(('Ανάπτυξη δικτύου'!Y61+'Ανάπτυξη δικτύου'!Y30)/'Παραδοχές διείσδυσης - κάλυψης'!K119,0)</f>
        <v>0</v>
      </c>
      <c r="R91" s="160">
        <f t="shared" si="43"/>
        <v>0</v>
      </c>
      <c r="S91" s="187">
        <f>IFERROR(('Ανάπτυξη δικτύου'!AB61+'Ανάπτυξη δικτύου'!AB30)/'Παραδοχές διείσδυσης - κάλυψης'!L119,0)</f>
        <v>0</v>
      </c>
      <c r="T91" s="160">
        <f t="shared" si="44"/>
        <v>0</v>
      </c>
      <c r="U91" s="187">
        <f>IFERROR(('Ανάπτυξη δικτύου'!AE61+'Ανάπτυξη δικτύου'!AE30)/'Παραδοχές διείσδυσης - κάλυψης'!M119,0)</f>
        <v>0</v>
      </c>
      <c r="V91" s="160">
        <f t="shared" si="45"/>
        <v>0</v>
      </c>
      <c r="W91" s="187">
        <f>IFERROR(('Ανάπτυξη δικτύου'!AH61+'Ανάπτυξη δικτύου'!AH30)/'Παραδοχές διείσδυσης - κάλυψης'!N119,0)</f>
        <v>0</v>
      </c>
      <c r="X91" s="160">
        <f t="shared" si="46"/>
        <v>0</v>
      </c>
      <c r="Y91" s="188">
        <f t="shared" si="47"/>
        <v>0</v>
      </c>
    </row>
    <row r="92" spans="2:30" ht="15" customHeight="1" outlineLevel="1">
      <c r="B92" s="236" t="s">
        <v>92</v>
      </c>
      <c r="C92" s="62" t="s">
        <v>193</v>
      </c>
      <c r="D92" s="186">
        <f>IFERROR(('Ανάπτυξη δικτύου'!E62+'Ανάπτυξη δικτύου'!E31-'Ανάπτυξη δικτύου'!E31)/'Παραδοχές διείσδυσης - κάλυψης'!D120,0)</f>
        <v>0.27603225806451614</v>
      </c>
      <c r="E92" s="187">
        <f>IFERROR(('Ανάπτυξη δικτύου'!G62+'Ανάπτυξη δικτύου'!G31)/'Παραδοχές διείσδυσης - κάλυψης'!E120,0)</f>
        <v>0.65045161290322584</v>
      </c>
      <c r="F92" s="160">
        <f t="shared" si="38"/>
        <v>1.3564333294378872</v>
      </c>
      <c r="G92" s="187">
        <f>IFERROR(('Ανάπτυξη δικτύου'!J62+'Ανάπτυξη δικτύου'!J31-'Ανάπτυξη δικτύου'!E31)/'Παραδοχές διείσδυσης - κάλυψης'!F120,0)</f>
        <v>0.27603225806451614</v>
      </c>
      <c r="H92" s="160">
        <f t="shared" si="39"/>
        <v>-0.5756298353501289</v>
      </c>
      <c r="I92" s="187">
        <f>IFERROR(('Ανάπτυξη δικτύου'!M62+'Ανάπτυξη δικτύου'!M31-'Ανάπτυξη δικτύου'!E31)/'Παραδοχές διείσδυσης - κάλυψης'!G120,0)</f>
        <v>0.31329032258064515</v>
      </c>
      <c r="J92" s="160">
        <f t="shared" si="40"/>
        <v>0.13497721163959323</v>
      </c>
      <c r="K92" s="187">
        <f>IFERROR(('Ανάπτυξη δικτύου'!P62+'Ανάπτυξη δικτύου'!P31-'Ανάπτυξη δικτύου'!E31)/'Παραδοχές διείσδυσης - κάλυψης'!I120,0)</f>
        <v>0.415366129032258</v>
      </c>
      <c r="L92" s="160">
        <f t="shared" si="41"/>
        <v>0.32581857495881367</v>
      </c>
      <c r="M92" s="188">
        <f t="shared" si="37"/>
        <v>0.10756139658373143</v>
      </c>
      <c r="O92" s="187">
        <f>IFERROR(('Ανάπτυξη δικτύου'!V62+'Ανάπτυξη δικτύου'!V31-'Ανάπτυξη δικτύου'!E31)/'Παραδοχές διείσδυσης - κάλυψης'!J120,0)</f>
        <v>0.57591451612903222</v>
      </c>
      <c r="P92" s="160">
        <f t="shared" si="42"/>
        <v>0.38652257821509989</v>
      </c>
      <c r="Q92" s="187">
        <f>IFERROR(('Ανάπτυξη δικτύου'!Y62+'Ανάπτυξη δικτύου'!Y31-'Ανάπτυξη δικτύου'!E31)/'Παραδοχές διείσδυσης - κάλυψης'!K120,0)</f>
        <v>0.83397903225806447</v>
      </c>
      <c r="R92" s="160">
        <f t="shared" si="43"/>
        <v>0.44809517541525823</v>
      </c>
      <c r="S92" s="187">
        <f>IFERROR(('Ανάπτυξη δικτύου'!AB62+'Ανάπτυξη δικτύου'!AB31-'Ανάπτυξη δικτύου'!E31)/'Παραδοχές διείσδυσης - κάλυψης'!L120,0)</f>
        <v>0.83397903225806447</v>
      </c>
      <c r="T92" s="160">
        <f t="shared" si="44"/>
        <v>0</v>
      </c>
      <c r="U92" s="187">
        <f>IFERROR(('Ανάπτυξη δικτύου'!AE62+'Ανάπτυξη δικτύου'!AE31-'Ανάπτυξη δικτύου'!E31)/'Παραδοχές διείσδυσης - κάλυψης'!M120,0)</f>
        <v>0.83397903225806447</v>
      </c>
      <c r="V92" s="160">
        <f t="shared" si="45"/>
        <v>0</v>
      </c>
      <c r="W92" s="187">
        <f>IFERROR(('Ανάπτυξη δικτύου'!AH62+'Ανάπτυξη δικτύου'!AH31-'Ανάπτυξη δικτύου'!E31)/'Παραδοχές διείσδυσης - κάλυψης'!N120,0)</f>
        <v>0.83397903225806447</v>
      </c>
      <c r="X92" s="160">
        <f t="shared" si="46"/>
        <v>0</v>
      </c>
      <c r="Y92" s="188">
        <f t="shared" si="47"/>
        <v>9.6981432200496265E-2</v>
      </c>
      <c r="AA92" s="371" t="s">
        <v>194</v>
      </c>
      <c r="AB92" s="371"/>
      <c r="AC92" s="371"/>
      <c r="AD92" s="371"/>
    </row>
    <row r="93" spans="2:30" outlineLevel="1">
      <c r="B93" s="235" t="s">
        <v>84</v>
      </c>
      <c r="C93" s="62" t="s">
        <v>193</v>
      </c>
      <c r="D93" s="186">
        <f>IFERROR(('Ανάπτυξη δικτύου'!E63+'Ανάπτυξη δικτύου'!E32)/'Παραδοχές διείσδυσης - κάλυψης'!D121,0)</f>
        <v>0</v>
      </c>
      <c r="E93" s="187">
        <f>IFERROR(('Ανάπτυξη δικτύου'!G63+'Ανάπτυξη δικτύου'!G32)/'Παραδοχές διείσδυσης - κάλυψης'!E121,0)</f>
        <v>0</v>
      </c>
      <c r="F93" s="160">
        <f t="shared" si="38"/>
        <v>0</v>
      </c>
      <c r="G93" s="187">
        <f>IFERROR(('Ανάπτυξη δικτύου'!J63+'Ανάπτυξη δικτύου'!J32)/'Παραδοχές διείσδυσης - κάλυψης'!F121,0)</f>
        <v>0</v>
      </c>
      <c r="H93" s="160">
        <f t="shared" si="39"/>
        <v>0</v>
      </c>
      <c r="I93" s="187">
        <f>IFERROR(('Ανάπτυξη δικτύου'!M63+'Ανάπτυξη δικτύου'!M32)/'Παραδοχές διείσδυσης - κάλυψης'!G121,0)</f>
        <v>0</v>
      </c>
      <c r="J93" s="160">
        <f t="shared" si="40"/>
        <v>0</v>
      </c>
      <c r="K93" s="187">
        <f>IFERROR(('Ανάπτυξη δικτύου'!P63+'Ανάπτυξη δικτύου'!P32)/'Παραδοχές διείσδυσης - κάλυψης'!I121,0)</f>
        <v>0</v>
      </c>
      <c r="L93" s="160">
        <f t="shared" si="41"/>
        <v>0</v>
      </c>
      <c r="M93" s="188">
        <f t="shared" si="37"/>
        <v>0</v>
      </c>
      <c r="O93" s="187">
        <f>IFERROR(('Ανάπτυξη δικτύου'!V63+'Ανάπτυξη δικτύου'!V32)/'Παραδοχές διείσδυσης - κάλυψης'!J121,0)</f>
        <v>0</v>
      </c>
      <c r="P93" s="160">
        <f t="shared" si="42"/>
        <v>0</v>
      </c>
      <c r="Q93" s="187">
        <f>IFERROR(('Ανάπτυξη δικτύου'!Y63+'Ανάπτυξη δικτύου'!Y32)/'Παραδοχές διείσδυσης - κάλυψης'!K121,0)</f>
        <v>0</v>
      </c>
      <c r="R93" s="160">
        <f t="shared" si="43"/>
        <v>0</v>
      </c>
      <c r="S93" s="187">
        <f>IFERROR(('Ανάπτυξη δικτύου'!AB63+'Ανάπτυξη δικτύου'!AB32)/'Παραδοχές διείσδυσης - κάλυψης'!L121,0)</f>
        <v>0</v>
      </c>
      <c r="T93" s="160">
        <f t="shared" si="44"/>
        <v>0</v>
      </c>
      <c r="U93" s="187">
        <f>IFERROR(('Ανάπτυξη δικτύου'!AE63+'Ανάπτυξη δικτύου'!AE32)/'Παραδοχές διείσδυσης - κάλυψης'!M121,0)</f>
        <v>0</v>
      </c>
      <c r="V93" s="160">
        <f t="shared" si="45"/>
        <v>0</v>
      </c>
      <c r="W93" s="187">
        <f>IFERROR(('Ανάπτυξη δικτύου'!AH63+'Ανάπτυξη δικτύου'!AH32)/'Παραδοχές διείσδυσης - κάλυψης'!N121,0)</f>
        <v>0</v>
      </c>
      <c r="X93" s="160">
        <f t="shared" si="46"/>
        <v>0</v>
      </c>
      <c r="Y93" s="188">
        <f t="shared" si="47"/>
        <v>0</v>
      </c>
      <c r="AA93" s="371"/>
      <c r="AB93" s="371"/>
      <c r="AC93" s="371"/>
      <c r="AD93" s="371"/>
    </row>
    <row r="94" spans="2:30" outlineLevel="1">
      <c r="B94" s="236" t="s">
        <v>93</v>
      </c>
      <c r="C94" s="62" t="s">
        <v>193</v>
      </c>
      <c r="D94" s="186">
        <f>IFERROR(('Ανάπτυξη δικτύου'!E64+'Ανάπτυξη δικτύου'!E33)/'Παραδοχές διείσδυσης - κάλυψης'!D122,0)</f>
        <v>0.17185234899328858</v>
      </c>
      <c r="E94" s="187">
        <f>IFERROR(('Ανάπτυξη δικτύου'!G64+'Ανάπτυξη δικτύου'!G33)/'Παραδοχές διείσδυσης - κάλυψης'!E122,0)</f>
        <v>0.17185234899328858</v>
      </c>
      <c r="F94" s="160">
        <f t="shared" si="38"/>
        <v>0</v>
      </c>
      <c r="G94" s="187">
        <f>IFERROR(('Ανάπτυξη δικτύου'!J64+'Ανάπτυξη δικτύου'!J33)/'Παραδοχές διείσδυσης - κάλυψης'!F122,0)</f>
        <v>0.17185234899328858</v>
      </c>
      <c r="H94" s="160">
        <f t="shared" si="39"/>
        <v>0</v>
      </c>
      <c r="I94" s="187">
        <f>IFERROR(('Ανάπτυξη δικτύου'!M64+'Ανάπτυξη δικτύου'!M33)/'Παραδοχές διείσδυσης - κάλυψης'!G122,0)</f>
        <v>0.20681879194630873</v>
      </c>
      <c r="J94" s="160">
        <f t="shared" si="40"/>
        <v>0.20346793720221834</v>
      </c>
      <c r="K94" s="187">
        <f>IFERROR(('Ανάπτυξη δικτύου'!P64+'Ανάπτυξη δικτύου'!P33)/'Παραδοχές διείσδυσης - κάλυψης'!I122,0)</f>
        <v>0.26695637583892617</v>
      </c>
      <c r="L94" s="160">
        <f t="shared" si="41"/>
        <v>0.29077427310488058</v>
      </c>
      <c r="M94" s="188">
        <f t="shared" si="37"/>
        <v>0.11640354343114434</v>
      </c>
      <c r="O94" s="187">
        <f>IFERROR(('Ανάπτυξη δικτύου'!V64+'Ανάπτυξη δικτύου'!V33)/'Παραδοχές διείσδυσης - κάλυψης'!J122,0)</f>
        <v>0.55823825503355706</v>
      </c>
      <c r="P94" s="160">
        <f t="shared" si="42"/>
        <v>1.0911216421756564</v>
      </c>
      <c r="Q94" s="187">
        <f>IFERROR(('Ανάπτυξη δικτύου'!Y64+'Ανάπτυξη δικτύου'!Y33)/'Παραδοχές διείσδυσης - κάλυψης'!K122,0)</f>
        <v>0.98239932885906045</v>
      </c>
      <c r="R94" s="160">
        <f t="shared" si="43"/>
        <v>0.75982086501758295</v>
      </c>
      <c r="S94" s="187">
        <f>IFERROR(('Ανάπτυξη δικτύου'!AB64+'Ανάπτυξη δικτύου'!AB33)/'Παραδοχές διείσδυσης - κάλυψης'!L122,0)</f>
        <v>0.98239932885906045</v>
      </c>
      <c r="T94" s="160">
        <f t="shared" si="44"/>
        <v>0</v>
      </c>
      <c r="U94" s="187">
        <f>IFERROR(('Ανάπτυξη δικτύου'!AE64+'Ανάπτυξη δικτύου'!AE33)/'Παραδοχές διείσδυσης - κάλυψης'!M122,0)</f>
        <v>0.98239932885906045</v>
      </c>
      <c r="V94" s="160">
        <f t="shared" si="45"/>
        <v>0</v>
      </c>
      <c r="W94" s="187">
        <f>IFERROR(('Ανάπτυξη δικτύου'!AH64+'Ανάπτυξη δικτύου'!AH33)/'Παραδοχές διείσδυσης - κάλυψης'!N122,0)</f>
        <v>0.98239932885906045</v>
      </c>
      <c r="X94" s="160">
        <f t="shared" si="46"/>
        <v>0</v>
      </c>
      <c r="Y94" s="188">
        <f t="shared" si="47"/>
        <v>0.15177358903015081</v>
      </c>
      <c r="Z94" t="s">
        <v>195</v>
      </c>
      <c r="AA94" s="371"/>
      <c r="AB94" s="371"/>
      <c r="AC94" s="371"/>
      <c r="AD94" s="371"/>
    </row>
    <row r="95" spans="2:30" outlineLevel="1">
      <c r="B95" s="235" t="s">
        <v>94</v>
      </c>
      <c r="C95" s="62" t="s">
        <v>193</v>
      </c>
      <c r="D95" s="186">
        <f>IFERROR(('Ανάπτυξη δικτύου'!E65+'Ανάπτυξη δικτύου'!E34)/'Παραδοχές διείσδυσης - κάλυψης'!D123,0)</f>
        <v>0</v>
      </c>
      <c r="E95" s="187">
        <f>IFERROR(('Ανάπτυξη δικτύου'!G65+'Ανάπτυξη δικτύου'!G34)/'Παραδοχές διείσδυσης - κάλυψης'!E123,0)</f>
        <v>0</v>
      </c>
      <c r="F95" s="160">
        <f t="shared" si="38"/>
        <v>0</v>
      </c>
      <c r="G95" s="187">
        <f>IFERROR(('Ανάπτυξη δικτύου'!J65+'Ανάπτυξη δικτύου'!J34)/'Παραδοχές διείσδυσης - κάλυψης'!F123,0)</f>
        <v>0</v>
      </c>
      <c r="H95" s="160">
        <f t="shared" si="39"/>
        <v>0</v>
      </c>
      <c r="I95" s="187">
        <f>IFERROR(('Ανάπτυξη δικτύου'!M65+'Ανάπτυξη δικτύου'!M34)/'Παραδοχές διείσδυσης - κάλυψης'!G123,0)</f>
        <v>0</v>
      </c>
      <c r="J95" s="160">
        <f t="shared" si="40"/>
        <v>0</v>
      </c>
      <c r="K95" s="187">
        <f>IFERROR(('Ανάπτυξη δικτύου'!P65+'Ανάπτυξη δικτύου'!P34)/'Παραδοχές διείσδυσης - κάλυψης'!I123,0)</f>
        <v>0</v>
      </c>
      <c r="L95" s="160">
        <f t="shared" si="41"/>
        <v>0</v>
      </c>
      <c r="M95" s="188">
        <f t="shared" si="37"/>
        <v>0</v>
      </c>
      <c r="O95" s="187">
        <f>IFERROR(('Ανάπτυξη δικτύου'!V65+'Ανάπτυξη δικτύου'!V34)/'Παραδοχές διείσδυσης - κάλυψης'!J123,0)</f>
        <v>0</v>
      </c>
      <c r="P95" s="160">
        <f t="shared" si="42"/>
        <v>0</v>
      </c>
      <c r="Q95" s="187">
        <f>IFERROR(('Ανάπτυξη δικτύου'!Y65+'Ανάπτυξη δικτύου'!Y34)/'Παραδοχές διείσδυσης - κάλυψης'!K123,0)</f>
        <v>0</v>
      </c>
      <c r="R95" s="160">
        <f t="shared" si="43"/>
        <v>0</v>
      </c>
      <c r="S95" s="187">
        <f>IFERROR(('Ανάπτυξη δικτύου'!AB65+'Ανάπτυξη δικτύου'!AB34)/'Παραδοχές διείσδυσης - κάλυψης'!L123,0)</f>
        <v>0</v>
      </c>
      <c r="T95" s="160">
        <f t="shared" si="44"/>
        <v>0</v>
      </c>
      <c r="U95" s="187">
        <f>IFERROR(('Ανάπτυξη δικτύου'!AE65+'Ανάπτυξη δικτύου'!AE34)/'Παραδοχές διείσδυσης - κάλυψης'!M123,0)</f>
        <v>0</v>
      </c>
      <c r="V95" s="160">
        <f t="shared" si="45"/>
        <v>0</v>
      </c>
      <c r="W95" s="187">
        <f>IFERROR(('Ανάπτυξη δικτύου'!AH65+'Ανάπτυξη δικτύου'!AH34)/'Παραδοχές διείσδυσης - κάλυψης'!N123,0)</f>
        <v>0</v>
      </c>
      <c r="X95" s="160">
        <f t="shared" si="46"/>
        <v>0</v>
      </c>
      <c r="Y95" s="188">
        <f t="shared" si="47"/>
        <v>0</v>
      </c>
      <c r="AA95" s="371"/>
      <c r="AB95" s="371"/>
      <c r="AC95" s="371"/>
      <c r="AD95" s="371"/>
    </row>
    <row r="96" spans="2:30" outlineLevel="1">
      <c r="B96" s="236" t="s">
        <v>95</v>
      </c>
      <c r="C96" s="62" t="s">
        <v>193</v>
      </c>
      <c r="D96" s="186">
        <f>IFERROR(('Ανάπτυξη δικτύου'!E66+'Ανάπτυξη δικτύου'!E35)/'Παραδοχές διείσδυσης - κάλυψης'!D124,0)</f>
        <v>0</v>
      </c>
      <c r="E96" s="187">
        <f>IFERROR(('Ανάπτυξη δικτύου'!G66+'Ανάπτυξη δικτύου'!G35)/'Παραδοχές διείσδυσης - κάλυψης'!E124,0)</f>
        <v>0</v>
      </c>
      <c r="F96" s="160">
        <f t="shared" si="38"/>
        <v>0</v>
      </c>
      <c r="G96" s="187">
        <f>IFERROR(('Ανάπτυξη δικτύου'!J66+'Ανάπτυξη δικτύου'!J35)/'Παραδοχές διείσδυσης - κάλυψης'!F124,0)</f>
        <v>0</v>
      </c>
      <c r="H96" s="160">
        <f t="shared" si="39"/>
        <v>0</v>
      </c>
      <c r="I96" s="187">
        <f>IFERROR(('Ανάπτυξη δικτύου'!M66+'Ανάπτυξη δικτύου'!M35)/'Παραδοχές διείσδυσης - κάλυψης'!G124,0)</f>
        <v>0</v>
      </c>
      <c r="J96" s="160">
        <f t="shared" si="40"/>
        <v>0</v>
      </c>
      <c r="K96" s="187">
        <f>IFERROR(('Ανάπτυξη δικτύου'!P66+'Ανάπτυξη δικτύου'!P35)/'Παραδοχές διείσδυσης - κάλυψης'!I124,0)</f>
        <v>0</v>
      </c>
      <c r="L96" s="160">
        <f t="shared" si="41"/>
        <v>0</v>
      </c>
      <c r="M96" s="188">
        <f t="shared" si="37"/>
        <v>0</v>
      </c>
      <c r="O96" s="187">
        <f>IFERROR(('Ανάπτυξη δικτύου'!V66+'Ανάπτυξη δικτύου'!V35)/'Παραδοχές διείσδυσης - κάλυψης'!J124,0)</f>
        <v>0</v>
      </c>
      <c r="P96" s="160">
        <f t="shared" si="42"/>
        <v>0</v>
      </c>
      <c r="Q96" s="187">
        <f>IFERROR(('Ανάπτυξη δικτύου'!Y66+'Ανάπτυξη δικτύου'!Y35)/'Παραδοχές διείσδυσης - κάλυψης'!K124,0)</f>
        <v>0</v>
      </c>
      <c r="R96" s="160">
        <f t="shared" si="43"/>
        <v>0</v>
      </c>
      <c r="S96" s="187">
        <f>IFERROR(('Ανάπτυξη δικτύου'!AB66+'Ανάπτυξη δικτύου'!AB35)/'Παραδοχές διείσδυσης - κάλυψης'!L124,0)</f>
        <v>0</v>
      </c>
      <c r="T96" s="160">
        <f t="shared" si="44"/>
        <v>0</v>
      </c>
      <c r="U96" s="187">
        <f>IFERROR(('Ανάπτυξη δικτύου'!AE66+'Ανάπτυξη δικτύου'!AE35)/'Παραδοχές διείσδυσης - κάλυψης'!M124,0)</f>
        <v>0</v>
      </c>
      <c r="V96" s="160">
        <f t="shared" si="45"/>
        <v>0</v>
      </c>
      <c r="W96" s="187">
        <f>IFERROR(('Ανάπτυξη δικτύου'!AH66+'Ανάπτυξη δικτύου'!AH35)/'Παραδοχές διείσδυσης - κάλυψης'!N124,0)</f>
        <v>0</v>
      </c>
      <c r="X96" s="160">
        <f t="shared" si="46"/>
        <v>0</v>
      </c>
      <c r="Y96" s="188">
        <f t="shared" si="47"/>
        <v>0</v>
      </c>
      <c r="AA96" s="371"/>
      <c r="AB96" s="371"/>
      <c r="AC96" s="371"/>
      <c r="AD96" s="371"/>
    </row>
    <row r="97" spans="2:33" outlineLevel="1">
      <c r="B97" s="236" t="s">
        <v>96</v>
      </c>
      <c r="C97" s="62" t="s">
        <v>193</v>
      </c>
      <c r="D97" s="186">
        <f>IFERROR(('Ανάπτυξη δικτύου'!E67+'Ανάπτυξη δικτύου'!E36)/'Παραδοχές διείσδυσης - κάλυψης'!D125,0)</f>
        <v>0.16511688311688311</v>
      </c>
      <c r="E97" s="187">
        <f>IFERROR(('Ανάπτυξη δικτύου'!G67+'Ανάπτυξη δικτύου'!G36)/'Παραδοχές διείσδυσης - κάλυψης'!E125,0)</f>
        <v>0.16511688311688311</v>
      </c>
      <c r="F97" s="160">
        <f t="shared" si="38"/>
        <v>0</v>
      </c>
      <c r="G97" s="187">
        <f>IFERROR(('Ανάπτυξη δικτύου'!J67+'Ανάπτυξη δικτύου'!J36)/'Παραδοχές διείσδυσης - κάλυψης'!F125,0)</f>
        <v>0.16511688311688311</v>
      </c>
      <c r="H97" s="160">
        <f t="shared" si="39"/>
        <v>0</v>
      </c>
      <c r="I97" s="187">
        <f>IFERROR(('Ανάπτυξη δικτύου'!M67+'Ανάπτυξη δικτύου'!M36)/'Παραδοχές διείσδυσης - κάλυψης'!G125,0)</f>
        <v>0.19154545454545455</v>
      </c>
      <c r="J97" s="160">
        <f t="shared" si="40"/>
        <v>0.16005977662419388</v>
      </c>
      <c r="K97" s="187">
        <f>IFERROR(('Ανάπτυξη δικτύου'!P67+'Ανάπτυξη δικτύου'!P36)/'Παραδοχές διείσδυσης - κάλυψης'!I125,0)</f>
        <v>0.255887012987013</v>
      </c>
      <c r="L97" s="160">
        <f t="shared" si="41"/>
        <v>0.33590751915384098</v>
      </c>
      <c r="M97" s="188">
        <f t="shared" si="37"/>
        <v>0.1157430510699502</v>
      </c>
      <c r="O97" s="187">
        <f>IFERROR(('Ανάπτυξη δικτύου'!V67+'Ανάπτυξη δικτύου'!V36)/'Παραδοχές διείσδυσης - κάλυψης'!J125,0)</f>
        <v>0.38341298701298698</v>
      </c>
      <c r="P97" s="160">
        <f t="shared" si="42"/>
        <v>0.49836829363609125</v>
      </c>
      <c r="Q97" s="187">
        <f>IFERROR(('Ανάπτυξη δικτύου'!Y67+'Ανάπτυξη δικτύου'!Y36)/'Παραδοχές διείσδυσης - κάλυψης'!K125,0)</f>
        <v>0.61068571428571428</v>
      </c>
      <c r="R97" s="160">
        <f t="shared" si="43"/>
        <v>0.59276220412697989</v>
      </c>
      <c r="S97" s="187">
        <f>IFERROR(('Ανάπτυξη δικτύου'!AB67+'Ανάπτυξη δικτύου'!AB36)/'Παραδοχές διείσδυσης - κάλυψης'!L125,0)</f>
        <v>0.61068571428571428</v>
      </c>
      <c r="T97" s="160">
        <f t="shared" si="44"/>
        <v>0</v>
      </c>
      <c r="U97" s="187">
        <f>IFERROR(('Ανάπτυξη δικτύου'!AE67+'Ανάπτυξη δικτύου'!AE36)/'Παραδοχές διείσδυσης - κάλυψης'!M125,0)</f>
        <v>0.61068571428571428</v>
      </c>
      <c r="V97" s="160">
        <f t="shared" si="45"/>
        <v>0</v>
      </c>
      <c r="W97" s="187">
        <f>IFERROR(('Ανάπτυξη δικτύου'!AH67+'Ανάπτυξη δικτύου'!AH36)/'Παραδοχές διείσδυσης - κάλυψης'!N125,0)</f>
        <v>0.61068571428571428</v>
      </c>
      <c r="X97" s="160">
        <f t="shared" si="46"/>
        <v>0</v>
      </c>
      <c r="Y97" s="188">
        <f t="shared" si="47"/>
        <v>0.12340857714104381</v>
      </c>
    </row>
    <row r="98" spans="2:33" ht="15" customHeight="1" outlineLevel="1">
      <c r="B98" s="49" t="s">
        <v>135</v>
      </c>
      <c r="C98" s="46" t="s">
        <v>193</v>
      </c>
      <c r="D98" s="186">
        <f>IFERROR(('Ανάπτυξη δικτύου'!E68+'Ανάπτυξη δικτύου'!E37)/'Παραδοχές διείσδυσης - κάλυψης'!D126,0)</f>
        <v>0.21472960725075529</v>
      </c>
      <c r="E98" s="187">
        <f>IFERROR(('Ανάπτυξη δικτύου'!G68+'Ανάπτυξη δικτύου'!G37)/'Παραδοχές διείσδυσης - κάλυψης'!E126,0)</f>
        <v>0.21472960725075529</v>
      </c>
      <c r="F98" s="160">
        <f t="shared" ref="F98" si="48">IFERROR((E98-D98)/D98,0)</f>
        <v>0</v>
      </c>
      <c r="G98" s="187">
        <f>IFERROR(('Ανάπτυξη δικτύου'!J68+'Ανάπτυξη δικτύου'!J37)/'Παραδοχές διείσδυσης - κάλυψης'!F126,0)</f>
        <v>0.21472960725075529</v>
      </c>
      <c r="H98" s="160">
        <f t="shared" ref="H98" si="49">IFERROR((G98-E98)/E98,0)</f>
        <v>0</v>
      </c>
      <c r="I98" s="187">
        <f>IFERROR(('Ανάπτυξη δικτύου'!M68+'Ανάπτυξη δικτύου'!M37)/'Παραδοχές διείσδυσης - κάλυψης'!G126,0)</f>
        <v>0.27589274924471296</v>
      </c>
      <c r="J98" s="160">
        <f t="shared" ref="J98" si="50">IFERROR((I98-G98)/G98,0)</f>
        <v>0.28483795400665474</v>
      </c>
      <c r="K98" s="187">
        <f>IFERROR(('Ανάπτυξη δικτύου'!P68+'Ανάπτυξη δικτύου'!P37)/'Παραδοχές διείσδυσης - κάλυψης'!I126,0)</f>
        <v>0.35233972809667674</v>
      </c>
      <c r="L98" s="160">
        <f t="shared" ref="L98" si="51">IFERROR((K98-I98)/I98,0)</f>
        <v>0.27708948155124002</v>
      </c>
      <c r="M98" s="188">
        <f>IFERROR((K98/D98)^(1/4)-1,0)</f>
        <v>0.1317940886089175</v>
      </c>
      <c r="O98" s="187">
        <f>IFERROR(('Ανάπτυξη δικτύου'!V68+'Ανάπτυξη δικτύου'!V37)/'Παραδοχές διείσδυσης - κάλυψης'!J126,0)</f>
        <v>0.51453534743202423</v>
      </c>
      <c r="P98" s="160">
        <f t="shared" ref="P98" si="52">IFERROR((O98-K98)/K98,0)</f>
        <v>0.46033871971100415</v>
      </c>
      <c r="Q98" s="187">
        <f>IFERROR(('Ανάπτυξη δικτύου'!Y68+'Ανάπτυξη δικτύου'!Y37)/'Παραδοχές διείσδυσης - κάλυψης'!K126,0)</f>
        <v>0.774807250755287</v>
      </c>
      <c r="R98" s="160">
        <f t="shared" ref="R98" si="53">IFERROR((Q98-O98)/O98,0)</f>
        <v>0.50583872346621928</v>
      </c>
      <c r="S98" s="187">
        <f>IFERROR(('Ανάπτυξη δικτύου'!AB68+'Ανάπτυξη δικτύου'!AB37)/'Παραδοχές διείσδυσης - κάλυψης'!L126,0)</f>
        <v>0.81513957703927498</v>
      </c>
      <c r="T98" s="160">
        <f t="shared" ref="T98" si="54">IFERROR((S98-Q98)/Q98,0)</f>
        <v>5.2054657780592227E-2</v>
      </c>
      <c r="U98" s="187">
        <f>IFERROR(('Ανάπτυξη δικτύου'!AE68+'Ανάπτυξη δικτύου'!AE37)/'Παραδοχές διείσδυσης - κάλυψης'!M126,0)</f>
        <v>0.83779818731117828</v>
      </c>
      <c r="V98" s="160">
        <f t="shared" ref="V98" si="55">IFERROR((U98-S98)/S98,0)</f>
        <v>2.7797215237914483E-2</v>
      </c>
      <c r="W98" s="187">
        <f>IFERROR(('Ανάπτυξη δικτύου'!AH68+'Ανάπτυξη δικτύου'!AH37)/'Παραδοχές διείσδυσης - κάλυψης'!N126,0)</f>
        <v>0.84535105740181271</v>
      </c>
      <c r="X98" s="160">
        <f t="shared" ref="X98" si="56">IFERROR((W98-U98)/U98,0)</f>
        <v>9.0151425546461782E-3</v>
      </c>
      <c r="Y98" s="188">
        <f t="shared" ref="Y98" si="57">IFERROR((W98/O98)^(1/4)-1,0)</f>
        <v>0.13215391126676646</v>
      </c>
    </row>
    <row r="99" spans="2:33" ht="15" customHeight="1"/>
    <row r="100" spans="2:33" ht="15.6">
      <c r="B100" s="293" t="s">
        <v>196</v>
      </c>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row>
    <row r="101" spans="2:33" ht="5.45" customHeight="1" outlineLevel="1">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row>
    <row r="102" spans="2:33" ht="14.25" customHeight="1" outlineLevel="1">
      <c r="B102" s="340"/>
      <c r="C102" s="326" t="s">
        <v>102</v>
      </c>
      <c r="D102" s="310" t="s">
        <v>127</v>
      </c>
      <c r="E102" s="312"/>
      <c r="F102" s="312"/>
      <c r="G102" s="312"/>
      <c r="H102" s="312"/>
      <c r="I102" s="312"/>
      <c r="J102" s="311"/>
      <c r="K102" s="312"/>
      <c r="L102" s="311"/>
      <c r="M102" s="365" t="str">
        <f>"Ετήσιος ρυθμός ανάπτυξης (CAGR) "&amp;($C$3-5)&amp;" - "&amp;(($C$3-1))</f>
        <v>Ετήσιος ρυθμός ανάπτυξης (CAGR) 2019 - 2023</v>
      </c>
      <c r="N102" s="102"/>
      <c r="O102" s="368" t="s">
        <v>128</v>
      </c>
      <c r="P102" s="369"/>
      <c r="Q102" s="369"/>
      <c r="R102" s="369"/>
      <c r="S102" s="369"/>
      <c r="T102" s="369"/>
      <c r="U102" s="369"/>
      <c r="V102" s="369"/>
      <c r="W102" s="369"/>
      <c r="X102" s="370"/>
      <c r="Y102" s="365" t="str">
        <f>"Ετήσιος ρυθμός ανάπτυξης (CAGR) "&amp;$C$3&amp;" - "&amp;$E$3</f>
        <v>Ετήσιος ρυθμός ανάπτυξης (CAGR) 2024 - 2028</v>
      </c>
    </row>
    <row r="103" spans="2:33" ht="15.75" customHeight="1" outlineLevel="1">
      <c r="B103" s="341"/>
      <c r="C103" s="327"/>
      <c r="D103" s="66">
        <f>$C$3-5</f>
        <v>2019</v>
      </c>
      <c r="E103" s="310">
        <f>$C$3-4</f>
        <v>2020</v>
      </c>
      <c r="F103" s="311"/>
      <c r="G103" s="310">
        <f>$C$3-3</f>
        <v>2021</v>
      </c>
      <c r="H103" s="311"/>
      <c r="I103" s="310">
        <f>$C$3+-2</f>
        <v>2022</v>
      </c>
      <c r="J103" s="311"/>
      <c r="K103" s="310">
        <f>$C$3-1</f>
        <v>2023</v>
      </c>
      <c r="L103" s="311"/>
      <c r="M103" s="366"/>
      <c r="N103" s="102"/>
      <c r="O103" s="310">
        <f>$C$3</f>
        <v>2024</v>
      </c>
      <c r="P103" s="311"/>
      <c r="Q103" s="310">
        <f>$C$3+1</f>
        <v>2025</v>
      </c>
      <c r="R103" s="311"/>
      <c r="S103" s="310">
        <f>$C$3+2</f>
        <v>2026</v>
      </c>
      <c r="T103" s="311"/>
      <c r="U103" s="310">
        <f>$C$3+3</f>
        <v>2027</v>
      </c>
      <c r="V103" s="311"/>
      <c r="W103" s="310">
        <f>$C$3+4</f>
        <v>2028</v>
      </c>
      <c r="X103" s="311"/>
      <c r="Y103" s="366"/>
    </row>
    <row r="104" spans="2:33" ht="15" customHeight="1" outlineLevel="1">
      <c r="B104" s="342"/>
      <c r="C104" s="328"/>
      <c r="D104" s="66" t="s">
        <v>192</v>
      </c>
      <c r="E104" s="66" t="s">
        <v>192</v>
      </c>
      <c r="F104" s="65" t="s">
        <v>131</v>
      </c>
      <c r="G104" s="66" t="s">
        <v>192</v>
      </c>
      <c r="H104" s="65" t="s">
        <v>131</v>
      </c>
      <c r="I104" s="66" t="s">
        <v>192</v>
      </c>
      <c r="J104" s="65" t="s">
        <v>131</v>
      </c>
      <c r="K104" s="66" t="s">
        <v>192</v>
      </c>
      <c r="L104" s="65" t="s">
        <v>131</v>
      </c>
      <c r="M104" s="367"/>
      <c r="O104" s="66" t="s">
        <v>192</v>
      </c>
      <c r="P104" s="65" t="s">
        <v>131</v>
      </c>
      <c r="Q104" s="66" t="s">
        <v>192</v>
      </c>
      <c r="R104" s="65" t="s">
        <v>131</v>
      </c>
      <c r="S104" s="66" t="s">
        <v>192</v>
      </c>
      <c r="T104" s="65" t="s">
        <v>131</v>
      </c>
      <c r="U104" s="66" t="s">
        <v>192</v>
      </c>
      <c r="V104" s="65" t="s">
        <v>131</v>
      </c>
      <c r="W104" s="66" t="s">
        <v>192</v>
      </c>
      <c r="X104" s="65" t="s">
        <v>131</v>
      </c>
      <c r="Y104" s="367"/>
    </row>
    <row r="105" spans="2:33" ht="15.75" customHeight="1" outlineLevel="1">
      <c r="B105" s="235" t="s">
        <v>75</v>
      </c>
      <c r="C105" s="62" t="s">
        <v>193</v>
      </c>
      <c r="D105" s="186">
        <f>IFERROR(Συνδέσεις!E14/'Παραδοχές διείσδυσης - κάλυψης'!D45,0)</f>
        <v>0</v>
      </c>
      <c r="E105" s="187">
        <f>IFERROR(Συνδέσεις!G14/'Παραδοχές διείσδυσης - κάλυψης'!E45,0)</f>
        <v>0</v>
      </c>
      <c r="F105" s="160">
        <f>IFERROR((E105-D105)/D105,0)</f>
        <v>0</v>
      </c>
      <c r="G105" s="187">
        <f>IFERROR(Συνδέσεις!J14/'Παραδοχές διείσδυσης - κάλυψης'!F45,0)</f>
        <v>0</v>
      </c>
      <c r="H105" s="160">
        <f>IFERROR((G105-E105)/E105,0)</f>
        <v>0</v>
      </c>
      <c r="I105" s="187">
        <f>IFERROR(Συνδέσεις!M14/'Παραδοχές διείσδυσης - κάλυψης'!G45,0)</f>
        <v>0</v>
      </c>
      <c r="J105" s="160">
        <f>IFERROR((I105-G105)/G105,0)</f>
        <v>0</v>
      </c>
      <c r="K105" s="187">
        <f>IFERROR(Συνδέσεις!P14/'Παραδοχές διείσδυσης - κάλυψης'!I45,0)</f>
        <v>0</v>
      </c>
      <c r="L105" s="160">
        <f>IFERROR((K105-I105)/I105,0)</f>
        <v>0</v>
      </c>
      <c r="M105" s="188">
        <f t="shared" ref="M105:M127" si="58">IFERROR((K105/D105)^(1/4)-1,0)</f>
        <v>0</v>
      </c>
      <c r="O105" s="187">
        <f>IFERROR(Συνδέσεις!X14/'Παραδοχές διείσδυσης - κάλυψης'!J45,0)</f>
        <v>0</v>
      </c>
      <c r="P105" s="160">
        <f>IFERROR((O105-K105)/K105,0)</f>
        <v>0</v>
      </c>
      <c r="Q105" s="187">
        <f>IFERROR(Συνδέσεις!AC14/'Παραδοχές διείσδυσης - κάλυψης'!K45,0)</f>
        <v>0</v>
      </c>
      <c r="R105" s="160">
        <f>IFERROR((Q105-O105)/O105,0)</f>
        <v>0</v>
      </c>
      <c r="S105" s="187">
        <f>IFERROR(Συνδέσεις!AH14/'Παραδοχές διείσδυσης - κάλυψης'!L45,0)</f>
        <v>0</v>
      </c>
      <c r="T105" s="160">
        <f>IFERROR((S105-Q105)/Q105,0)</f>
        <v>0</v>
      </c>
      <c r="U105" s="187">
        <f>IFERROR(Συνδέσεις!AM14/'Παραδοχές διείσδυσης - κάλυψης'!M45,0)</f>
        <v>0</v>
      </c>
      <c r="V105" s="160">
        <f>IFERROR((U105-S105)/S105,0)</f>
        <v>0</v>
      </c>
      <c r="W105" s="187">
        <f>IFERROR(Συνδέσεις!AR14/'Παραδοχές διείσδυσης - κάλυψης'!N45,0)</f>
        <v>0</v>
      </c>
      <c r="X105" s="160">
        <f>IFERROR((W105-U105)/U105,0)</f>
        <v>0</v>
      </c>
      <c r="Y105" s="188">
        <f>IFERROR((W105/O105)^(1/4)-1,0)</f>
        <v>0</v>
      </c>
    </row>
    <row r="106" spans="2:33" ht="15.75" customHeight="1" outlineLevel="1">
      <c r="B106" s="236" t="s">
        <v>76</v>
      </c>
      <c r="C106" s="62" t="s">
        <v>193</v>
      </c>
      <c r="D106" s="186">
        <f>IFERROR(Συνδέσεις!E15/'Παραδοχές διείσδυσης - κάλυψης'!D46,0)</f>
        <v>0</v>
      </c>
      <c r="E106" s="187">
        <f>IFERROR(Συνδέσεις!G15/'Παραδοχές διείσδυσης - κάλυψης'!E46,0)</f>
        <v>0</v>
      </c>
      <c r="F106" s="160">
        <f t="shared" ref="F106:F127" si="59">IFERROR((E106-D106)/D106,0)</f>
        <v>0</v>
      </c>
      <c r="G106" s="187">
        <f>IFERROR(Συνδέσεις!J15/'Παραδοχές διείσδυσης - κάλυψης'!F46,0)</f>
        <v>0</v>
      </c>
      <c r="H106" s="160">
        <f t="shared" ref="H106:H127" si="60">IFERROR((G106-E106)/E106,0)</f>
        <v>0</v>
      </c>
      <c r="I106" s="187">
        <f>IFERROR(Συνδέσεις!M15/'Παραδοχές διείσδυσης - κάλυψης'!G46,0)</f>
        <v>0</v>
      </c>
      <c r="J106" s="160">
        <f t="shared" ref="J106:J127" si="61">IFERROR((I106-G106)/G106,0)</f>
        <v>0</v>
      </c>
      <c r="K106" s="187">
        <f>IFERROR(Συνδέσεις!P15/'Παραδοχές διείσδυσης - κάλυψης'!I46,0)</f>
        <v>0</v>
      </c>
      <c r="L106" s="160">
        <f t="shared" ref="L106:L127" si="62">IFERROR((K106-I106)/I106,0)</f>
        <v>0</v>
      </c>
      <c r="M106" s="188">
        <f t="shared" si="58"/>
        <v>0</v>
      </c>
      <c r="O106" s="187">
        <f>IFERROR(Συνδέσεις!X15/'Παραδοχές διείσδυσης - κάλυψης'!J46,0)</f>
        <v>7.4259193145305255E-2</v>
      </c>
      <c r="P106" s="160">
        <f t="shared" ref="P106:P127" si="63">IFERROR((O106-K106)/K106,0)</f>
        <v>0</v>
      </c>
      <c r="Q106" s="187">
        <f>IFERROR(Συνδέσεις!AC15/'Παραδοχές διείσδυσης - κάλυψης'!K46,0)</f>
        <v>0.24063422975283694</v>
      </c>
      <c r="R106" s="160">
        <f t="shared" ref="R106:R127" si="64">IFERROR((Q106-O106)/O106,0)</f>
        <v>2.2404638343158467</v>
      </c>
      <c r="S106" s="187">
        <f>IFERROR(Συνδέσεις!AH15/'Παραδοχές διείσδυσης - κάλυψης'!L46,0)</f>
        <v>0.47256334525104926</v>
      </c>
      <c r="T106" s="160">
        <f t="shared" ref="T106:T127" si="65">IFERROR((S106-Q106)/Q106,0)</f>
        <v>0.96382428940568465</v>
      </c>
      <c r="U106" s="187">
        <f>IFERROR(Συνδέσεις!AM15/'Παραδοχές διείσδυσης - κάλυψης'!M46,0)</f>
        <v>0.52199595833981038</v>
      </c>
      <c r="V106" s="160">
        <f t="shared" ref="V106:V127" si="66">IFERROR((U106-S106)/S106,0)</f>
        <v>0.10460526315789484</v>
      </c>
      <c r="W106" s="187">
        <f>IFERROR(Συνδέσεις!AR15/'Παραδοχές διείσδυσης - κάλυψης'!N46,0)</f>
        <v>0.58495258821700602</v>
      </c>
      <c r="X106" s="160">
        <f t="shared" ref="X106:X127" si="67">IFERROR((W106-U106)/U106,0)</f>
        <v>0.12060750446694446</v>
      </c>
      <c r="Y106" s="188">
        <f t="shared" ref="Y106:Y127" si="68">IFERROR((W106/O106)^(1/4)-1,0)</f>
        <v>0.67530008371132078</v>
      </c>
    </row>
    <row r="107" spans="2:33" ht="15.75" customHeight="1" outlineLevel="1">
      <c r="B107" s="236" t="s">
        <v>77</v>
      </c>
      <c r="C107" s="62" t="s">
        <v>193</v>
      </c>
      <c r="D107" s="186">
        <f>IFERROR(Συνδέσεις!E16/'Παραδοχές διείσδυσης - κάλυψης'!D47,0)</f>
        <v>0</v>
      </c>
      <c r="E107" s="187">
        <f>IFERROR(Συνδέσεις!G16/'Παραδοχές διείσδυσης - κάλυψης'!E47,0)</f>
        <v>0</v>
      </c>
      <c r="F107" s="160">
        <f t="shared" si="59"/>
        <v>0</v>
      </c>
      <c r="G107" s="187">
        <f>IFERROR(Συνδέσεις!J16/'Παραδοχές διείσδυσης - κάλυψης'!F47,0)</f>
        <v>0</v>
      </c>
      <c r="H107" s="160">
        <f t="shared" si="60"/>
        <v>0</v>
      </c>
      <c r="I107" s="187">
        <f>IFERROR(Συνδέσεις!M16/'Παραδοχές διείσδυσης - κάλυψης'!G47,0)</f>
        <v>0</v>
      </c>
      <c r="J107" s="160">
        <f t="shared" si="61"/>
        <v>0</v>
      </c>
      <c r="K107" s="187">
        <f>IFERROR(Συνδέσεις!P16/'Παραδοχές διείσδυσης - κάλυψης'!I47,0)</f>
        <v>0</v>
      </c>
      <c r="L107" s="160">
        <f t="shared" si="62"/>
        <v>0</v>
      </c>
      <c r="M107" s="188">
        <f t="shared" si="58"/>
        <v>0</v>
      </c>
      <c r="O107" s="187">
        <f>IFERROR(Συνδέσεις!X16/'Παραδοχές διείσδυσης - κάλυψης'!J47,0)</f>
        <v>0</v>
      </c>
      <c r="P107" s="160">
        <f t="shared" si="63"/>
        <v>0</v>
      </c>
      <c r="Q107" s="187">
        <f>IFERROR(Συνδέσεις!AC16/'Παραδοχές διείσδυσης - κάλυψης'!K47,0)</f>
        <v>0</v>
      </c>
      <c r="R107" s="160">
        <f t="shared" si="64"/>
        <v>0</v>
      </c>
      <c r="S107" s="187">
        <f>IFERROR(Συνδέσεις!AH16/'Παραδοχές διείσδυσης - κάλυψης'!L47,0)</f>
        <v>0</v>
      </c>
      <c r="T107" s="160">
        <f t="shared" si="65"/>
        <v>0</v>
      </c>
      <c r="U107" s="187">
        <f>IFERROR(Συνδέσεις!AM16/'Παραδοχές διείσδυσης - κάλυψης'!M47,0)</f>
        <v>0</v>
      </c>
      <c r="V107" s="160">
        <f t="shared" si="66"/>
        <v>0</v>
      </c>
      <c r="W107" s="187">
        <f>IFERROR(Συνδέσεις!AR16/'Παραδοχές διείσδυσης - κάλυψης'!N47,0)</f>
        <v>0</v>
      </c>
      <c r="X107" s="160">
        <f t="shared" si="67"/>
        <v>0</v>
      </c>
      <c r="Y107" s="188">
        <f t="shared" si="68"/>
        <v>0</v>
      </c>
    </row>
    <row r="108" spans="2:33" ht="15.75" customHeight="1" outlineLevel="1">
      <c r="B108" s="235" t="s">
        <v>78</v>
      </c>
      <c r="C108" s="62" t="s">
        <v>193</v>
      </c>
      <c r="D108" s="186">
        <f>IFERROR(Συνδέσεις!E17/'Παραδοχές διείσδυσης - κάλυψης'!D48,0)</f>
        <v>0</v>
      </c>
      <c r="E108" s="187">
        <f>IFERROR(Συνδέσεις!G17/'Παραδοχές διείσδυσης - κάλυψης'!E48,0)</f>
        <v>0</v>
      </c>
      <c r="F108" s="160">
        <f t="shared" si="59"/>
        <v>0</v>
      </c>
      <c r="G108" s="187">
        <f>IFERROR(Συνδέσεις!J17/'Παραδοχές διείσδυσης - κάλυψης'!F48,0)</f>
        <v>0</v>
      </c>
      <c r="H108" s="160">
        <f t="shared" si="60"/>
        <v>0</v>
      </c>
      <c r="I108" s="187">
        <f>IFERROR(Συνδέσεις!M17/'Παραδοχές διείσδυσης - κάλυψης'!G48,0)</f>
        <v>0</v>
      </c>
      <c r="J108" s="160">
        <f t="shared" si="61"/>
        <v>0</v>
      </c>
      <c r="K108" s="187">
        <f>IFERROR(Συνδέσεις!P17/'Παραδοχές διείσδυσης - κάλυψης'!I48,0)</f>
        <v>0</v>
      </c>
      <c r="L108" s="160">
        <f t="shared" si="62"/>
        <v>0</v>
      </c>
      <c r="M108" s="188">
        <f t="shared" si="58"/>
        <v>0</v>
      </c>
      <c r="O108" s="187">
        <f>IFERROR(Συνδέσεις!X17/'Παραδοχές διείσδυσης - κάλυψης'!J48,0)</f>
        <v>0</v>
      </c>
      <c r="P108" s="160">
        <f t="shared" si="63"/>
        <v>0</v>
      </c>
      <c r="Q108" s="187">
        <f>IFERROR(Συνδέσεις!AC17/'Παραδοχές διείσδυσης - κάλυψης'!K48,0)</f>
        <v>0</v>
      </c>
      <c r="R108" s="160">
        <f t="shared" si="64"/>
        <v>0</v>
      </c>
      <c r="S108" s="187">
        <f>IFERROR(Συνδέσεις!AH17/'Παραδοχές διείσδυσης - κάλυψης'!L48,0)</f>
        <v>0</v>
      </c>
      <c r="T108" s="160">
        <f t="shared" si="65"/>
        <v>0</v>
      </c>
      <c r="U108" s="187">
        <f>IFERROR(Συνδέσεις!AM17/'Παραδοχές διείσδυσης - κάλυψης'!M48,0)</f>
        <v>0</v>
      </c>
      <c r="V108" s="160">
        <f t="shared" si="66"/>
        <v>0</v>
      </c>
      <c r="W108" s="187">
        <f>IFERROR(Συνδέσεις!AR17/'Παραδοχές διείσδυσης - κάλυψης'!N48,0)</f>
        <v>0</v>
      </c>
      <c r="X108" s="160">
        <f t="shared" si="67"/>
        <v>0</v>
      </c>
      <c r="Y108" s="188">
        <f t="shared" si="68"/>
        <v>0</v>
      </c>
    </row>
    <row r="109" spans="2:33" ht="15.75" customHeight="1" outlineLevel="1">
      <c r="B109" s="236" t="s">
        <v>79</v>
      </c>
      <c r="C109" s="62" t="s">
        <v>193</v>
      </c>
      <c r="D109" s="186">
        <f>IFERROR(Συνδέσεις!E18/'Παραδοχές διείσδυσης - κάλυψης'!D49,0)</f>
        <v>0</v>
      </c>
      <c r="E109" s="187">
        <f>IFERROR(Συνδέσεις!G18/'Παραδοχές διείσδυσης - κάλυψης'!E49,0)</f>
        <v>0</v>
      </c>
      <c r="F109" s="160">
        <f t="shared" si="59"/>
        <v>0</v>
      </c>
      <c r="G109" s="187">
        <f>IFERROR(Συνδέσεις!J18/'Παραδοχές διείσδυσης - κάλυψης'!F49,0)</f>
        <v>0</v>
      </c>
      <c r="H109" s="160">
        <f t="shared" si="60"/>
        <v>0</v>
      </c>
      <c r="I109" s="187">
        <f>IFERROR(Συνδέσεις!M18/'Παραδοχές διείσδυσης - κάλυψης'!G49,0)</f>
        <v>0</v>
      </c>
      <c r="J109" s="160">
        <f t="shared" si="61"/>
        <v>0</v>
      </c>
      <c r="K109" s="187">
        <f>IFERROR(Συνδέσεις!P18/'Παραδοχές διείσδυσης - κάλυψης'!I49,0)</f>
        <v>0</v>
      </c>
      <c r="L109" s="160">
        <f t="shared" si="62"/>
        <v>0</v>
      </c>
      <c r="M109" s="188">
        <f t="shared" si="58"/>
        <v>0</v>
      </c>
      <c r="O109" s="187">
        <f>IFERROR(Συνδέσεις!X18/'Παραδοχές διείσδυσης - κάλυψης'!J49,0)</f>
        <v>6.5476190476190479E-2</v>
      </c>
      <c r="P109" s="160">
        <f t="shared" si="63"/>
        <v>0</v>
      </c>
      <c r="Q109" s="187">
        <f>IFERROR(Συνδέσεις!AC18/'Παραδοχές διείσδυσης - κάλυψης'!K49,0)</f>
        <v>0.1736111111111111</v>
      </c>
      <c r="R109" s="160">
        <f t="shared" si="64"/>
        <v>1.6515151515151514</v>
      </c>
      <c r="S109" s="187">
        <f>IFERROR(Συνδέσεις!AH18/'Παραδοχές διείσδυσης - κάλυψης'!L49,0)</f>
        <v>0.33242753623188404</v>
      </c>
      <c r="T109" s="160">
        <f t="shared" si="65"/>
        <v>0.91478260869565209</v>
      </c>
      <c r="U109" s="187">
        <f>IFERROR(Συνδέσεις!AM18/'Παραδοχές διείσδυσης - κάλυψης'!M49,0)</f>
        <v>0.34088164251207731</v>
      </c>
      <c r="V109" s="160">
        <f t="shared" si="66"/>
        <v>2.543142597638522E-2</v>
      </c>
      <c r="W109" s="187">
        <f>IFERROR(Συνδέσεις!AR18/'Παραδοχές διείσδυσης - κάλυψης'!N49,0)</f>
        <v>0.28754308222550468</v>
      </c>
      <c r="X109" s="160">
        <f t="shared" si="67"/>
        <v>-0.1564723752605213</v>
      </c>
      <c r="Y109" s="188">
        <f t="shared" si="68"/>
        <v>0.44762101822718225</v>
      </c>
    </row>
    <row r="110" spans="2:33" ht="15.75" customHeight="1" outlineLevel="1">
      <c r="B110" s="236" t="s">
        <v>80</v>
      </c>
      <c r="C110" s="62" t="s">
        <v>193</v>
      </c>
      <c r="D110" s="186">
        <f>IFERROR(Συνδέσεις!E19/'Παραδοχές διείσδυσης - κάλυψης'!D50,0)</f>
        <v>0</v>
      </c>
      <c r="E110" s="187">
        <f>IFERROR(Συνδέσεις!G19/'Παραδοχές διείσδυσης - κάλυψης'!E50,0)</f>
        <v>0</v>
      </c>
      <c r="F110" s="160">
        <f t="shared" si="59"/>
        <v>0</v>
      </c>
      <c r="G110" s="187">
        <f>IFERROR(Συνδέσεις!J19/'Παραδοχές διείσδυσης - κάλυψης'!F50,0)</f>
        <v>0</v>
      </c>
      <c r="H110" s="160">
        <f t="shared" si="60"/>
        <v>0</v>
      </c>
      <c r="I110" s="187">
        <f>IFERROR(Συνδέσεις!M19/'Παραδοχές διείσδυσης - κάλυψης'!G50,0)</f>
        <v>0</v>
      </c>
      <c r="J110" s="160">
        <f t="shared" si="61"/>
        <v>0</v>
      </c>
      <c r="K110" s="187">
        <f>IFERROR(Συνδέσεις!P19/'Παραδοχές διείσδυσης - κάλυψης'!I50,0)</f>
        <v>0</v>
      </c>
      <c r="L110" s="160">
        <f t="shared" si="62"/>
        <v>0</v>
      </c>
      <c r="M110" s="188">
        <f t="shared" si="58"/>
        <v>0</v>
      </c>
      <c r="O110" s="187">
        <f>IFERROR(Συνδέσεις!X19/'Παραδοχές διείσδυσης - κάλυψης'!J50,0)</f>
        <v>0</v>
      </c>
      <c r="P110" s="160">
        <f t="shared" si="63"/>
        <v>0</v>
      </c>
      <c r="Q110" s="187">
        <f>IFERROR(Συνδέσεις!AC19/'Παραδοχές διείσδυσης - κάλυψης'!K50,0)</f>
        <v>0</v>
      </c>
      <c r="R110" s="160">
        <f t="shared" si="64"/>
        <v>0</v>
      </c>
      <c r="S110" s="187">
        <f>IFERROR(Συνδέσεις!AH19/'Παραδοχές διείσδυσης - κάλυψης'!L50,0)</f>
        <v>0</v>
      </c>
      <c r="T110" s="160">
        <f t="shared" si="65"/>
        <v>0</v>
      </c>
      <c r="U110" s="187">
        <f>IFERROR(Συνδέσεις!AM19/'Παραδοχές διείσδυσης - κάλυψης'!M50,0)</f>
        <v>0</v>
      </c>
      <c r="V110" s="160">
        <f t="shared" si="66"/>
        <v>0</v>
      </c>
      <c r="W110" s="187">
        <f>IFERROR(Συνδέσεις!AR19/'Παραδοχές διείσδυσης - κάλυψης'!N50,0)</f>
        <v>0</v>
      </c>
      <c r="X110" s="160">
        <f t="shared" si="67"/>
        <v>0</v>
      </c>
      <c r="Y110" s="188">
        <f t="shared" si="68"/>
        <v>0</v>
      </c>
    </row>
    <row r="111" spans="2:33" ht="15.75" customHeight="1" outlineLevel="1">
      <c r="B111" s="235" t="s">
        <v>81</v>
      </c>
      <c r="C111" s="62" t="s">
        <v>193</v>
      </c>
      <c r="D111" s="186">
        <f>IFERROR(Συνδέσεις!E20/'Παραδοχές διείσδυσης - κάλυψης'!D51,0)</f>
        <v>0</v>
      </c>
      <c r="E111" s="187">
        <f>IFERROR(Συνδέσεις!G20/'Παραδοχές διείσδυσης - κάλυψης'!E51,0)</f>
        <v>0</v>
      </c>
      <c r="F111" s="160">
        <f t="shared" si="59"/>
        <v>0</v>
      </c>
      <c r="G111" s="187">
        <f>IFERROR(Συνδέσεις!J20/'Παραδοχές διείσδυσης - κάλυψης'!F51,0)</f>
        <v>0</v>
      </c>
      <c r="H111" s="160">
        <f t="shared" si="60"/>
        <v>0</v>
      </c>
      <c r="I111" s="187">
        <f>IFERROR(Συνδέσεις!M20/'Παραδοχές διείσδυσης - κάλυψης'!G51,0)</f>
        <v>0</v>
      </c>
      <c r="J111" s="160">
        <f t="shared" si="61"/>
        <v>0</v>
      </c>
      <c r="K111" s="187">
        <f>IFERROR(Συνδέσεις!P20/'Παραδοχές διείσδυσης - κάλυψης'!I51,0)</f>
        <v>0</v>
      </c>
      <c r="L111" s="160">
        <f t="shared" si="62"/>
        <v>0</v>
      </c>
      <c r="M111" s="188">
        <f t="shared" si="58"/>
        <v>0</v>
      </c>
      <c r="O111" s="187">
        <f>IFERROR(Συνδέσεις!X20/'Παραδοχές διείσδυσης - κάλυψης'!J51,0)</f>
        <v>0</v>
      </c>
      <c r="P111" s="160">
        <f t="shared" si="63"/>
        <v>0</v>
      </c>
      <c r="Q111" s="187">
        <f>IFERROR(Συνδέσεις!AC20/'Παραδοχές διείσδυσης - κάλυψης'!K51,0)</f>
        <v>0</v>
      </c>
      <c r="R111" s="160">
        <f t="shared" si="64"/>
        <v>0</v>
      </c>
      <c r="S111" s="187">
        <f>IFERROR(Συνδέσεις!AH20/'Παραδοχές διείσδυσης - κάλυψης'!L51,0)</f>
        <v>0</v>
      </c>
      <c r="T111" s="160">
        <f t="shared" si="65"/>
        <v>0</v>
      </c>
      <c r="U111" s="187">
        <f>IFERROR(Συνδέσεις!AM20/'Παραδοχές διείσδυσης - κάλυψης'!M51,0)</f>
        <v>0</v>
      </c>
      <c r="V111" s="160">
        <f t="shared" si="66"/>
        <v>0</v>
      </c>
      <c r="W111" s="187">
        <f>IFERROR(Συνδέσεις!AR20/'Παραδοχές διείσδυσης - κάλυψης'!N51,0)</f>
        <v>0</v>
      </c>
      <c r="X111" s="160">
        <f t="shared" si="67"/>
        <v>0</v>
      </c>
      <c r="Y111" s="188">
        <f t="shared" si="68"/>
        <v>0</v>
      </c>
    </row>
    <row r="112" spans="2:33" ht="15.75" customHeight="1" outlineLevel="1">
      <c r="B112" s="236" t="s">
        <v>82</v>
      </c>
      <c r="C112" s="62" t="s">
        <v>193</v>
      </c>
      <c r="D112" s="186">
        <f>IFERROR(Συνδέσεις!E21/'Παραδοχές διείσδυσης - κάλυψης'!D52,0)</f>
        <v>0</v>
      </c>
      <c r="E112" s="187">
        <f>IFERROR(Συνδέσεις!G21/'Παραδοχές διείσδυσης - κάλυψης'!E52,0)</f>
        <v>0</v>
      </c>
      <c r="F112" s="160">
        <f t="shared" si="59"/>
        <v>0</v>
      </c>
      <c r="G112" s="187">
        <f>IFERROR(Συνδέσεις!J21/'Παραδοχές διείσδυσης - κάλυψης'!F52,0)</f>
        <v>0</v>
      </c>
      <c r="H112" s="160">
        <f t="shared" si="60"/>
        <v>0</v>
      </c>
      <c r="I112" s="187">
        <f>IFERROR(Συνδέσεις!M21/'Παραδοχές διείσδυσης - κάλυψης'!G52,0)</f>
        <v>0</v>
      </c>
      <c r="J112" s="160">
        <f t="shared" si="61"/>
        <v>0</v>
      </c>
      <c r="K112" s="187">
        <f>IFERROR(Συνδέσεις!P21/'Παραδοχές διείσδυσης - κάλυψης'!I52,0)</f>
        <v>0</v>
      </c>
      <c r="L112" s="160">
        <f t="shared" si="62"/>
        <v>0</v>
      </c>
      <c r="M112" s="188">
        <f t="shared" si="58"/>
        <v>0</v>
      </c>
      <c r="O112" s="187">
        <f>IFERROR(Συνδέσεις!X21/'Παραδοχές διείσδυσης - κάλυψης'!J52,0)</f>
        <v>7.7060931899641583E-2</v>
      </c>
      <c r="P112" s="160">
        <f t="shared" si="63"/>
        <v>0</v>
      </c>
      <c r="Q112" s="187">
        <f>IFERROR(Συνδέσεις!AC21/'Παραδοχές διείσδυσης - κάλυψης'!K52,0)</f>
        <v>0.43800539083557949</v>
      </c>
      <c r="R112" s="160">
        <f t="shared" si="64"/>
        <v>4.6838839089826356</v>
      </c>
      <c r="S112" s="187">
        <f>IFERROR(Συνδέσεις!AH21/'Παραδοχές διείσδυσης - κάλυψης'!L52,0)</f>
        <v>0.8252470799640611</v>
      </c>
      <c r="T112" s="160">
        <f t="shared" si="65"/>
        <v>0.88410256410256427</v>
      </c>
      <c r="U112" s="187">
        <f>IFERROR(Συνδέσεις!AM21/'Παραδοχές διείσδυσης - κάλυψης'!M52,0)</f>
        <v>0.90296495956873313</v>
      </c>
      <c r="V112" s="160">
        <f t="shared" si="66"/>
        <v>9.4175285792052213E-2</v>
      </c>
      <c r="W112" s="187">
        <f>IFERROR(Συνδέσεις!AR21/'Παραδοχές διείσδυσης - κάλυψης'!N52,0)</f>
        <v>1.0170709793351302</v>
      </c>
      <c r="X112" s="160">
        <f t="shared" si="67"/>
        <v>0.12636815920398009</v>
      </c>
      <c r="Y112" s="188">
        <f t="shared" si="68"/>
        <v>0.90602789129640438</v>
      </c>
    </row>
    <row r="113" spans="2:25" ht="15.75" customHeight="1" outlineLevel="1">
      <c r="B113" s="236" t="s">
        <v>83</v>
      </c>
      <c r="C113" s="62" t="s">
        <v>193</v>
      </c>
      <c r="D113" s="186">
        <f>IFERROR(Συνδέσεις!E22/'Παραδοχές διείσδυσης - κάλυψης'!D53,0)</f>
        <v>0</v>
      </c>
      <c r="E113" s="187">
        <f>IFERROR(Συνδέσεις!G22/'Παραδοχές διείσδυσης - κάλυψης'!E53,0)</f>
        <v>0</v>
      </c>
      <c r="F113" s="160">
        <f t="shared" si="59"/>
        <v>0</v>
      </c>
      <c r="G113" s="187">
        <f>IFERROR(Συνδέσεις!J22/'Παραδοχές διείσδυσης - κάλυψης'!F53,0)</f>
        <v>0</v>
      </c>
      <c r="H113" s="160">
        <f t="shared" si="60"/>
        <v>0</v>
      </c>
      <c r="I113" s="187">
        <f>IFERROR(Συνδέσεις!M22/'Παραδοχές διείσδυσης - κάλυψης'!G53,0)</f>
        <v>0</v>
      </c>
      <c r="J113" s="160">
        <f t="shared" si="61"/>
        <v>0</v>
      </c>
      <c r="K113" s="187">
        <f>IFERROR(Συνδέσεις!P22/'Παραδοχές διείσδυσης - κάλυψης'!I53,0)</f>
        <v>0</v>
      </c>
      <c r="L113" s="160">
        <f t="shared" si="62"/>
        <v>0</v>
      </c>
      <c r="M113" s="188">
        <f t="shared" si="58"/>
        <v>0</v>
      </c>
      <c r="O113" s="187">
        <f>IFERROR(Συνδέσεις!X22/'Παραδοχές διείσδυσης - κάλυψης'!J53,0)</f>
        <v>0</v>
      </c>
      <c r="P113" s="160">
        <f t="shared" si="63"/>
        <v>0</v>
      </c>
      <c r="Q113" s="187">
        <f>IFERROR(Συνδέσεις!AC22/'Παραδοχές διείσδυσης - κάλυψης'!K53,0)</f>
        <v>0</v>
      </c>
      <c r="R113" s="160">
        <f t="shared" si="64"/>
        <v>0</v>
      </c>
      <c r="S113" s="187">
        <f>IFERROR(Συνδέσεις!AH22/'Παραδοχές διείσδυσης - κάλυψης'!L53,0)</f>
        <v>0</v>
      </c>
      <c r="T113" s="160">
        <f t="shared" si="65"/>
        <v>0</v>
      </c>
      <c r="U113" s="187">
        <f>IFERROR(Συνδέσεις!AM22/'Παραδοχές διείσδυσης - κάλυψης'!M53,0)</f>
        <v>0</v>
      </c>
      <c r="V113" s="160">
        <f t="shared" si="66"/>
        <v>0</v>
      </c>
      <c r="W113" s="187">
        <f>IFERROR(Συνδέσεις!AR22/'Παραδοχές διείσδυσης - κάλυψης'!N53,0)</f>
        <v>0</v>
      </c>
      <c r="X113" s="160">
        <f t="shared" si="67"/>
        <v>0</v>
      </c>
      <c r="Y113" s="188">
        <f t="shared" si="68"/>
        <v>0</v>
      </c>
    </row>
    <row r="114" spans="2:25" ht="15.75" customHeight="1" outlineLevel="1">
      <c r="B114" s="235" t="s">
        <v>84</v>
      </c>
      <c r="C114" s="62" t="s">
        <v>193</v>
      </c>
      <c r="D114" s="186">
        <f>IFERROR(Συνδέσεις!E23/'Παραδοχές διείσδυσης - κάλυψης'!D54,0)</f>
        <v>0</v>
      </c>
      <c r="E114" s="187">
        <f>IFERROR(Συνδέσεις!G23/'Παραδοχές διείσδυσης - κάλυψης'!E54,0)</f>
        <v>0</v>
      </c>
      <c r="F114" s="160">
        <f t="shared" si="59"/>
        <v>0</v>
      </c>
      <c r="G114" s="187">
        <f>IFERROR(Συνδέσεις!J23/'Παραδοχές διείσδυσης - κάλυψης'!F54,0)</f>
        <v>0</v>
      </c>
      <c r="H114" s="160">
        <f t="shared" si="60"/>
        <v>0</v>
      </c>
      <c r="I114" s="187">
        <f>IFERROR(Συνδέσεις!M23/'Παραδοχές διείσδυσης - κάλυψης'!G54,0)</f>
        <v>0</v>
      </c>
      <c r="J114" s="160">
        <f t="shared" si="61"/>
        <v>0</v>
      </c>
      <c r="K114" s="187">
        <f>IFERROR(Συνδέσεις!P23/'Παραδοχές διείσδυσης - κάλυψης'!I54,0)</f>
        <v>0</v>
      </c>
      <c r="L114" s="160">
        <f t="shared" si="62"/>
        <v>0</v>
      </c>
      <c r="M114" s="188">
        <f t="shared" si="58"/>
        <v>0</v>
      </c>
      <c r="O114" s="187">
        <f>IFERROR(Συνδέσεις!X23/'Παραδοχές διείσδυσης - κάλυψης'!J54,0)</f>
        <v>0</v>
      </c>
      <c r="P114" s="160">
        <f t="shared" si="63"/>
        <v>0</v>
      </c>
      <c r="Q114" s="187">
        <f>IFERROR(Συνδέσεις!AC23/'Παραδοχές διείσδυσης - κάλυψης'!K54,0)</f>
        <v>0</v>
      </c>
      <c r="R114" s="160">
        <f t="shared" si="64"/>
        <v>0</v>
      </c>
      <c r="S114" s="187">
        <f>IFERROR(Συνδέσεις!AH23/'Παραδοχές διείσδυσης - κάλυψης'!L54,0)</f>
        <v>0</v>
      </c>
      <c r="T114" s="160">
        <f t="shared" si="65"/>
        <v>0</v>
      </c>
      <c r="U114" s="187">
        <f>IFERROR(Συνδέσεις!AM23/'Παραδοχές διείσδυσης - κάλυψης'!M54,0)</f>
        <v>0</v>
      </c>
      <c r="V114" s="160">
        <f t="shared" si="66"/>
        <v>0</v>
      </c>
      <c r="W114" s="187">
        <f>IFERROR(Συνδέσεις!AR23/'Παραδοχές διείσδυσης - κάλυψης'!N54,0)</f>
        <v>0</v>
      </c>
      <c r="X114" s="160">
        <f t="shared" si="67"/>
        <v>0</v>
      </c>
      <c r="Y114" s="188">
        <f t="shared" si="68"/>
        <v>0</v>
      </c>
    </row>
    <row r="115" spans="2:25" ht="15.75" customHeight="1" outlineLevel="1">
      <c r="B115" s="237" t="s">
        <v>85</v>
      </c>
      <c r="C115" s="62" t="s">
        <v>193</v>
      </c>
      <c r="D115" s="186">
        <f>IFERROR(Συνδέσεις!E24/'Παραδοχές διείσδυσης - κάλυψης'!D55,0)</f>
        <v>0</v>
      </c>
      <c r="E115" s="187">
        <f>IFERROR(Συνδέσεις!G24/'Παραδοχές διείσδυσης - κάλυψης'!E55,0)</f>
        <v>0</v>
      </c>
      <c r="F115" s="160">
        <f t="shared" si="59"/>
        <v>0</v>
      </c>
      <c r="G115" s="187">
        <f>IFERROR(Συνδέσεις!J24/'Παραδοχές διείσδυσης - κάλυψης'!F55,0)</f>
        <v>0</v>
      </c>
      <c r="H115" s="160">
        <f t="shared" si="60"/>
        <v>0</v>
      </c>
      <c r="I115" s="187">
        <f>IFERROR(Συνδέσεις!M24/'Παραδοχές διείσδυσης - κάλυψης'!G55,0)</f>
        <v>0</v>
      </c>
      <c r="J115" s="160">
        <f t="shared" si="61"/>
        <v>0</v>
      </c>
      <c r="K115" s="187">
        <f>IFERROR(Συνδέσεις!P24/'Παραδοχές διείσδυσης - κάλυψης'!I55,0)</f>
        <v>0</v>
      </c>
      <c r="L115" s="160">
        <f t="shared" si="62"/>
        <v>0</v>
      </c>
      <c r="M115" s="188">
        <f t="shared" si="58"/>
        <v>0</v>
      </c>
      <c r="O115" s="187">
        <f>IFERROR(Συνδέσεις!X24/'Παραδοχές διείσδυσης - κάλυψης'!J55,0)</f>
        <v>0</v>
      </c>
      <c r="P115" s="160">
        <f t="shared" si="63"/>
        <v>0</v>
      </c>
      <c r="Q115" s="187">
        <f>IFERROR(Συνδέσεις!AC24/'Παραδοχές διείσδυσης - κάλυψης'!K55,0)</f>
        <v>0</v>
      </c>
      <c r="R115" s="160">
        <f t="shared" si="64"/>
        <v>0</v>
      </c>
      <c r="S115" s="187">
        <f>IFERROR(Συνδέσεις!AH24/'Παραδοχές διείσδυσης - κάλυψης'!L55,0)</f>
        <v>0</v>
      </c>
      <c r="T115" s="160">
        <f t="shared" si="65"/>
        <v>0</v>
      </c>
      <c r="U115" s="187">
        <f>IFERROR(Συνδέσεις!AM24/'Παραδοχές διείσδυσης - κάλυψης'!M55,0)</f>
        <v>0</v>
      </c>
      <c r="V115" s="160">
        <f t="shared" si="66"/>
        <v>0</v>
      </c>
      <c r="W115" s="187">
        <f>IFERROR(Συνδέσεις!AR24/'Παραδοχές διείσδυσης - κάλυψης'!N55,0)</f>
        <v>0</v>
      </c>
      <c r="X115" s="160">
        <f t="shared" si="67"/>
        <v>0</v>
      </c>
      <c r="Y115" s="188">
        <f t="shared" si="68"/>
        <v>0</v>
      </c>
    </row>
    <row r="116" spans="2:25" outlineLevel="1">
      <c r="B116" s="235" t="s">
        <v>86</v>
      </c>
      <c r="C116" s="62" t="s">
        <v>193</v>
      </c>
      <c r="D116" s="186">
        <f>IFERROR(Συνδέσεις!E25/'Παραδοχές διείσδυσης - κάλυψης'!D56,0)</f>
        <v>0</v>
      </c>
      <c r="E116" s="187">
        <f>IFERROR(Συνδέσεις!G25/'Παραδοχές διείσδυσης - κάλυψης'!E56,0)</f>
        <v>0</v>
      </c>
      <c r="F116" s="160">
        <f t="shared" si="59"/>
        <v>0</v>
      </c>
      <c r="G116" s="187">
        <f>IFERROR(Συνδέσεις!J25/'Παραδοχές διείσδυσης - κάλυψης'!F56,0)</f>
        <v>0</v>
      </c>
      <c r="H116" s="160">
        <f t="shared" si="60"/>
        <v>0</v>
      </c>
      <c r="I116" s="187">
        <f>IFERROR(Συνδέσεις!M25/'Παραδοχές διείσδυσης - κάλυψης'!G56,0)</f>
        <v>0</v>
      </c>
      <c r="J116" s="160">
        <f t="shared" si="61"/>
        <v>0</v>
      </c>
      <c r="K116" s="187">
        <f>IFERROR(Συνδέσεις!P25/'Παραδοχές διείσδυσης - κάλυψης'!I56,0)</f>
        <v>0</v>
      </c>
      <c r="L116" s="160">
        <f t="shared" si="62"/>
        <v>0</v>
      </c>
      <c r="M116" s="188">
        <f t="shared" si="58"/>
        <v>0</v>
      </c>
      <c r="O116" s="187">
        <f>IFERROR(Συνδέσεις!X25/'Παραδοχές διείσδυσης - κάλυψης'!J56,0)</f>
        <v>0</v>
      </c>
      <c r="P116" s="160">
        <f t="shared" si="63"/>
        <v>0</v>
      </c>
      <c r="Q116" s="187">
        <f>IFERROR(Συνδέσεις!AC25/'Παραδοχές διείσδυσης - κάλυψης'!K56,0)</f>
        <v>0</v>
      </c>
      <c r="R116" s="160">
        <f t="shared" si="64"/>
        <v>0</v>
      </c>
      <c r="S116" s="187">
        <f>IFERROR(Συνδέσεις!AH25/'Παραδοχές διείσδυσης - κάλυψης'!L56,0)</f>
        <v>0</v>
      </c>
      <c r="T116" s="160">
        <f t="shared" si="65"/>
        <v>0</v>
      </c>
      <c r="U116" s="187">
        <f>IFERROR(Συνδέσεις!AM25/'Παραδοχές διείσδυσης - κάλυψης'!M56,0)</f>
        <v>0</v>
      </c>
      <c r="V116" s="160">
        <f t="shared" si="66"/>
        <v>0</v>
      </c>
      <c r="W116" s="187">
        <f>IFERROR(Συνδέσεις!AR25/'Παραδοχές διείσδυσης - κάλυψης'!N56,0)</f>
        <v>0</v>
      </c>
      <c r="X116" s="160">
        <f t="shared" si="67"/>
        <v>0</v>
      </c>
      <c r="Y116" s="188">
        <f t="shared" si="68"/>
        <v>0</v>
      </c>
    </row>
    <row r="117" spans="2:25" outlineLevel="1">
      <c r="B117" s="236" t="s">
        <v>87</v>
      </c>
      <c r="C117" s="62" t="s">
        <v>193</v>
      </c>
      <c r="D117" s="186">
        <f>IFERROR(Συνδέσεις!E26/'Παραδοχές διείσδυσης - κάλυψης'!D57,0)</f>
        <v>0</v>
      </c>
      <c r="E117" s="187">
        <f>IFERROR(Συνδέσεις!G26/'Παραδοχές διείσδυσης - κάλυψης'!E57,0)</f>
        <v>0</v>
      </c>
      <c r="F117" s="160">
        <f t="shared" si="59"/>
        <v>0</v>
      </c>
      <c r="G117" s="187">
        <f>IFERROR(Συνδέσεις!J26/'Παραδοχές διείσδυσης - κάλυψης'!F57,0)</f>
        <v>0</v>
      </c>
      <c r="H117" s="160">
        <f t="shared" si="60"/>
        <v>0</v>
      </c>
      <c r="I117" s="187">
        <f>IFERROR(Συνδέσεις!M26/'Παραδοχές διείσδυσης - κάλυψης'!G57,0)</f>
        <v>0</v>
      </c>
      <c r="J117" s="160">
        <f t="shared" si="61"/>
        <v>0</v>
      </c>
      <c r="K117" s="187">
        <f>IFERROR(Συνδέσεις!P26/'Παραδοχές διείσδυσης - κάλυψης'!I57,0)</f>
        <v>0</v>
      </c>
      <c r="L117" s="160">
        <f t="shared" si="62"/>
        <v>0</v>
      </c>
      <c r="M117" s="188">
        <f t="shared" si="58"/>
        <v>0</v>
      </c>
      <c r="O117" s="187">
        <f>IFERROR(Συνδέσεις!X26/'Παραδοχές διείσδυσης - κάλυψης'!J57,0)</f>
        <v>0</v>
      </c>
      <c r="P117" s="160">
        <f t="shared" si="63"/>
        <v>0</v>
      </c>
      <c r="Q117" s="187">
        <f>IFERROR(Συνδέσεις!AC26/'Παραδοχές διείσδυσης - κάλυψης'!K57,0)</f>
        <v>0</v>
      </c>
      <c r="R117" s="160">
        <f t="shared" si="64"/>
        <v>0</v>
      </c>
      <c r="S117" s="187">
        <f>IFERROR(Συνδέσεις!AH26/'Παραδοχές διείσδυσης - κάλυψης'!L57,0)</f>
        <v>0</v>
      </c>
      <c r="T117" s="160">
        <f t="shared" si="65"/>
        <v>0</v>
      </c>
      <c r="U117" s="187">
        <f>IFERROR(Συνδέσεις!AM26/'Παραδοχές διείσδυσης - κάλυψης'!M57,0)</f>
        <v>0</v>
      </c>
      <c r="V117" s="160">
        <f t="shared" si="66"/>
        <v>0</v>
      </c>
      <c r="W117" s="187">
        <f>IFERROR(Συνδέσεις!AR26/'Παραδοχές διείσδυσης - κάλυψης'!N57,0)</f>
        <v>0</v>
      </c>
      <c r="X117" s="160">
        <f t="shared" si="67"/>
        <v>0</v>
      </c>
      <c r="Y117" s="188">
        <f t="shared" si="68"/>
        <v>0</v>
      </c>
    </row>
    <row r="118" spans="2:25" outlineLevel="1">
      <c r="B118" s="235" t="s">
        <v>88</v>
      </c>
      <c r="C118" s="62" t="s">
        <v>193</v>
      </c>
      <c r="D118" s="186">
        <f>IFERROR(Συνδέσεις!E27/'Παραδοχές διείσδυσης - κάλυψης'!D58,0)</f>
        <v>0</v>
      </c>
      <c r="E118" s="187">
        <f>IFERROR(Συνδέσεις!G27/'Παραδοχές διείσδυσης - κάλυψης'!E58,0)</f>
        <v>0</v>
      </c>
      <c r="F118" s="160">
        <f t="shared" si="59"/>
        <v>0</v>
      </c>
      <c r="G118" s="187">
        <f>IFERROR(Συνδέσεις!J27/'Παραδοχές διείσδυσης - κάλυψης'!F58,0)</f>
        <v>0</v>
      </c>
      <c r="H118" s="160">
        <f t="shared" si="60"/>
        <v>0</v>
      </c>
      <c r="I118" s="187">
        <f>IFERROR(Συνδέσεις!M27/'Παραδοχές διείσδυσης - κάλυψης'!G58,0)</f>
        <v>0</v>
      </c>
      <c r="J118" s="160">
        <f t="shared" si="61"/>
        <v>0</v>
      </c>
      <c r="K118" s="187">
        <f>IFERROR(Συνδέσεις!P27/'Παραδοχές διείσδυσης - κάλυψης'!I58,0)</f>
        <v>0</v>
      </c>
      <c r="L118" s="160">
        <f t="shared" si="62"/>
        <v>0</v>
      </c>
      <c r="M118" s="188">
        <f t="shared" si="58"/>
        <v>0</v>
      </c>
      <c r="O118" s="187">
        <f>IFERROR(Συνδέσεις!X27/'Παραδοχές διείσδυσης - κάλυψης'!J58,0)</f>
        <v>0</v>
      </c>
      <c r="P118" s="160">
        <f t="shared" si="63"/>
        <v>0</v>
      </c>
      <c r="Q118" s="187">
        <f>IFERROR(Συνδέσεις!AC27/'Παραδοχές διείσδυσης - κάλυψης'!K58,0)</f>
        <v>0</v>
      </c>
      <c r="R118" s="160">
        <f t="shared" si="64"/>
        <v>0</v>
      </c>
      <c r="S118" s="187">
        <f>IFERROR(Συνδέσεις!AH27/'Παραδοχές διείσδυσης - κάλυψης'!L58,0)</f>
        <v>0</v>
      </c>
      <c r="T118" s="160">
        <f t="shared" si="65"/>
        <v>0</v>
      </c>
      <c r="U118" s="187">
        <f>IFERROR(Συνδέσεις!AM27/'Παραδοχές διείσδυσης - κάλυψης'!M58,0)</f>
        <v>0</v>
      </c>
      <c r="V118" s="160">
        <f t="shared" si="66"/>
        <v>0</v>
      </c>
      <c r="W118" s="187">
        <f>IFERROR(Συνδέσεις!AR27/'Παραδοχές διείσδυσης - κάλυψης'!N58,0)</f>
        <v>0</v>
      </c>
      <c r="X118" s="160">
        <f t="shared" si="67"/>
        <v>0</v>
      </c>
      <c r="Y118" s="188">
        <f t="shared" si="68"/>
        <v>0</v>
      </c>
    </row>
    <row r="119" spans="2:25" outlineLevel="1">
      <c r="B119" s="236" t="s">
        <v>89</v>
      </c>
      <c r="C119" s="62" t="s">
        <v>193</v>
      </c>
      <c r="D119" s="186">
        <f>IFERROR(Συνδέσεις!E28/'Παραδοχές διείσδυσης - κάλυψης'!D59,0)</f>
        <v>0</v>
      </c>
      <c r="E119" s="187">
        <f>IFERROR(Συνδέσεις!G28/'Παραδοχές διείσδυσης - κάλυψης'!E59,0)</f>
        <v>0</v>
      </c>
      <c r="F119" s="160">
        <f t="shared" si="59"/>
        <v>0</v>
      </c>
      <c r="G119" s="187">
        <f>IFERROR(Συνδέσεις!J28/'Παραδοχές διείσδυσης - κάλυψης'!F59,0)</f>
        <v>0</v>
      </c>
      <c r="H119" s="160">
        <f t="shared" si="60"/>
        <v>0</v>
      </c>
      <c r="I119" s="187">
        <f>IFERROR(Συνδέσεις!M28/'Παραδοχές διείσδυσης - κάλυψης'!G59,0)</f>
        <v>0</v>
      </c>
      <c r="J119" s="160">
        <f t="shared" si="61"/>
        <v>0</v>
      </c>
      <c r="K119" s="187">
        <f>IFERROR(Συνδέσεις!P28/'Παραδοχές διείσδυσης - κάλυψης'!I59,0)</f>
        <v>0</v>
      </c>
      <c r="L119" s="160">
        <f t="shared" si="62"/>
        <v>0</v>
      </c>
      <c r="M119" s="188">
        <f t="shared" si="58"/>
        <v>0</v>
      </c>
      <c r="O119" s="187">
        <f>IFERROR(Συνδέσεις!X28/'Παραδοχές διείσδυσης - κάλυψης'!J59,0)</f>
        <v>0</v>
      </c>
      <c r="P119" s="160">
        <f t="shared" si="63"/>
        <v>0</v>
      </c>
      <c r="Q119" s="187">
        <f>IFERROR(Συνδέσεις!AC28/'Παραδοχές διείσδυσης - κάλυψης'!K59,0)</f>
        <v>0</v>
      </c>
      <c r="R119" s="160">
        <f t="shared" si="64"/>
        <v>0</v>
      </c>
      <c r="S119" s="187">
        <f>IFERROR(Συνδέσεις!AH28/'Παραδοχές διείσδυσης - κάλυψης'!L59,0)</f>
        <v>0</v>
      </c>
      <c r="T119" s="160">
        <f t="shared" si="65"/>
        <v>0</v>
      </c>
      <c r="U119" s="187">
        <f>IFERROR(Συνδέσεις!AM28/'Παραδοχές διείσδυσης - κάλυψης'!M59,0)</f>
        <v>0</v>
      </c>
      <c r="V119" s="160">
        <f t="shared" si="66"/>
        <v>0</v>
      </c>
      <c r="W119" s="187">
        <f>IFERROR(Συνδέσεις!AR28/'Παραδοχές διείσδυσης - κάλυψης'!N59,0)</f>
        <v>0</v>
      </c>
      <c r="X119" s="160">
        <f t="shared" si="67"/>
        <v>0</v>
      </c>
      <c r="Y119" s="188">
        <f t="shared" si="68"/>
        <v>0</v>
      </c>
    </row>
    <row r="120" spans="2:25" outlineLevel="1">
      <c r="B120" s="235" t="s">
        <v>90</v>
      </c>
      <c r="C120" s="62" t="s">
        <v>193</v>
      </c>
      <c r="D120" s="186">
        <f>IFERROR(Συνδέσεις!E29/'Παραδοχές διείσδυσης - κάλυψης'!D60,0)</f>
        <v>0</v>
      </c>
      <c r="E120" s="187">
        <f>IFERROR(Συνδέσεις!G29/'Παραδοχές διείσδυσης - κάλυψης'!E60,0)</f>
        <v>0</v>
      </c>
      <c r="F120" s="160">
        <f t="shared" si="59"/>
        <v>0</v>
      </c>
      <c r="G120" s="187">
        <f>IFERROR(Συνδέσεις!J29/'Παραδοχές διείσδυσης - κάλυψης'!F60,0)</f>
        <v>0</v>
      </c>
      <c r="H120" s="160">
        <f t="shared" si="60"/>
        <v>0</v>
      </c>
      <c r="I120" s="187">
        <f>IFERROR(Συνδέσεις!M29/'Παραδοχές διείσδυσης - κάλυψης'!G60,0)</f>
        <v>0</v>
      </c>
      <c r="J120" s="160">
        <f t="shared" si="61"/>
        <v>0</v>
      </c>
      <c r="K120" s="187">
        <f>IFERROR(Συνδέσεις!P29/'Παραδοχές διείσδυσης - κάλυψης'!I60,0)</f>
        <v>0</v>
      </c>
      <c r="L120" s="160">
        <f t="shared" si="62"/>
        <v>0</v>
      </c>
      <c r="M120" s="188">
        <f t="shared" si="58"/>
        <v>0</v>
      </c>
      <c r="O120" s="187">
        <f>IFERROR(Συνδέσεις!X29/'Παραδοχές διείσδυσης - κάλυψης'!J60,0)</f>
        <v>0</v>
      </c>
      <c r="P120" s="160">
        <f t="shared" si="63"/>
        <v>0</v>
      </c>
      <c r="Q120" s="187">
        <f>IFERROR(Συνδέσεις!AC29/'Παραδοχές διείσδυσης - κάλυψης'!K60,0)</f>
        <v>0</v>
      </c>
      <c r="R120" s="160">
        <f t="shared" si="64"/>
        <v>0</v>
      </c>
      <c r="S120" s="187">
        <f>IFERROR(Συνδέσεις!AH29/'Παραδοχές διείσδυσης - κάλυψης'!L60,0)</f>
        <v>0</v>
      </c>
      <c r="T120" s="160">
        <f t="shared" si="65"/>
        <v>0</v>
      </c>
      <c r="U120" s="187">
        <f>IFERROR(Συνδέσεις!AM29/'Παραδοχές διείσδυσης - κάλυψης'!M60,0)</f>
        <v>0</v>
      </c>
      <c r="V120" s="160">
        <f t="shared" si="66"/>
        <v>0</v>
      </c>
      <c r="W120" s="187">
        <f>IFERROR(Συνδέσεις!AR29/'Παραδοχές διείσδυσης - κάλυψης'!N60,0)</f>
        <v>0</v>
      </c>
      <c r="X120" s="160">
        <f t="shared" si="67"/>
        <v>0</v>
      </c>
      <c r="Y120" s="188">
        <f t="shared" si="68"/>
        <v>0</v>
      </c>
    </row>
    <row r="121" spans="2:25" outlineLevel="1">
      <c r="B121" s="236" t="s">
        <v>91</v>
      </c>
      <c r="C121" s="62" t="s">
        <v>193</v>
      </c>
      <c r="D121" s="186">
        <f>IFERROR(Συνδέσεις!E30/'Παραδοχές διείσδυσης - κάλυψης'!D61,0)</f>
        <v>0</v>
      </c>
      <c r="E121" s="187">
        <f>IFERROR(Συνδέσεις!G30/'Παραδοχές διείσδυσης - κάλυψης'!E61,0)</f>
        <v>0</v>
      </c>
      <c r="F121" s="160">
        <f t="shared" si="59"/>
        <v>0</v>
      </c>
      <c r="G121" s="187">
        <f>IFERROR(Συνδέσεις!J30/'Παραδοχές διείσδυσης - κάλυψης'!F61,0)</f>
        <v>0</v>
      </c>
      <c r="H121" s="160">
        <f t="shared" si="60"/>
        <v>0</v>
      </c>
      <c r="I121" s="187">
        <f>IFERROR(Συνδέσεις!M30/'Παραδοχές διείσδυσης - κάλυψης'!G61,0)</f>
        <v>0</v>
      </c>
      <c r="J121" s="160">
        <f t="shared" si="61"/>
        <v>0</v>
      </c>
      <c r="K121" s="187">
        <f>IFERROR(Συνδέσεις!P30/'Παραδοχές διείσδυσης - κάλυψης'!I61,0)</f>
        <v>0</v>
      </c>
      <c r="L121" s="160">
        <f t="shared" si="62"/>
        <v>0</v>
      </c>
      <c r="M121" s="188">
        <f t="shared" si="58"/>
        <v>0</v>
      </c>
      <c r="O121" s="187">
        <f>IFERROR(Συνδέσεις!X30/'Παραδοχές διείσδυσης - κάλυψης'!J61,0)</f>
        <v>0</v>
      </c>
      <c r="P121" s="160">
        <f t="shared" si="63"/>
        <v>0</v>
      </c>
      <c r="Q121" s="187">
        <f>IFERROR(Συνδέσεις!AC30/'Παραδοχές διείσδυσης - κάλυψης'!K61,0)</f>
        <v>0</v>
      </c>
      <c r="R121" s="160">
        <f t="shared" si="64"/>
        <v>0</v>
      </c>
      <c r="S121" s="187">
        <f>IFERROR(Συνδέσεις!AH30/'Παραδοχές διείσδυσης - κάλυψης'!L61,0)</f>
        <v>0</v>
      </c>
      <c r="T121" s="160">
        <f t="shared" si="65"/>
        <v>0</v>
      </c>
      <c r="U121" s="187">
        <f>IFERROR(Συνδέσεις!AM30/'Παραδοχές διείσδυσης - κάλυψης'!M61,0)</f>
        <v>0</v>
      </c>
      <c r="V121" s="160">
        <f t="shared" si="66"/>
        <v>0</v>
      </c>
      <c r="W121" s="187">
        <f>IFERROR(Συνδέσεις!AR30/'Παραδοχές διείσδυσης - κάλυψης'!N61,0)</f>
        <v>0</v>
      </c>
      <c r="X121" s="160">
        <f t="shared" si="67"/>
        <v>0</v>
      </c>
      <c r="Y121" s="188">
        <f t="shared" si="68"/>
        <v>0</v>
      </c>
    </row>
    <row r="122" spans="2:25" outlineLevel="1">
      <c r="B122" s="236" t="s">
        <v>92</v>
      </c>
      <c r="C122" s="62" t="s">
        <v>193</v>
      </c>
      <c r="D122" s="186">
        <f>IFERROR(Συνδέσεις!E31/'Παραδοχές διείσδυσης - κάλυψης'!D62,0)</f>
        <v>5.0000000000000001E-3</v>
      </c>
      <c r="E122" s="187">
        <f>IFERROR(Συνδέσεις!G31/'Παραδοχές διείσδυσης - κάλυψης'!E62,0)</f>
        <v>5.0000000000000001E-3</v>
      </c>
      <c r="F122" s="160">
        <f t="shared" si="59"/>
        <v>0</v>
      </c>
      <c r="G122" s="187">
        <f>IFERROR(Συνδέσεις!J31/'Παραδοχές διείσδυσης - κάλυψης'!F62,0)</f>
        <v>4.4523809523809521E-2</v>
      </c>
      <c r="H122" s="160">
        <f t="shared" si="60"/>
        <v>7.9047619047619042</v>
      </c>
      <c r="I122" s="187">
        <f>IFERROR(Συνδέσεις!M31/'Παραδοχές διείσδυσης - κάλυψης'!G62,0)</f>
        <v>5.6265762711864405E-2</v>
      </c>
      <c r="J122" s="160">
        <f t="shared" si="61"/>
        <v>0.26372301277984234</v>
      </c>
      <c r="K122" s="187">
        <f>IFERROR(Συνδέσεις!P31/'Παραδοχές διείσδυσης - κάλυψης'!I62,0)</f>
        <v>0</v>
      </c>
      <c r="L122" s="160">
        <f t="shared" si="62"/>
        <v>-1</v>
      </c>
      <c r="M122" s="188">
        <f t="shared" si="58"/>
        <v>-1</v>
      </c>
      <c r="O122" s="187">
        <f>IFERROR(Συνδέσεις!X31/'Παραδοχές διείσδυσης - κάλυψης'!J62,0)</f>
        <v>0.10607925178439577</v>
      </c>
      <c r="P122" s="160">
        <f t="shared" si="63"/>
        <v>0</v>
      </c>
      <c r="Q122" s="187">
        <f>IFERROR(Συνδέσεις!AC31/'Παραδοχές διείσδυσης - κάλυψης'!K62,0)</f>
        <v>9.2757625203966368E-2</v>
      </c>
      <c r="R122" s="160">
        <f t="shared" si="64"/>
        <v>-0.12558183015379271</v>
      </c>
      <c r="S122" s="187">
        <f>IFERROR(Συνδέσεις!AH31/'Παραδοχές διείσδυσης - κάλυψης'!L62,0)</f>
        <v>0.12740052717459521</v>
      </c>
      <c r="T122" s="160">
        <f t="shared" si="65"/>
        <v>0.37347767253044656</v>
      </c>
      <c r="U122" s="187">
        <f>IFERROR(Συνδέσεις!AM31/'Παραδοχές διείσδυσης - κάλυψης'!M62,0)</f>
        <v>0.167942763901092</v>
      </c>
      <c r="V122" s="160">
        <f t="shared" si="66"/>
        <v>0.3182266009852216</v>
      </c>
      <c r="W122" s="187">
        <f>IFERROR(Συνδέσεις!AR31/'Παραδοχές διείσδυσης - κάλυψης'!N62,0)</f>
        <v>0.20697878749843102</v>
      </c>
      <c r="X122" s="160">
        <f t="shared" si="67"/>
        <v>0.23243647234678619</v>
      </c>
      <c r="Y122" s="188">
        <f t="shared" si="68"/>
        <v>0.18188126316840614</v>
      </c>
    </row>
    <row r="123" spans="2:25" outlineLevel="1">
      <c r="B123" s="235" t="s">
        <v>84</v>
      </c>
      <c r="C123" s="62" t="s">
        <v>193</v>
      </c>
      <c r="D123" s="186">
        <f>IFERROR(Συνδέσεις!E32/'Παραδοχές διείσδυσης - κάλυψης'!D63,0)</f>
        <v>0</v>
      </c>
      <c r="E123" s="187">
        <f>IFERROR(Συνδέσεις!G32/'Παραδοχές διείσδυσης - κάλυψης'!E63,0)</f>
        <v>0</v>
      </c>
      <c r="F123" s="160">
        <f t="shared" si="59"/>
        <v>0</v>
      </c>
      <c r="G123" s="187">
        <f>IFERROR(Συνδέσεις!J32/'Παραδοχές διείσδυσης - κάλυψης'!F63,0)</f>
        <v>0</v>
      </c>
      <c r="H123" s="160">
        <f t="shared" si="60"/>
        <v>0</v>
      </c>
      <c r="I123" s="187">
        <f>IFERROR(Συνδέσεις!M32/'Παραδοχές διείσδυσης - κάλυψης'!G63,0)</f>
        <v>0</v>
      </c>
      <c r="J123" s="160">
        <f t="shared" si="61"/>
        <v>0</v>
      </c>
      <c r="K123" s="187">
        <f>IFERROR(Συνδέσεις!P32/'Παραδοχές διείσδυσης - κάλυψης'!I63,0)</f>
        <v>0</v>
      </c>
      <c r="L123" s="160">
        <f t="shared" si="62"/>
        <v>0</v>
      </c>
      <c r="M123" s="188">
        <f t="shared" si="58"/>
        <v>0</v>
      </c>
      <c r="O123" s="187">
        <f>IFERROR(Συνδέσεις!X32/'Παραδοχές διείσδυσης - κάλυψης'!J63,0)</f>
        <v>0</v>
      </c>
      <c r="P123" s="160">
        <f t="shared" si="63"/>
        <v>0</v>
      </c>
      <c r="Q123" s="187">
        <f>IFERROR(Συνδέσεις!AC32/'Παραδοχές διείσδυσης - κάλυψης'!K63,0)</f>
        <v>0</v>
      </c>
      <c r="R123" s="160">
        <f t="shared" si="64"/>
        <v>0</v>
      </c>
      <c r="S123" s="187">
        <f>IFERROR(Συνδέσεις!AH32/'Παραδοχές διείσδυσης - κάλυψης'!L63,0)</f>
        <v>0</v>
      </c>
      <c r="T123" s="160">
        <f t="shared" si="65"/>
        <v>0</v>
      </c>
      <c r="U123" s="187">
        <f>IFERROR(Συνδέσεις!AM32/'Παραδοχές διείσδυσης - κάλυψης'!M63,0)</f>
        <v>0</v>
      </c>
      <c r="V123" s="160">
        <f t="shared" si="66"/>
        <v>0</v>
      </c>
      <c r="W123" s="187">
        <f>IFERROR(Συνδέσεις!AR32/'Παραδοχές διείσδυσης - κάλυψης'!N63,0)</f>
        <v>0</v>
      </c>
      <c r="X123" s="160">
        <f t="shared" si="67"/>
        <v>0</v>
      </c>
      <c r="Y123" s="188">
        <f t="shared" si="68"/>
        <v>0</v>
      </c>
    </row>
    <row r="124" spans="2:25" outlineLevel="1">
      <c r="B124" s="236" t="s">
        <v>93</v>
      </c>
      <c r="C124" s="62" t="s">
        <v>193</v>
      </c>
      <c r="D124" s="186">
        <f>IFERROR(Συνδέσεις!E33/'Παραδοχές διείσδυσης - κάλυψης'!D64,0)</f>
        <v>8.9820359281437123E-3</v>
      </c>
      <c r="E124" s="187">
        <f>IFERROR(Συνδέσεις!G33/'Παραδοχές διείσδυσης - κάλυψης'!E64,0)</f>
        <v>2.5349301397205589E-2</v>
      </c>
      <c r="F124" s="160">
        <f t="shared" si="59"/>
        <v>1.8222222222222226</v>
      </c>
      <c r="G124" s="187">
        <f>IFERROR(Συνδέσεις!J33/'Παραδοχές διείσδυσης - κάλυψης'!F64,0)</f>
        <v>0.11097804391217565</v>
      </c>
      <c r="H124" s="160">
        <f t="shared" si="60"/>
        <v>3.3779527559055116</v>
      </c>
      <c r="I124" s="187">
        <f>IFERROR(Συνδέσεις!M33/'Παραδοχές διείσδυσης - κάλυψης'!G64,0)</f>
        <v>0.1409</v>
      </c>
      <c r="J124" s="160">
        <f t="shared" si="61"/>
        <v>0.26962050359712225</v>
      </c>
      <c r="K124" s="187">
        <f>IFERROR(Συνδέσεις!P33/'Παραδοχές διείσδυσης - κάλυψης'!I64,0)</f>
        <v>0</v>
      </c>
      <c r="L124" s="160">
        <f t="shared" si="62"/>
        <v>-1</v>
      </c>
      <c r="M124" s="188">
        <f t="shared" si="58"/>
        <v>-1</v>
      </c>
      <c r="O124" s="187">
        <f>IFERROR(Συνδέσεις!X33/'Παραδοχές διείσδυσης - κάλυψης'!J64,0)</f>
        <v>0.10101889750065314</v>
      </c>
      <c r="P124" s="160">
        <f t="shared" si="63"/>
        <v>0</v>
      </c>
      <c r="Q124" s="187">
        <f>IFERROR(Συνδέσεις!AC33/'Παραδοχές διείσδυσης - κάλυψης'!K64,0)</f>
        <v>9.7099621689785628E-2</v>
      </c>
      <c r="R124" s="160">
        <f t="shared" si="64"/>
        <v>-3.8797451841544518E-2</v>
      </c>
      <c r="S124" s="187">
        <f>IFERROR(Συνδέσεις!AH33/'Παραδοχές διείσδυσης - κάλυψης'!L64,0)</f>
        <v>0.15289082502197257</v>
      </c>
      <c r="T124" s="160">
        <f t="shared" si="65"/>
        <v>0.57457693821330191</v>
      </c>
      <c r="U124" s="187">
        <f>IFERROR(Συνδέσεις!AM33/'Παραδοχές διείσδυσης - κάλυψης'!M64,0)</f>
        <v>0.20367610531544958</v>
      </c>
      <c r="V124" s="160">
        <f t="shared" si="66"/>
        <v>0.33216695826043485</v>
      </c>
      <c r="W124" s="187">
        <f>IFERROR(Συνδέσεις!AR33/'Παραδοχές διείσδυσης - κάλυψης'!N64,0)</f>
        <v>0.24200389774160266</v>
      </c>
      <c r="X124" s="160">
        <f t="shared" si="67"/>
        <v>0.18818011257035649</v>
      </c>
      <c r="Y124" s="188">
        <f t="shared" si="68"/>
        <v>0.24409898025445997</v>
      </c>
    </row>
    <row r="125" spans="2:25" outlineLevel="1">
      <c r="B125" s="235" t="s">
        <v>94</v>
      </c>
      <c r="C125" s="62" t="s">
        <v>193</v>
      </c>
      <c r="D125" s="186">
        <f>IFERROR(Συνδέσεις!E34/'Παραδοχές διείσδυσης - κάλυψης'!D65,0)</f>
        <v>0</v>
      </c>
      <c r="E125" s="187">
        <f>IFERROR(Συνδέσεις!G34/'Παραδοχές διείσδυσης - κάλυψης'!E65,0)</f>
        <v>0</v>
      </c>
      <c r="F125" s="160">
        <f t="shared" si="59"/>
        <v>0</v>
      </c>
      <c r="G125" s="187">
        <f>IFERROR(Συνδέσεις!J34/'Παραδοχές διείσδυσης - κάλυψης'!F65,0)</f>
        <v>0</v>
      </c>
      <c r="H125" s="160">
        <f t="shared" si="60"/>
        <v>0</v>
      </c>
      <c r="I125" s="187">
        <f>IFERROR(Συνδέσεις!M34/'Παραδοχές διείσδυσης - κάλυψης'!G65,0)</f>
        <v>0</v>
      </c>
      <c r="J125" s="160">
        <f t="shared" si="61"/>
        <v>0</v>
      </c>
      <c r="K125" s="187">
        <f>IFERROR(Συνδέσεις!P34/'Παραδοχές διείσδυσης - κάλυψης'!I65,0)</f>
        <v>0</v>
      </c>
      <c r="L125" s="160">
        <f t="shared" si="62"/>
        <v>0</v>
      </c>
      <c r="M125" s="188">
        <f t="shared" si="58"/>
        <v>0</v>
      </c>
      <c r="O125" s="187">
        <f>IFERROR(Συνδέσεις!X34/'Παραδοχές διείσδυσης - κάλυψης'!J65,0)</f>
        <v>0</v>
      </c>
      <c r="P125" s="160">
        <f t="shared" si="63"/>
        <v>0</v>
      </c>
      <c r="Q125" s="187">
        <f>IFERROR(Συνδέσεις!AC34/'Παραδοχές διείσδυσης - κάλυψης'!K65,0)</f>
        <v>0</v>
      </c>
      <c r="R125" s="160">
        <f t="shared" si="64"/>
        <v>0</v>
      </c>
      <c r="S125" s="187">
        <f>IFERROR(Συνδέσεις!AH34/'Παραδοχές διείσδυσης - κάλυψης'!L65,0)</f>
        <v>0</v>
      </c>
      <c r="T125" s="160">
        <f t="shared" si="65"/>
        <v>0</v>
      </c>
      <c r="U125" s="187">
        <f>IFERROR(Συνδέσεις!AM34/'Παραδοχές διείσδυσης - κάλυψης'!M65,0)</f>
        <v>0</v>
      </c>
      <c r="V125" s="160">
        <f t="shared" si="66"/>
        <v>0</v>
      </c>
      <c r="W125" s="187">
        <f>IFERROR(Συνδέσεις!AR34/'Παραδοχές διείσδυσης - κάλυψης'!N65,0)</f>
        <v>0</v>
      </c>
      <c r="X125" s="160">
        <f t="shared" si="67"/>
        <v>0</v>
      </c>
      <c r="Y125" s="188">
        <f t="shared" si="68"/>
        <v>0</v>
      </c>
    </row>
    <row r="126" spans="2:25" outlineLevel="1">
      <c r="B126" s="236" t="s">
        <v>95</v>
      </c>
      <c r="C126" s="62" t="s">
        <v>193</v>
      </c>
      <c r="D126" s="186">
        <f>IFERROR(Συνδέσεις!E35/'Παραδοχές διείσδυσης - κάλυψης'!D66,0)</f>
        <v>0</v>
      </c>
      <c r="E126" s="187">
        <f>IFERROR(Συνδέσεις!G35/'Παραδοχές διείσδυσης - κάλυψης'!E66,0)</f>
        <v>0</v>
      </c>
      <c r="F126" s="160">
        <f t="shared" si="59"/>
        <v>0</v>
      </c>
      <c r="G126" s="187">
        <f>IFERROR(Συνδέσεις!J35/'Παραδοχές διείσδυσης - κάλυψης'!F66,0)</f>
        <v>0</v>
      </c>
      <c r="H126" s="160">
        <f t="shared" si="60"/>
        <v>0</v>
      </c>
      <c r="I126" s="187">
        <f>IFERROR(Συνδέσεις!M35/'Παραδοχές διείσδυσης - κάλυψης'!G66,0)</f>
        <v>0</v>
      </c>
      <c r="J126" s="160">
        <f t="shared" si="61"/>
        <v>0</v>
      </c>
      <c r="K126" s="187">
        <f>IFERROR(Συνδέσεις!P35/'Παραδοχές διείσδυσης - κάλυψης'!I66,0)</f>
        <v>0</v>
      </c>
      <c r="L126" s="160">
        <f t="shared" si="62"/>
        <v>0</v>
      </c>
      <c r="M126" s="188">
        <f t="shared" si="58"/>
        <v>0</v>
      </c>
      <c r="O126" s="187">
        <f>IFERROR(Συνδέσεις!X35/'Παραδοχές διείσδυσης - κάλυψης'!J66,0)</f>
        <v>0</v>
      </c>
      <c r="P126" s="160">
        <f t="shared" si="63"/>
        <v>0</v>
      </c>
      <c r="Q126" s="187">
        <f>IFERROR(Συνδέσεις!AC35/'Παραδοχές διείσδυσης - κάλυψης'!K66,0)</f>
        <v>0</v>
      </c>
      <c r="R126" s="160">
        <f t="shared" si="64"/>
        <v>0</v>
      </c>
      <c r="S126" s="187">
        <f>IFERROR(Συνδέσεις!AH35/'Παραδοχές διείσδυσης - κάλυψης'!L66,0)</f>
        <v>0</v>
      </c>
      <c r="T126" s="160">
        <f t="shared" si="65"/>
        <v>0</v>
      </c>
      <c r="U126" s="187">
        <f>IFERROR(Συνδέσεις!AM35/'Παραδοχές διείσδυσης - κάλυψης'!M66,0)</f>
        <v>0</v>
      </c>
      <c r="V126" s="160">
        <f t="shared" si="66"/>
        <v>0</v>
      </c>
      <c r="W126" s="187">
        <f>IFERROR(Συνδέσεις!AR35/'Παραδοχές διείσδυσης - κάλυψης'!N66,0)</f>
        <v>0</v>
      </c>
      <c r="X126" s="160">
        <f t="shared" si="67"/>
        <v>0</v>
      </c>
      <c r="Y126" s="188">
        <f t="shared" si="68"/>
        <v>0</v>
      </c>
    </row>
    <row r="127" spans="2:25" outlineLevel="1">
      <c r="B127" s="236" t="s">
        <v>96</v>
      </c>
      <c r="C127" s="62" t="s">
        <v>193</v>
      </c>
      <c r="D127" s="186">
        <f>IFERROR(Συνδέσεις!E36/'Παραδοχές διείσδυσης - κάλυψης'!D67,0)</f>
        <v>0.11558823529411764</v>
      </c>
      <c r="E127" s="187">
        <f>IFERROR(Συνδέσεις!G36/'Παραδοχές διείσδυσης - κάλυψης'!E67,0)</f>
        <v>0.155</v>
      </c>
      <c r="F127" s="160">
        <f t="shared" si="59"/>
        <v>0.34096692111959287</v>
      </c>
      <c r="G127" s="187">
        <f>IFERROR(Συνδέσεις!J36/'Παραδοχές διείσδυσης - κάλυψης'!F67,0)</f>
        <v>0.25</v>
      </c>
      <c r="H127" s="160">
        <f t="shared" si="60"/>
        <v>0.61290322580645162</v>
      </c>
      <c r="I127" s="187">
        <f>IFERROR(Συνδέσεις!M36/'Παραδοχές διείσδυσης - κάλυψης'!G67,0)</f>
        <v>0.30714080944350758</v>
      </c>
      <c r="J127" s="160">
        <f t="shared" si="61"/>
        <v>0.22856323777403031</v>
      </c>
      <c r="K127" s="187">
        <f>IFERROR(Συνδέσεις!P36/'Παραδοχές διείσδυσης - κάλυψης'!I67,0)</f>
        <v>0</v>
      </c>
      <c r="L127" s="160">
        <f t="shared" si="62"/>
        <v>-1</v>
      </c>
      <c r="M127" s="188">
        <f t="shared" si="58"/>
        <v>-1</v>
      </c>
      <c r="O127" s="187">
        <f>IFERROR(Συνδέσεις!X36/'Παραδοχές διείσδυσης - κάλυψης'!J67,0)</f>
        <v>0.20174071187321382</v>
      </c>
      <c r="P127" s="160">
        <f t="shared" si="63"/>
        <v>0</v>
      </c>
      <c r="Q127" s="187">
        <f>IFERROR(Συνδέσεις!AC36/'Παραδοχές διείσδυσης - κάλυψης'!K67,0)</f>
        <v>0.11994049463831898</v>
      </c>
      <c r="R127" s="160">
        <f t="shared" si="64"/>
        <v>-0.4054720362358149</v>
      </c>
      <c r="S127" s="187">
        <f>IFERROR(Συνδέσεις!AH36/'Παραδοχές διείσδυσης - κάλυψης'!L67,0)</f>
        <v>0.13481683505857558</v>
      </c>
      <c r="T127" s="160">
        <f t="shared" si="65"/>
        <v>0.12403100775193791</v>
      </c>
      <c r="U127" s="187">
        <f>IFERROR(Συνδέσεις!AM36/'Παραδοχές διείσδυσης - κάλυψης'!M67,0)</f>
        <v>0.14454844108349346</v>
      </c>
      <c r="V127" s="160">
        <f t="shared" si="66"/>
        <v>7.218390804597706E-2</v>
      </c>
      <c r="W127" s="187">
        <f>IFERROR(Συνδέσεις!AR36/'Παραδοχές διείσδυσης - κάλυψης'!N67,0)</f>
        <v>0.15837104072398189</v>
      </c>
      <c r="X127" s="160">
        <f t="shared" si="67"/>
        <v>9.5626072041166313E-2</v>
      </c>
      <c r="Y127" s="188">
        <f t="shared" si="68"/>
        <v>-5.8716262609600389E-2</v>
      </c>
    </row>
    <row r="128" spans="2:25" ht="15" customHeight="1" outlineLevel="1">
      <c r="B128" s="49" t="s">
        <v>135</v>
      </c>
      <c r="C128" s="46" t="s">
        <v>193</v>
      </c>
      <c r="D128" s="186">
        <f>IFERROR(Συνδέσεις!E37/'Παραδοχές διείσδυσης - κάλυψης'!D68,0)</f>
        <v>3.814432989690722E-2</v>
      </c>
      <c r="E128" s="187">
        <f>IFERROR(Συνδέσεις!G37/'Παραδοχές διείσδυσης - κάλυψης'!E68,0)</f>
        <v>5.5114988104678825E-2</v>
      </c>
      <c r="F128" s="160">
        <f t="shared" ref="F128" si="69">IFERROR((E128-D128)/D128,0)</f>
        <v>0.44490644490644476</v>
      </c>
      <c r="G128" s="187">
        <f>IFERROR(Συνδέσεις!J37/'Παραδοχές διείσδυσης - κάλυψης'!F68,0)</f>
        <v>0.1282315622521808</v>
      </c>
      <c r="H128" s="160">
        <f t="shared" ref="H128" si="70">IFERROR((G128-E128)/E128,0)</f>
        <v>1.326618705035971</v>
      </c>
      <c r="I128" s="187">
        <f>IFERROR(Συνδέσεις!M37/'Παραδοχές διείσδυσης - κάλυψης'!G68,0)</f>
        <v>0.16171424007093529</v>
      </c>
      <c r="J128" s="160">
        <f t="shared" ref="J128" si="71">IFERROR((I128-G128)/G128,0)</f>
        <v>0.26111104965645904</v>
      </c>
      <c r="K128" s="187">
        <f>IFERROR(Συνδέσεις!P37/'Παραδοχές διείσδυσης - κάλυψης'!I68,0)</f>
        <v>0</v>
      </c>
      <c r="L128" s="160">
        <f t="shared" ref="L128" si="72">IFERROR((K128-I128)/I128,0)</f>
        <v>-1</v>
      </c>
      <c r="M128" s="188">
        <f>IFERROR((K128/D128)^(1/4)-1,0)</f>
        <v>-1</v>
      </c>
      <c r="O128" s="187">
        <f>IFERROR(Συνδέσεις!X37/'Παραδοχές διείσδυσης - κάλυψης'!J68,0)</f>
        <v>0.12408059936368923</v>
      </c>
      <c r="P128" s="160">
        <f t="shared" ref="P128" si="73">IFERROR((O128-K128)/K128,0)</f>
        <v>0</v>
      </c>
      <c r="Q128" s="187">
        <f>IFERROR(Συνδέσεις!AC37/'Παραδοχές διείσδυσης - κάλυψης'!K68,0)</f>
        <v>0.13431876606683804</v>
      </c>
      <c r="R128" s="160">
        <f t="shared" ref="R128" si="74">IFERROR((Q128-O128)/O128,0)</f>
        <v>8.2512227984489345E-2</v>
      </c>
      <c r="S128" s="187">
        <f>IFERROR(Συνδέσεις!AH37/'Παραδοχές διείσδυσης - κάλυψης'!L68,0)</f>
        <v>0.21233933161953727</v>
      </c>
      <c r="T128" s="160">
        <f t="shared" ref="T128" si="75">IFERROR((S128-Q128)/Q128,0)</f>
        <v>0.58086124401913886</v>
      </c>
      <c r="U128" s="187">
        <f>IFERROR(Συνδέσεις!AM37/'Παραδοχές διείσδυσης - κάλυψης'!M68,0)</f>
        <v>0.24974293059125963</v>
      </c>
      <c r="V128" s="160">
        <f t="shared" ref="V128" si="76">IFERROR((U128-S128)/S128,0)</f>
        <v>0.17615012106537523</v>
      </c>
      <c r="W128" s="187">
        <f>IFERROR(Συνδέσεις!AR37/'Παραδοχές διείσδυσης - κάλυψης'!N68,0)</f>
        <v>0.28225115097634546</v>
      </c>
      <c r="X128" s="160">
        <f t="shared" ref="X128" si="77">IFERROR((W128-U128)/U128,0)</f>
        <v>0.13016672907666896</v>
      </c>
      <c r="Y128" s="188">
        <f t="shared" ref="Y128" si="78">IFERROR((W128/O128)^(1/4)-1,0)</f>
        <v>0.22809781798373718</v>
      </c>
    </row>
    <row r="129" spans="2:33">
      <c r="N129" s="53"/>
    </row>
    <row r="130" spans="2:33" ht="15.6">
      <c r="B130" s="293" t="s">
        <v>197</v>
      </c>
      <c r="C130" s="293"/>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row>
    <row r="131" spans="2:33" ht="5.45" customHeight="1" outlineLevel="1">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row>
    <row r="132" spans="2:33" ht="14.25" customHeight="1" outlineLevel="1">
      <c r="B132" s="340"/>
      <c r="C132" s="326" t="s">
        <v>102</v>
      </c>
      <c r="D132" s="310" t="s">
        <v>127</v>
      </c>
      <c r="E132" s="312"/>
      <c r="F132" s="312"/>
      <c r="G132" s="312"/>
      <c r="H132" s="312"/>
      <c r="I132" s="312"/>
      <c r="J132" s="311"/>
      <c r="K132" s="312"/>
      <c r="L132" s="311"/>
      <c r="M132" s="365" t="str">
        <f>"Ετήσιος ρυθμός ανάπτυξης (CAGR) "&amp;($C$3-5)&amp;" - "&amp;(($C$3-1))</f>
        <v>Ετήσιος ρυθμός ανάπτυξης (CAGR) 2019 - 2023</v>
      </c>
      <c r="N132" s="102"/>
      <c r="O132" s="368" t="s">
        <v>128</v>
      </c>
      <c r="P132" s="369"/>
      <c r="Q132" s="369"/>
      <c r="R132" s="369"/>
      <c r="S132" s="369"/>
      <c r="T132" s="369"/>
      <c r="U132" s="369"/>
      <c r="V132" s="369"/>
      <c r="W132" s="369"/>
      <c r="X132" s="370"/>
      <c r="Y132" s="365" t="str">
        <f>"Ετήσιος ρυθμός ανάπτυξης (CAGR) "&amp;$C$3&amp;" - "&amp;$E$3</f>
        <v>Ετήσιος ρυθμός ανάπτυξης (CAGR) 2024 - 2028</v>
      </c>
    </row>
    <row r="133" spans="2:33" ht="15.75" customHeight="1" outlineLevel="1">
      <c r="B133" s="341"/>
      <c r="C133" s="327"/>
      <c r="D133" s="66">
        <f>$C$3-5</f>
        <v>2019</v>
      </c>
      <c r="E133" s="310">
        <f>$C$3-4</f>
        <v>2020</v>
      </c>
      <c r="F133" s="311"/>
      <c r="G133" s="310">
        <f>$C$3-3</f>
        <v>2021</v>
      </c>
      <c r="H133" s="311"/>
      <c r="I133" s="310">
        <f>$C$3+-2</f>
        <v>2022</v>
      </c>
      <c r="J133" s="311"/>
      <c r="K133" s="310">
        <f>$C$3-1</f>
        <v>2023</v>
      </c>
      <c r="L133" s="311"/>
      <c r="M133" s="366"/>
      <c r="N133" s="102"/>
      <c r="O133" s="310">
        <f>$C$3</f>
        <v>2024</v>
      </c>
      <c r="P133" s="311"/>
      <c r="Q133" s="310">
        <f>$C$3+1</f>
        <v>2025</v>
      </c>
      <c r="R133" s="311"/>
      <c r="S133" s="310">
        <f>$C$3+2</f>
        <v>2026</v>
      </c>
      <c r="T133" s="311"/>
      <c r="U133" s="310">
        <f>$C$3+3</f>
        <v>2027</v>
      </c>
      <c r="V133" s="311"/>
      <c r="W133" s="310">
        <f>$C$3+4</f>
        <v>2028</v>
      </c>
      <c r="X133" s="311"/>
      <c r="Y133" s="366"/>
    </row>
    <row r="134" spans="2:33" outlineLevel="1">
      <c r="B134" s="342"/>
      <c r="C134" s="328"/>
      <c r="D134" s="66" t="s">
        <v>192</v>
      </c>
      <c r="E134" s="66" t="s">
        <v>192</v>
      </c>
      <c r="F134" s="65" t="s">
        <v>131</v>
      </c>
      <c r="G134" s="66" t="s">
        <v>192</v>
      </c>
      <c r="H134" s="65" t="s">
        <v>131</v>
      </c>
      <c r="I134" s="66" t="s">
        <v>192</v>
      </c>
      <c r="J134" s="65" t="s">
        <v>131</v>
      </c>
      <c r="K134" s="66" t="s">
        <v>192</v>
      </c>
      <c r="L134" s="65" t="s">
        <v>131</v>
      </c>
      <c r="M134" s="367"/>
      <c r="O134" s="66" t="s">
        <v>192</v>
      </c>
      <c r="P134" s="65" t="s">
        <v>131</v>
      </c>
      <c r="Q134" s="66" t="s">
        <v>192</v>
      </c>
      <c r="R134" s="65" t="s">
        <v>131</v>
      </c>
      <c r="S134" s="66" t="s">
        <v>192</v>
      </c>
      <c r="T134" s="65" t="s">
        <v>131</v>
      </c>
      <c r="U134" s="66" t="s">
        <v>192</v>
      </c>
      <c r="V134" s="65" t="s">
        <v>131</v>
      </c>
      <c r="W134" s="66" t="s">
        <v>192</v>
      </c>
      <c r="X134" s="65" t="s">
        <v>131</v>
      </c>
      <c r="Y134" s="367"/>
    </row>
    <row r="135" spans="2:33" outlineLevel="1">
      <c r="B135" s="235" t="s">
        <v>75</v>
      </c>
      <c r="C135" s="62" t="s">
        <v>193</v>
      </c>
      <c r="D135" s="186">
        <f>IFERROR('Παραδοχές διείσδυσης - κάλυψης'!D74/'Παραδοχές διείσδυσης - κάλυψης'!D103,0)</f>
        <v>0</v>
      </c>
      <c r="E135" s="187">
        <f>IFERROR('Παραδοχές διείσδυσης - κάλυψης'!E74/'Παραδοχές διείσδυσης - κάλυψης'!E103,0)</f>
        <v>0</v>
      </c>
      <c r="F135" s="160">
        <f>IFERROR((E135-D135)/D135,0)</f>
        <v>0</v>
      </c>
      <c r="G135" s="187">
        <f>IFERROR('Παραδοχές διείσδυσης - κάλυψης'!F74/'Παραδοχές διείσδυσης - κάλυψης'!F103,0)</f>
        <v>0</v>
      </c>
      <c r="H135" s="160">
        <f>IFERROR((G135-E135)/E135,0)</f>
        <v>0</v>
      </c>
      <c r="I135" s="187">
        <f>IFERROR('Παραδοχές διείσδυσης - κάλυψης'!G74/'Παραδοχές διείσδυσης - κάλυψης'!G103,0)</f>
        <v>0</v>
      </c>
      <c r="J135" s="160">
        <f>IFERROR((I135-G135)/G135,0)</f>
        <v>0</v>
      </c>
      <c r="K135" s="187">
        <f>IFERROR('Παραδοχές διείσδυσης - κάλυψης'!I74/'Παραδοχές διείσδυσης - κάλυψης'!I103,0)</f>
        <v>0</v>
      </c>
      <c r="L135" s="160">
        <f>IFERROR((K135-I135)/I135,0)</f>
        <v>0</v>
      </c>
      <c r="M135" s="188">
        <f t="shared" ref="M135:M157" si="79">IFERROR((K135/D135)^(1/4)-1,0)</f>
        <v>0</v>
      </c>
      <c r="O135" s="187">
        <f>IFERROR('Παραδοχές διείσδυσης - κάλυψης'!J74/'Παραδοχές διείσδυσης - κάλυψης'!J103,0)</f>
        <v>0</v>
      </c>
      <c r="P135" s="160">
        <f>IFERROR((O135-K135)/K135,0)</f>
        <v>0</v>
      </c>
      <c r="Q135" s="187">
        <f>IFERROR('Παραδοχές διείσδυσης - κάλυψης'!K74/'Παραδοχές διείσδυσης - κάλυψης'!K103,0)</f>
        <v>0</v>
      </c>
      <c r="R135" s="160">
        <f>IFERROR((Q135-O135)/O135,0)</f>
        <v>0</v>
      </c>
      <c r="S135" s="187">
        <f>IFERROR('Παραδοχές διείσδυσης - κάλυψης'!L74/'Παραδοχές διείσδυσης - κάλυψης'!L103,0)</f>
        <v>0</v>
      </c>
      <c r="T135" s="160">
        <f>IFERROR((S135-Q135)/Q135,0)</f>
        <v>0</v>
      </c>
      <c r="U135" s="187">
        <f>IFERROR('Παραδοχές διείσδυσης - κάλυψης'!M74/'Παραδοχές διείσδυσης - κάλυψης'!M103,0)</f>
        <v>0</v>
      </c>
      <c r="V135" s="160">
        <f>IFERROR((U135-S135)/S135,0)</f>
        <v>0</v>
      </c>
      <c r="W135" s="187">
        <f>IFERROR('Παραδοχές διείσδυσης - κάλυψης'!N74/'Παραδοχές διείσδυσης - κάλυψης'!N103,0)</f>
        <v>0</v>
      </c>
      <c r="X135" s="160">
        <f>IFERROR((W135-U135)/U135,0)</f>
        <v>0</v>
      </c>
      <c r="Y135" s="188">
        <f>IFERROR((W135/O135)^(1/4)-1,0)</f>
        <v>0</v>
      </c>
    </row>
    <row r="136" spans="2:33" outlineLevel="1">
      <c r="B136" s="236" t="s">
        <v>76</v>
      </c>
      <c r="C136" s="62" t="s">
        <v>193</v>
      </c>
      <c r="D136" s="186">
        <f>IFERROR('Παραδοχές διείσδυσης - κάλυψης'!D75/'Παραδοχές διείσδυσης - κάλυψης'!D104,0)</f>
        <v>0.7144508196721312</v>
      </c>
      <c r="E136" s="187">
        <f>IFERROR('Παραδοχές διείσδυσης - κάλυψης'!E75/'Παραδοχές διείσδυσης - κάλυψης'!E104,0)</f>
        <v>0.7144508196721312</v>
      </c>
      <c r="F136" s="160">
        <f t="shared" ref="F136:F157" si="80">IFERROR((E136-D136)/D136,0)</f>
        <v>0</v>
      </c>
      <c r="G136" s="187">
        <f>IFERROR('Παραδοχές διείσδυσης - κάλυψης'!F75/'Παραδοχές διείσδυσης - κάλυψης'!F104,0)</f>
        <v>0.7144508196721312</v>
      </c>
      <c r="H136" s="160">
        <f t="shared" ref="H136:H157" si="81">IFERROR((G136-E136)/E136,0)</f>
        <v>0</v>
      </c>
      <c r="I136" s="187">
        <f>IFERROR('Παραδοχές διείσδυσης - κάλυψης'!G75/'Παραδοχές διείσδυσης - κάλυψης'!G104,0)</f>
        <v>0.7144508196721312</v>
      </c>
      <c r="J136" s="160">
        <f t="shared" ref="J136:J157" si="82">IFERROR((I136-G136)/G136,0)</f>
        <v>0</v>
      </c>
      <c r="K136" s="187">
        <f>IFERROR('Παραδοχές διείσδυσης - κάλυψης'!I75/'Παραδοχές διείσδυσης - κάλυψης'!I104,0)</f>
        <v>0.7144508196721312</v>
      </c>
      <c r="L136" s="160">
        <f t="shared" ref="L136:L157" si="83">IFERROR((K136-I136)/I136,0)</f>
        <v>0</v>
      </c>
      <c r="M136" s="188">
        <f t="shared" si="79"/>
        <v>0</v>
      </c>
      <c r="O136" s="187">
        <f>IFERROR('Παραδοχές διείσδυσης - κάλυψης'!J75/'Παραδοχές διείσδυσης - κάλυψης'!J104,0)</f>
        <v>0.7144508196721312</v>
      </c>
      <c r="P136" s="160">
        <f t="shared" ref="P136:P157" si="84">IFERROR((O136-K136)/K136,0)</f>
        <v>0</v>
      </c>
      <c r="Q136" s="187">
        <f>IFERROR('Παραδοχές διείσδυσης - κάλυψης'!K75/'Παραδοχές διείσδυσης - κάλυψης'!K104,0)</f>
        <v>0.7144508196721312</v>
      </c>
      <c r="R136" s="160">
        <f t="shared" ref="R136:R157" si="85">IFERROR((Q136-O136)/O136,0)</f>
        <v>0</v>
      </c>
      <c r="S136" s="187">
        <f>IFERROR('Παραδοχές διείσδυσης - κάλυψης'!L75/'Παραδοχές διείσδυσης - κάλυψης'!L104,0)</f>
        <v>0.7144508196721312</v>
      </c>
      <c r="T136" s="160">
        <f t="shared" ref="T136:T157" si="86">IFERROR((S136-Q136)/Q136,0)</f>
        <v>0</v>
      </c>
      <c r="U136" s="187">
        <f>IFERROR('Παραδοχές διείσδυσης - κάλυψης'!M75/'Παραδοχές διείσδυσης - κάλυψης'!M104,0)</f>
        <v>0.7144508196721312</v>
      </c>
      <c r="V136" s="160">
        <f t="shared" ref="V136:V157" si="87">IFERROR((U136-S136)/S136,0)</f>
        <v>0</v>
      </c>
      <c r="W136" s="187">
        <f>IFERROR('Παραδοχές διείσδυσης - κάλυψης'!N75/'Παραδοχές διείσδυσης - κάλυψης'!N104,0)</f>
        <v>0.7144508196721312</v>
      </c>
      <c r="X136" s="160">
        <f t="shared" ref="X136:X157" si="88">IFERROR((W136-U136)/U136,0)</f>
        <v>0</v>
      </c>
      <c r="Y136" s="188">
        <f t="shared" ref="Y136:Y157" si="89">IFERROR((W136/O136)^(1/4)-1,0)</f>
        <v>0</v>
      </c>
    </row>
    <row r="137" spans="2:33" outlineLevel="1">
      <c r="B137" s="236" t="s">
        <v>77</v>
      </c>
      <c r="C137" s="62" t="s">
        <v>193</v>
      </c>
      <c r="D137" s="186">
        <f>IFERROR('Παραδοχές διείσδυσης - κάλυψης'!D76/'Παραδοχές διείσδυσης - κάλυψης'!D105,0)</f>
        <v>0</v>
      </c>
      <c r="E137" s="187">
        <f>IFERROR('Παραδοχές διείσδυσης - κάλυψης'!E76/'Παραδοχές διείσδυσης - κάλυψης'!E105,0)</f>
        <v>0</v>
      </c>
      <c r="F137" s="160">
        <f t="shared" si="80"/>
        <v>0</v>
      </c>
      <c r="G137" s="187">
        <f>IFERROR('Παραδοχές διείσδυσης - κάλυψης'!F76/'Παραδοχές διείσδυσης - κάλυψης'!F105,0)</f>
        <v>0</v>
      </c>
      <c r="H137" s="160">
        <f t="shared" si="81"/>
        <v>0</v>
      </c>
      <c r="I137" s="187">
        <f>IFERROR('Παραδοχές διείσδυσης - κάλυψης'!G76/'Παραδοχές διείσδυσης - κάλυψης'!G105,0)</f>
        <v>0</v>
      </c>
      <c r="J137" s="160">
        <f t="shared" si="82"/>
        <v>0</v>
      </c>
      <c r="K137" s="187">
        <f>IFERROR('Παραδοχές διείσδυσης - κάλυψης'!I76/'Παραδοχές διείσδυσης - κάλυψης'!I105,0)</f>
        <v>0</v>
      </c>
      <c r="L137" s="160">
        <f t="shared" si="83"/>
        <v>0</v>
      </c>
      <c r="M137" s="188">
        <f t="shared" si="79"/>
        <v>0</v>
      </c>
      <c r="O137" s="187">
        <f>IFERROR('Παραδοχές διείσδυσης - κάλυψης'!J76/'Παραδοχές διείσδυσης - κάλυψης'!J105,0)</f>
        <v>0</v>
      </c>
      <c r="P137" s="160">
        <f t="shared" si="84"/>
        <v>0</v>
      </c>
      <c r="Q137" s="187">
        <f>IFERROR('Παραδοχές διείσδυσης - κάλυψης'!K76/'Παραδοχές διείσδυσης - κάλυψης'!K105,0)</f>
        <v>0</v>
      </c>
      <c r="R137" s="160">
        <f t="shared" si="85"/>
        <v>0</v>
      </c>
      <c r="S137" s="187">
        <f>IFERROR('Παραδοχές διείσδυσης - κάλυψης'!L76/'Παραδοχές διείσδυσης - κάλυψης'!L105,0)</f>
        <v>0</v>
      </c>
      <c r="T137" s="160">
        <f t="shared" si="86"/>
        <v>0</v>
      </c>
      <c r="U137" s="187">
        <f>IFERROR('Παραδοχές διείσδυσης - κάλυψης'!M76/'Παραδοχές διείσδυσης - κάλυψης'!M105,0)</f>
        <v>0</v>
      </c>
      <c r="V137" s="160">
        <f t="shared" si="87"/>
        <v>0</v>
      </c>
      <c r="W137" s="187">
        <f>IFERROR('Παραδοχές διείσδυσης - κάλυψης'!N76/'Παραδοχές διείσδυσης - κάλυψης'!N105,0)</f>
        <v>0</v>
      </c>
      <c r="X137" s="160">
        <f t="shared" si="88"/>
        <v>0</v>
      </c>
      <c r="Y137" s="188">
        <f t="shared" si="89"/>
        <v>0</v>
      </c>
    </row>
    <row r="138" spans="2:33" outlineLevel="1">
      <c r="B138" s="235" t="s">
        <v>78</v>
      </c>
      <c r="C138" s="62" t="s">
        <v>193</v>
      </c>
      <c r="D138" s="186">
        <f>IFERROR('Παραδοχές διείσδυσης - κάλυψης'!D77/'Παραδοχές διείσδυσης - κάλυψης'!D106,0)</f>
        <v>0</v>
      </c>
      <c r="E138" s="187">
        <f>IFERROR('Παραδοχές διείσδυσης - κάλυψης'!E77/'Παραδοχές διείσδυσης - κάλυψης'!E106,0)</f>
        <v>0</v>
      </c>
      <c r="F138" s="160">
        <f t="shared" si="80"/>
        <v>0</v>
      </c>
      <c r="G138" s="187">
        <f>IFERROR('Παραδοχές διείσδυσης - κάλυψης'!F77/'Παραδοχές διείσδυσης - κάλυψης'!F106,0)</f>
        <v>0</v>
      </c>
      <c r="H138" s="160">
        <f t="shared" si="81"/>
        <v>0</v>
      </c>
      <c r="I138" s="187">
        <f>IFERROR('Παραδοχές διείσδυσης - κάλυψης'!G77/'Παραδοχές διείσδυσης - κάλυψης'!G106,0)</f>
        <v>0</v>
      </c>
      <c r="J138" s="160">
        <f t="shared" si="82"/>
        <v>0</v>
      </c>
      <c r="K138" s="187">
        <f>IFERROR('Παραδοχές διείσδυσης - κάλυψης'!I77/'Παραδοχές διείσδυσης - κάλυψης'!I106,0)</f>
        <v>0</v>
      </c>
      <c r="L138" s="160">
        <f t="shared" si="83"/>
        <v>0</v>
      </c>
      <c r="M138" s="188">
        <f t="shared" si="79"/>
        <v>0</v>
      </c>
      <c r="O138" s="187">
        <f>IFERROR('Παραδοχές διείσδυσης - κάλυψης'!J77/'Παραδοχές διείσδυσης - κάλυψης'!J106,0)</f>
        <v>0</v>
      </c>
      <c r="P138" s="160">
        <f t="shared" si="84"/>
        <v>0</v>
      </c>
      <c r="Q138" s="187">
        <f>IFERROR('Παραδοχές διείσδυσης - κάλυψης'!K77/'Παραδοχές διείσδυσης - κάλυψης'!K106,0)</f>
        <v>0</v>
      </c>
      <c r="R138" s="160">
        <f t="shared" si="85"/>
        <v>0</v>
      </c>
      <c r="S138" s="187">
        <f>IFERROR('Παραδοχές διείσδυσης - κάλυψης'!L77/'Παραδοχές διείσδυσης - κάλυψης'!L106,0)</f>
        <v>0</v>
      </c>
      <c r="T138" s="160">
        <f t="shared" si="86"/>
        <v>0</v>
      </c>
      <c r="U138" s="187">
        <f>IFERROR('Παραδοχές διείσδυσης - κάλυψης'!M77/'Παραδοχές διείσδυσης - κάλυψης'!M106,0)</f>
        <v>0</v>
      </c>
      <c r="V138" s="160">
        <f t="shared" si="87"/>
        <v>0</v>
      </c>
      <c r="W138" s="187">
        <f>IFERROR('Παραδοχές διείσδυσης - κάλυψης'!N77/'Παραδοχές διείσδυσης - κάλυψης'!N106,0)</f>
        <v>0</v>
      </c>
      <c r="X138" s="160">
        <f t="shared" si="88"/>
        <v>0</v>
      </c>
      <c r="Y138" s="188">
        <f t="shared" si="89"/>
        <v>0</v>
      </c>
    </row>
    <row r="139" spans="2:33" outlineLevel="1">
      <c r="B139" s="236" t="s">
        <v>79</v>
      </c>
      <c r="C139" s="62" t="s">
        <v>193</v>
      </c>
      <c r="D139" s="186">
        <f>IFERROR('Παραδοχές διείσδυσης - κάλυψης'!D78/'Παραδοχές διείσδυσης - κάλυψης'!D107,0)</f>
        <v>0.84518181818181815</v>
      </c>
      <c r="E139" s="187">
        <f>IFERROR('Παραδοχές διείσδυσης - κάλυψης'!E78/'Παραδοχές διείσδυσης - κάλυψης'!E107,0)</f>
        <v>0.84518181818181815</v>
      </c>
      <c r="F139" s="160">
        <f t="shared" si="80"/>
        <v>0</v>
      </c>
      <c r="G139" s="187">
        <f>IFERROR('Παραδοχές διείσδυσης - κάλυψης'!F78/'Παραδοχές διείσδυσης - κάλυψης'!F107,0)</f>
        <v>0.84518181818181815</v>
      </c>
      <c r="H139" s="160">
        <f t="shared" si="81"/>
        <v>0</v>
      </c>
      <c r="I139" s="187">
        <f>IFERROR('Παραδοχές διείσδυσης - κάλυψης'!G78/'Παραδοχές διείσδυσης - κάλυψης'!G107,0)</f>
        <v>0.84518181818181815</v>
      </c>
      <c r="J139" s="160">
        <f t="shared" si="82"/>
        <v>0</v>
      </c>
      <c r="K139" s="187">
        <f>IFERROR('Παραδοχές διείσδυσης - κάλυψης'!I78/'Παραδοχές διείσδυσης - κάλυψης'!I107,0)</f>
        <v>0.84518181818181815</v>
      </c>
      <c r="L139" s="160">
        <f t="shared" si="83"/>
        <v>0</v>
      </c>
      <c r="M139" s="188">
        <f t="shared" si="79"/>
        <v>0</v>
      </c>
      <c r="O139" s="187">
        <f>IFERROR('Παραδοχές διείσδυσης - κάλυψης'!J78/'Παραδοχές διείσδυσης - κάλυψης'!J107,0)</f>
        <v>0.84518181818181815</v>
      </c>
      <c r="P139" s="160">
        <f t="shared" si="84"/>
        <v>0</v>
      </c>
      <c r="Q139" s="187">
        <f>IFERROR('Παραδοχές διείσδυσης - κάλυψης'!K78/'Παραδοχές διείσδυσης - κάλυψης'!K107,0)</f>
        <v>0.84518181818181815</v>
      </c>
      <c r="R139" s="160">
        <f t="shared" si="85"/>
        <v>0</v>
      </c>
      <c r="S139" s="187">
        <f>IFERROR('Παραδοχές διείσδυσης - κάλυψης'!L78/'Παραδοχές διείσδυσης - κάλυψης'!L107,0)</f>
        <v>0.84518181818181815</v>
      </c>
      <c r="T139" s="160">
        <f t="shared" si="86"/>
        <v>0</v>
      </c>
      <c r="U139" s="187">
        <f>IFERROR('Παραδοχές διείσδυσης - κάλυψης'!M78/'Παραδοχές διείσδυσης - κάλυψης'!M107,0)</f>
        <v>0.84518181818181815</v>
      </c>
      <c r="V139" s="160">
        <f t="shared" si="87"/>
        <v>0</v>
      </c>
      <c r="W139" s="187">
        <f>IFERROR('Παραδοχές διείσδυσης - κάλυψης'!N78/'Παραδοχές διείσδυσης - κάλυψης'!N107,0)</f>
        <v>0.84518181818181815</v>
      </c>
      <c r="X139" s="160">
        <f t="shared" si="88"/>
        <v>0</v>
      </c>
      <c r="Y139" s="188">
        <f t="shared" si="89"/>
        <v>0</v>
      </c>
    </row>
    <row r="140" spans="2:33" outlineLevel="1">
      <c r="B140" s="236" t="s">
        <v>80</v>
      </c>
      <c r="C140" s="62" t="s">
        <v>193</v>
      </c>
      <c r="D140" s="186">
        <f>IFERROR('Παραδοχές διείσδυσης - κάλυψης'!D79/'Παραδοχές διείσδυσης - κάλυψης'!D108,0)</f>
        <v>0</v>
      </c>
      <c r="E140" s="187">
        <f>IFERROR('Παραδοχές διείσδυσης - κάλυψης'!E79/'Παραδοχές διείσδυσης - κάλυψης'!E108,0)</f>
        <v>0</v>
      </c>
      <c r="F140" s="160">
        <f t="shared" si="80"/>
        <v>0</v>
      </c>
      <c r="G140" s="187">
        <f>IFERROR('Παραδοχές διείσδυσης - κάλυψης'!F79/'Παραδοχές διείσδυσης - κάλυψης'!F108,0)</f>
        <v>0</v>
      </c>
      <c r="H140" s="160">
        <f t="shared" si="81"/>
        <v>0</v>
      </c>
      <c r="I140" s="187">
        <f>IFERROR('Παραδοχές διείσδυσης - κάλυψης'!G79/'Παραδοχές διείσδυσης - κάλυψης'!G108,0)</f>
        <v>0</v>
      </c>
      <c r="J140" s="160">
        <f t="shared" si="82"/>
        <v>0</v>
      </c>
      <c r="K140" s="187">
        <f>IFERROR('Παραδοχές διείσδυσης - κάλυψης'!I79/'Παραδοχές διείσδυσης - κάλυψης'!I108,0)</f>
        <v>0</v>
      </c>
      <c r="L140" s="160">
        <f t="shared" si="83"/>
        <v>0</v>
      </c>
      <c r="M140" s="188">
        <f t="shared" si="79"/>
        <v>0</v>
      </c>
      <c r="O140" s="187">
        <f>IFERROR('Παραδοχές διείσδυσης - κάλυψης'!J79/'Παραδοχές διείσδυσης - κάλυψης'!J108,0)</f>
        <v>0</v>
      </c>
      <c r="P140" s="160">
        <f t="shared" si="84"/>
        <v>0</v>
      </c>
      <c r="Q140" s="187">
        <f>IFERROR('Παραδοχές διείσδυσης - κάλυψης'!K79/'Παραδοχές διείσδυσης - κάλυψης'!K108,0)</f>
        <v>0</v>
      </c>
      <c r="R140" s="160">
        <f t="shared" si="85"/>
        <v>0</v>
      </c>
      <c r="S140" s="187">
        <f>IFERROR('Παραδοχές διείσδυσης - κάλυψης'!L79/'Παραδοχές διείσδυσης - κάλυψης'!L108,0)</f>
        <v>0</v>
      </c>
      <c r="T140" s="160">
        <f t="shared" si="86"/>
        <v>0</v>
      </c>
      <c r="U140" s="187">
        <f>IFERROR('Παραδοχές διείσδυσης - κάλυψης'!M79/'Παραδοχές διείσδυσης - κάλυψης'!M108,0)</f>
        <v>0</v>
      </c>
      <c r="V140" s="160">
        <f t="shared" si="87"/>
        <v>0</v>
      </c>
      <c r="W140" s="187">
        <f>IFERROR('Παραδοχές διείσδυσης - κάλυψης'!N79/'Παραδοχές διείσδυσης - κάλυψης'!N108,0)</f>
        <v>0</v>
      </c>
      <c r="X140" s="160">
        <f t="shared" si="88"/>
        <v>0</v>
      </c>
      <c r="Y140" s="188">
        <f t="shared" si="89"/>
        <v>0</v>
      </c>
    </row>
    <row r="141" spans="2:33" outlineLevel="1">
      <c r="B141" s="235" t="s">
        <v>81</v>
      </c>
      <c r="C141" s="62" t="s">
        <v>193</v>
      </c>
      <c r="D141" s="186">
        <f>IFERROR('Παραδοχές διείσδυσης - κάλυψης'!D80/'Παραδοχές διείσδυσης - κάλυψης'!D109,0)</f>
        <v>0</v>
      </c>
      <c r="E141" s="187">
        <f>IFERROR('Παραδοχές διείσδυσης - κάλυψης'!E80/'Παραδοχές διείσδυσης - κάλυψης'!E109,0)</f>
        <v>0</v>
      </c>
      <c r="F141" s="160">
        <f t="shared" si="80"/>
        <v>0</v>
      </c>
      <c r="G141" s="187">
        <f>IFERROR('Παραδοχές διείσδυσης - κάλυψης'!F80/'Παραδοχές διείσδυσης - κάλυψης'!F109,0)</f>
        <v>0</v>
      </c>
      <c r="H141" s="160">
        <f t="shared" si="81"/>
        <v>0</v>
      </c>
      <c r="I141" s="187">
        <f>IFERROR('Παραδοχές διείσδυσης - κάλυψης'!G80/'Παραδοχές διείσδυσης - κάλυψης'!G109,0)</f>
        <v>0</v>
      </c>
      <c r="J141" s="160">
        <f t="shared" si="82"/>
        <v>0</v>
      </c>
      <c r="K141" s="187">
        <f>IFERROR('Παραδοχές διείσδυσης - κάλυψης'!I80/'Παραδοχές διείσδυσης - κάλυψης'!I109,0)</f>
        <v>0</v>
      </c>
      <c r="L141" s="160">
        <f t="shared" si="83"/>
        <v>0</v>
      </c>
      <c r="M141" s="188">
        <f t="shared" si="79"/>
        <v>0</v>
      </c>
      <c r="O141" s="187">
        <f>IFERROR('Παραδοχές διείσδυσης - κάλυψης'!J80/'Παραδοχές διείσδυσης - κάλυψης'!J109,0)</f>
        <v>0</v>
      </c>
      <c r="P141" s="160">
        <f t="shared" si="84"/>
        <v>0</v>
      </c>
      <c r="Q141" s="187">
        <f>IFERROR('Παραδοχές διείσδυσης - κάλυψης'!K80/'Παραδοχές διείσδυσης - κάλυψης'!K109,0)</f>
        <v>0</v>
      </c>
      <c r="R141" s="160">
        <f t="shared" si="85"/>
        <v>0</v>
      </c>
      <c r="S141" s="187">
        <f>IFERROR('Παραδοχές διείσδυσης - κάλυψης'!L80/'Παραδοχές διείσδυσης - κάλυψης'!L109,0)</f>
        <v>0</v>
      </c>
      <c r="T141" s="160">
        <f t="shared" si="86"/>
        <v>0</v>
      </c>
      <c r="U141" s="187">
        <f>IFERROR('Παραδοχές διείσδυσης - κάλυψης'!M80/'Παραδοχές διείσδυσης - κάλυψης'!M109,0)</f>
        <v>0</v>
      </c>
      <c r="V141" s="160">
        <f t="shared" si="87"/>
        <v>0</v>
      </c>
      <c r="W141" s="187">
        <f>IFERROR('Παραδοχές διείσδυσης - κάλυψης'!N80/'Παραδοχές διείσδυσης - κάλυψης'!N109,0)</f>
        <v>0</v>
      </c>
      <c r="X141" s="160">
        <f t="shared" si="88"/>
        <v>0</v>
      </c>
      <c r="Y141" s="188">
        <f t="shared" si="89"/>
        <v>0</v>
      </c>
    </row>
    <row r="142" spans="2:33" outlineLevel="1">
      <c r="B142" s="236" t="s">
        <v>82</v>
      </c>
      <c r="C142" s="62" t="s">
        <v>193</v>
      </c>
      <c r="D142" s="186">
        <f>IFERROR('Παραδοχές διείσδυσης - κάλυψης'!D81/'Παραδοχές διείσδυσης - κάλυψης'!D110,0)</f>
        <v>0.70777064220183483</v>
      </c>
      <c r="E142" s="187">
        <f>IFERROR('Παραδοχές διείσδυσης - κάλυψης'!E81/'Παραδοχές διείσδυσης - κάλυψης'!E110,0)</f>
        <v>0.70777064220183483</v>
      </c>
      <c r="F142" s="160">
        <f t="shared" si="80"/>
        <v>0</v>
      </c>
      <c r="G142" s="187">
        <f>IFERROR('Παραδοχές διείσδυσης - κάλυψης'!F81/'Παραδοχές διείσδυσης - κάλυψης'!F110,0)</f>
        <v>0.70777064220183483</v>
      </c>
      <c r="H142" s="160">
        <f t="shared" si="81"/>
        <v>0</v>
      </c>
      <c r="I142" s="187">
        <f>IFERROR('Παραδοχές διείσδυσης - κάλυψης'!G81/'Παραδοχές διείσδυσης - κάλυψης'!G110,0)</f>
        <v>0.70777064220183483</v>
      </c>
      <c r="J142" s="160">
        <f t="shared" si="82"/>
        <v>0</v>
      </c>
      <c r="K142" s="187">
        <f>IFERROR('Παραδοχές διείσδυσης - κάλυψης'!I81/'Παραδοχές διείσδυσης - κάλυψης'!I110,0)</f>
        <v>0.70777064220183483</v>
      </c>
      <c r="L142" s="160">
        <f t="shared" si="83"/>
        <v>0</v>
      </c>
      <c r="M142" s="188">
        <f t="shared" si="79"/>
        <v>0</v>
      </c>
      <c r="O142" s="187">
        <f>IFERROR('Παραδοχές διείσδυσης - κάλυψης'!J81/'Παραδοχές διείσδυσης - κάλυψης'!J110,0)</f>
        <v>0.70777064220183483</v>
      </c>
      <c r="P142" s="160">
        <f t="shared" si="84"/>
        <v>0</v>
      </c>
      <c r="Q142" s="187">
        <f>IFERROR('Παραδοχές διείσδυσης - κάλυψης'!K81/'Παραδοχές διείσδυσης - κάλυψης'!K110,0)</f>
        <v>0.70777064220183483</v>
      </c>
      <c r="R142" s="160">
        <f t="shared" si="85"/>
        <v>0</v>
      </c>
      <c r="S142" s="187">
        <f>IFERROR('Παραδοχές διείσδυσης - κάλυψης'!L81/'Παραδοχές διείσδυσης - κάλυψης'!L110,0)</f>
        <v>0.70777064220183483</v>
      </c>
      <c r="T142" s="160">
        <f t="shared" si="86"/>
        <v>0</v>
      </c>
      <c r="U142" s="187">
        <f>IFERROR('Παραδοχές διείσδυσης - κάλυψης'!M81/'Παραδοχές διείσδυσης - κάλυψης'!M110,0)</f>
        <v>0.70777064220183483</v>
      </c>
      <c r="V142" s="160">
        <f t="shared" si="87"/>
        <v>0</v>
      </c>
      <c r="W142" s="187">
        <f>IFERROR('Παραδοχές διείσδυσης - κάλυψης'!N81/'Παραδοχές διείσδυσης - κάλυψης'!N110,0)</f>
        <v>0.70777064220183483</v>
      </c>
      <c r="X142" s="160">
        <f t="shared" si="88"/>
        <v>0</v>
      </c>
      <c r="Y142" s="188">
        <f t="shared" si="89"/>
        <v>0</v>
      </c>
    </row>
    <row r="143" spans="2:33" outlineLevel="1">
      <c r="B143" s="236" t="s">
        <v>83</v>
      </c>
      <c r="C143" s="62" t="s">
        <v>193</v>
      </c>
      <c r="D143" s="186">
        <f>IFERROR('Παραδοχές διείσδυσης - κάλυψης'!D82/'Παραδοχές διείσδυσης - κάλυψης'!D111,0)</f>
        <v>0</v>
      </c>
      <c r="E143" s="187">
        <f>IFERROR('Παραδοχές διείσδυσης - κάλυψης'!E82/'Παραδοχές διείσδυσης - κάλυψης'!E111,0)</f>
        <v>0</v>
      </c>
      <c r="F143" s="160">
        <f t="shared" si="80"/>
        <v>0</v>
      </c>
      <c r="G143" s="187">
        <f>IFERROR('Παραδοχές διείσδυσης - κάλυψης'!F82/'Παραδοχές διείσδυσης - κάλυψης'!F111,0)</f>
        <v>0</v>
      </c>
      <c r="H143" s="160">
        <f t="shared" si="81"/>
        <v>0</v>
      </c>
      <c r="I143" s="187">
        <f>IFERROR('Παραδοχές διείσδυσης - κάλυψης'!G82/'Παραδοχές διείσδυσης - κάλυψης'!G111,0)</f>
        <v>0</v>
      </c>
      <c r="J143" s="160">
        <f t="shared" si="82"/>
        <v>0</v>
      </c>
      <c r="K143" s="187">
        <f>IFERROR('Παραδοχές διείσδυσης - κάλυψης'!I82/'Παραδοχές διείσδυσης - κάλυψης'!I111,0)</f>
        <v>0</v>
      </c>
      <c r="L143" s="160">
        <f t="shared" si="83"/>
        <v>0</v>
      </c>
      <c r="M143" s="188">
        <f t="shared" si="79"/>
        <v>0</v>
      </c>
      <c r="O143" s="187">
        <f>IFERROR('Παραδοχές διείσδυσης - κάλυψης'!J82/'Παραδοχές διείσδυσης - κάλυψης'!J111,0)</f>
        <v>0</v>
      </c>
      <c r="P143" s="160">
        <f t="shared" si="84"/>
        <v>0</v>
      </c>
      <c r="Q143" s="187">
        <f>IFERROR('Παραδοχές διείσδυσης - κάλυψης'!K82/'Παραδοχές διείσδυσης - κάλυψης'!K111,0)</f>
        <v>0</v>
      </c>
      <c r="R143" s="160">
        <f t="shared" si="85"/>
        <v>0</v>
      </c>
      <c r="S143" s="187">
        <f>IFERROR('Παραδοχές διείσδυσης - κάλυψης'!L82/'Παραδοχές διείσδυσης - κάλυψης'!L111,0)</f>
        <v>0</v>
      </c>
      <c r="T143" s="160">
        <f t="shared" si="86"/>
        <v>0</v>
      </c>
      <c r="U143" s="187">
        <f>IFERROR('Παραδοχές διείσδυσης - κάλυψης'!M82/'Παραδοχές διείσδυσης - κάλυψης'!M111,0)</f>
        <v>0</v>
      </c>
      <c r="V143" s="160">
        <f t="shared" si="87"/>
        <v>0</v>
      </c>
      <c r="W143" s="187">
        <f>IFERROR('Παραδοχές διείσδυσης - κάλυψης'!N82/'Παραδοχές διείσδυσης - κάλυψης'!N111,0)</f>
        <v>0</v>
      </c>
      <c r="X143" s="160">
        <f t="shared" si="88"/>
        <v>0</v>
      </c>
      <c r="Y143" s="188">
        <f t="shared" si="89"/>
        <v>0</v>
      </c>
    </row>
    <row r="144" spans="2:33" outlineLevel="1">
      <c r="B144" s="235" t="s">
        <v>84</v>
      </c>
      <c r="C144" s="62" t="s">
        <v>193</v>
      </c>
      <c r="D144" s="186">
        <f>IFERROR('Παραδοχές διείσδυσης - κάλυψης'!D83/'Παραδοχές διείσδυσης - κάλυψης'!D112,0)</f>
        <v>0</v>
      </c>
      <c r="E144" s="187">
        <f>IFERROR('Παραδοχές διείσδυσης - κάλυψης'!E83/'Παραδοχές διείσδυσης - κάλυψης'!E112,0)</f>
        <v>0</v>
      </c>
      <c r="F144" s="160">
        <f t="shared" si="80"/>
        <v>0</v>
      </c>
      <c r="G144" s="187">
        <f>IFERROR('Παραδοχές διείσδυσης - κάλυψης'!F83/'Παραδοχές διείσδυσης - κάλυψης'!F112,0)</f>
        <v>0</v>
      </c>
      <c r="H144" s="160">
        <f t="shared" si="81"/>
        <v>0</v>
      </c>
      <c r="I144" s="187">
        <f>IFERROR('Παραδοχές διείσδυσης - κάλυψης'!G83/'Παραδοχές διείσδυσης - κάλυψης'!G112,0)</f>
        <v>0</v>
      </c>
      <c r="J144" s="160">
        <f t="shared" si="82"/>
        <v>0</v>
      </c>
      <c r="K144" s="187">
        <f>IFERROR('Παραδοχές διείσδυσης - κάλυψης'!I83/'Παραδοχές διείσδυσης - κάλυψης'!I112,0)</f>
        <v>0</v>
      </c>
      <c r="L144" s="160">
        <f t="shared" si="83"/>
        <v>0</v>
      </c>
      <c r="M144" s="188">
        <f t="shared" si="79"/>
        <v>0</v>
      </c>
      <c r="O144" s="187">
        <f>IFERROR('Παραδοχές διείσδυσης - κάλυψης'!J83/'Παραδοχές διείσδυσης - κάλυψης'!J112,0)</f>
        <v>0</v>
      </c>
      <c r="P144" s="160">
        <f t="shared" si="84"/>
        <v>0</v>
      </c>
      <c r="Q144" s="187">
        <f>IFERROR('Παραδοχές διείσδυσης - κάλυψης'!K83/'Παραδοχές διείσδυσης - κάλυψης'!K112,0)</f>
        <v>0</v>
      </c>
      <c r="R144" s="160">
        <f t="shared" si="85"/>
        <v>0</v>
      </c>
      <c r="S144" s="187">
        <f>IFERROR('Παραδοχές διείσδυσης - κάλυψης'!L83/'Παραδοχές διείσδυσης - κάλυψης'!L112,0)</f>
        <v>0</v>
      </c>
      <c r="T144" s="160">
        <f t="shared" si="86"/>
        <v>0</v>
      </c>
      <c r="U144" s="187">
        <f>IFERROR('Παραδοχές διείσδυσης - κάλυψης'!M83/'Παραδοχές διείσδυσης - κάλυψης'!M112,0)</f>
        <v>0</v>
      </c>
      <c r="V144" s="160">
        <f t="shared" si="87"/>
        <v>0</v>
      </c>
      <c r="W144" s="187">
        <f>IFERROR('Παραδοχές διείσδυσης - κάλυψης'!N83/'Παραδοχές διείσδυσης - κάλυψης'!N112,0)</f>
        <v>0</v>
      </c>
      <c r="X144" s="160">
        <f t="shared" si="88"/>
        <v>0</v>
      </c>
      <c r="Y144" s="188">
        <f t="shared" si="89"/>
        <v>0</v>
      </c>
    </row>
    <row r="145" spans="2:25" outlineLevel="1">
      <c r="B145" s="237" t="s">
        <v>85</v>
      </c>
      <c r="C145" s="62" t="s">
        <v>193</v>
      </c>
      <c r="D145" s="186">
        <f>IFERROR('Παραδοχές διείσδυσης - κάλυψης'!D84/'Παραδοχές διείσδυσης - κάλυψης'!D113,0)</f>
        <v>0</v>
      </c>
      <c r="E145" s="187">
        <f>IFERROR('Παραδοχές διείσδυσης - κάλυψης'!E84/'Παραδοχές διείσδυσης - κάλυψης'!E113,0)</f>
        <v>0</v>
      </c>
      <c r="F145" s="160">
        <f t="shared" si="80"/>
        <v>0</v>
      </c>
      <c r="G145" s="187">
        <f>IFERROR('Παραδοχές διείσδυσης - κάλυψης'!F84/'Παραδοχές διείσδυσης - κάλυψης'!F113,0)</f>
        <v>0</v>
      </c>
      <c r="H145" s="160">
        <f t="shared" si="81"/>
        <v>0</v>
      </c>
      <c r="I145" s="187">
        <f>IFERROR('Παραδοχές διείσδυσης - κάλυψης'!G84/'Παραδοχές διείσδυσης - κάλυψης'!G113,0)</f>
        <v>0</v>
      </c>
      <c r="J145" s="160">
        <f t="shared" si="82"/>
        <v>0</v>
      </c>
      <c r="K145" s="187">
        <f>IFERROR('Παραδοχές διείσδυσης - κάλυψης'!I84/'Παραδοχές διείσδυσης - κάλυψης'!I113,0)</f>
        <v>0</v>
      </c>
      <c r="L145" s="160">
        <f t="shared" si="83"/>
        <v>0</v>
      </c>
      <c r="M145" s="188">
        <f t="shared" si="79"/>
        <v>0</v>
      </c>
      <c r="O145" s="187">
        <f>IFERROR('Παραδοχές διείσδυσης - κάλυψης'!J84/'Παραδοχές διείσδυσης - κάλυψης'!J113,0)</f>
        <v>0</v>
      </c>
      <c r="P145" s="160">
        <f t="shared" si="84"/>
        <v>0</v>
      </c>
      <c r="Q145" s="187">
        <f>IFERROR('Παραδοχές διείσδυσης - κάλυψης'!K84/'Παραδοχές διείσδυσης - κάλυψης'!K113,0)</f>
        <v>0</v>
      </c>
      <c r="R145" s="160">
        <f t="shared" si="85"/>
        <v>0</v>
      </c>
      <c r="S145" s="187">
        <f>IFERROR('Παραδοχές διείσδυσης - κάλυψης'!L84/'Παραδοχές διείσδυσης - κάλυψης'!L113,0)</f>
        <v>0</v>
      </c>
      <c r="T145" s="160">
        <f t="shared" si="86"/>
        <v>0</v>
      </c>
      <c r="U145" s="187">
        <f>IFERROR('Παραδοχές διείσδυσης - κάλυψης'!M84/'Παραδοχές διείσδυσης - κάλυψης'!M113,0)</f>
        <v>0</v>
      </c>
      <c r="V145" s="160">
        <f t="shared" si="87"/>
        <v>0</v>
      </c>
      <c r="W145" s="187">
        <f>IFERROR('Παραδοχές διείσδυσης - κάλυψης'!N84/'Παραδοχές διείσδυσης - κάλυψης'!N113,0)</f>
        <v>0</v>
      </c>
      <c r="X145" s="160">
        <f t="shared" si="88"/>
        <v>0</v>
      </c>
      <c r="Y145" s="188">
        <f t="shared" si="89"/>
        <v>0</v>
      </c>
    </row>
    <row r="146" spans="2:25" outlineLevel="1">
      <c r="B146" s="235" t="s">
        <v>86</v>
      </c>
      <c r="C146" s="62" t="s">
        <v>193</v>
      </c>
      <c r="D146" s="186">
        <f>IFERROR('Παραδοχές διείσδυσης - κάλυψης'!D85/'Παραδοχές διείσδυσης - κάλυψης'!D114,0)</f>
        <v>0</v>
      </c>
      <c r="E146" s="187">
        <f>IFERROR('Παραδοχές διείσδυσης - κάλυψης'!E85/'Παραδοχές διείσδυσης - κάλυψης'!E114,0)</f>
        <v>0</v>
      </c>
      <c r="F146" s="160">
        <f t="shared" si="80"/>
        <v>0</v>
      </c>
      <c r="G146" s="187">
        <f>IFERROR('Παραδοχές διείσδυσης - κάλυψης'!F85/'Παραδοχές διείσδυσης - κάλυψης'!F114,0)</f>
        <v>0</v>
      </c>
      <c r="H146" s="160">
        <f t="shared" si="81"/>
        <v>0</v>
      </c>
      <c r="I146" s="187">
        <f>IFERROR('Παραδοχές διείσδυσης - κάλυψης'!G85/'Παραδοχές διείσδυσης - κάλυψης'!G114,0)</f>
        <v>0</v>
      </c>
      <c r="J146" s="160">
        <f t="shared" si="82"/>
        <v>0</v>
      </c>
      <c r="K146" s="187">
        <f>IFERROR('Παραδοχές διείσδυσης - κάλυψης'!I85/'Παραδοχές διείσδυσης - κάλυψης'!I114,0)</f>
        <v>0</v>
      </c>
      <c r="L146" s="160">
        <f t="shared" si="83"/>
        <v>0</v>
      </c>
      <c r="M146" s="188">
        <f t="shared" si="79"/>
        <v>0</v>
      </c>
      <c r="O146" s="187">
        <f>IFERROR('Παραδοχές διείσδυσης - κάλυψης'!J85/'Παραδοχές διείσδυσης - κάλυψης'!J114,0)</f>
        <v>0</v>
      </c>
      <c r="P146" s="160">
        <f t="shared" si="84"/>
        <v>0</v>
      </c>
      <c r="Q146" s="187">
        <f>IFERROR('Παραδοχές διείσδυσης - κάλυψης'!K85/'Παραδοχές διείσδυσης - κάλυψης'!K114,0)</f>
        <v>0</v>
      </c>
      <c r="R146" s="160">
        <f t="shared" si="85"/>
        <v>0</v>
      </c>
      <c r="S146" s="187">
        <f>IFERROR('Παραδοχές διείσδυσης - κάλυψης'!L85/'Παραδοχές διείσδυσης - κάλυψης'!L114,0)</f>
        <v>0</v>
      </c>
      <c r="T146" s="160">
        <f t="shared" si="86"/>
        <v>0</v>
      </c>
      <c r="U146" s="187">
        <f>IFERROR('Παραδοχές διείσδυσης - κάλυψης'!M85/'Παραδοχές διείσδυσης - κάλυψης'!M114,0)</f>
        <v>0</v>
      </c>
      <c r="V146" s="160">
        <f t="shared" si="87"/>
        <v>0</v>
      </c>
      <c r="W146" s="187">
        <f>IFERROR('Παραδοχές διείσδυσης - κάλυψης'!N85/'Παραδοχές διείσδυσης - κάλυψης'!N114,0)</f>
        <v>0</v>
      </c>
      <c r="X146" s="160">
        <f t="shared" si="88"/>
        <v>0</v>
      </c>
      <c r="Y146" s="188">
        <f t="shared" si="89"/>
        <v>0</v>
      </c>
    </row>
    <row r="147" spans="2:25" outlineLevel="1">
      <c r="B147" s="236" t="s">
        <v>87</v>
      </c>
      <c r="C147" s="62" t="s">
        <v>193</v>
      </c>
      <c r="D147" s="186">
        <f>IFERROR('Παραδοχές διείσδυσης - κάλυψης'!D86/'Παραδοχές διείσδυσης - κάλυψης'!D115,0)</f>
        <v>0</v>
      </c>
      <c r="E147" s="187">
        <f>IFERROR('Παραδοχές διείσδυσης - κάλυψης'!E86/'Παραδοχές διείσδυσης - κάλυψης'!E115,0)</f>
        <v>0</v>
      </c>
      <c r="F147" s="160">
        <f t="shared" si="80"/>
        <v>0</v>
      </c>
      <c r="G147" s="187">
        <f>IFERROR('Παραδοχές διείσδυσης - κάλυψης'!F86/'Παραδοχές διείσδυσης - κάλυψης'!F115,0)</f>
        <v>0</v>
      </c>
      <c r="H147" s="160">
        <f t="shared" si="81"/>
        <v>0</v>
      </c>
      <c r="I147" s="187">
        <f>IFERROR('Παραδοχές διείσδυσης - κάλυψης'!G86/'Παραδοχές διείσδυσης - κάλυψης'!G115,0)</f>
        <v>0</v>
      </c>
      <c r="J147" s="160">
        <f t="shared" si="82"/>
        <v>0</v>
      </c>
      <c r="K147" s="187">
        <f>IFERROR('Παραδοχές διείσδυσης - κάλυψης'!I86/'Παραδοχές διείσδυσης - κάλυψης'!I115,0)</f>
        <v>0</v>
      </c>
      <c r="L147" s="160">
        <f t="shared" si="83"/>
        <v>0</v>
      </c>
      <c r="M147" s="188">
        <f t="shared" si="79"/>
        <v>0</v>
      </c>
      <c r="O147" s="187">
        <f>IFERROR('Παραδοχές διείσδυσης - κάλυψης'!J86/'Παραδοχές διείσδυσης - κάλυψης'!J115,0)</f>
        <v>0</v>
      </c>
      <c r="P147" s="160">
        <f t="shared" si="84"/>
        <v>0</v>
      </c>
      <c r="Q147" s="187">
        <f>IFERROR('Παραδοχές διείσδυσης - κάλυψης'!K86/'Παραδοχές διείσδυσης - κάλυψης'!K115,0)</f>
        <v>0</v>
      </c>
      <c r="R147" s="160">
        <f t="shared" si="85"/>
        <v>0</v>
      </c>
      <c r="S147" s="187">
        <f>IFERROR('Παραδοχές διείσδυσης - κάλυψης'!L86/'Παραδοχές διείσδυσης - κάλυψης'!L115,0)</f>
        <v>0</v>
      </c>
      <c r="T147" s="160">
        <f t="shared" si="86"/>
        <v>0</v>
      </c>
      <c r="U147" s="187">
        <f>IFERROR('Παραδοχές διείσδυσης - κάλυψης'!M86/'Παραδοχές διείσδυσης - κάλυψης'!M115,0)</f>
        <v>0</v>
      </c>
      <c r="V147" s="160">
        <f t="shared" si="87"/>
        <v>0</v>
      </c>
      <c r="W147" s="187">
        <f>IFERROR('Παραδοχές διείσδυσης - κάλυψης'!N86/'Παραδοχές διείσδυσης - κάλυψης'!N115,0)</f>
        <v>0</v>
      </c>
      <c r="X147" s="160">
        <f t="shared" si="88"/>
        <v>0</v>
      </c>
      <c r="Y147" s="188">
        <f t="shared" si="89"/>
        <v>0</v>
      </c>
    </row>
    <row r="148" spans="2:25" outlineLevel="1">
      <c r="B148" s="235" t="s">
        <v>88</v>
      </c>
      <c r="C148" s="62" t="s">
        <v>193</v>
      </c>
      <c r="D148" s="186">
        <f>IFERROR('Παραδοχές διείσδυσης - κάλυψης'!D87/'Παραδοχές διείσδυσης - κάλυψης'!D116,0)</f>
        <v>0</v>
      </c>
      <c r="E148" s="187">
        <f>IFERROR('Παραδοχές διείσδυσης - κάλυψης'!E87/'Παραδοχές διείσδυσης - κάλυψης'!E116,0)</f>
        <v>0</v>
      </c>
      <c r="F148" s="160">
        <f t="shared" si="80"/>
        <v>0</v>
      </c>
      <c r="G148" s="187">
        <f>IFERROR('Παραδοχές διείσδυσης - κάλυψης'!F87/'Παραδοχές διείσδυσης - κάλυψης'!F116,0)</f>
        <v>0</v>
      </c>
      <c r="H148" s="160">
        <f t="shared" si="81"/>
        <v>0</v>
      </c>
      <c r="I148" s="187">
        <f>IFERROR('Παραδοχές διείσδυσης - κάλυψης'!G87/'Παραδοχές διείσδυσης - κάλυψης'!G116,0)</f>
        <v>0</v>
      </c>
      <c r="J148" s="160">
        <f t="shared" si="82"/>
        <v>0</v>
      </c>
      <c r="K148" s="187">
        <f>IFERROR('Παραδοχές διείσδυσης - κάλυψης'!I87/'Παραδοχές διείσδυσης - κάλυψης'!I116,0)</f>
        <v>0</v>
      </c>
      <c r="L148" s="160">
        <f t="shared" si="83"/>
        <v>0</v>
      </c>
      <c r="M148" s="188">
        <f t="shared" si="79"/>
        <v>0</v>
      </c>
      <c r="O148" s="187">
        <f>IFERROR('Παραδοχές διείσδυσης - κάλυψης'!J87/'Παραδοχές διείσδυσης - κάλυψης'!J116,0)</f>
        <v>0</v>
      </c>
      <c r="P148" s="160">
        <f t="shared" si="84"/>
        <v>0</v>
      </c>
      <c r="Q148" s="187">
        <f>IFERROR('Παραδοχές διείσδυσης - κάλυψης'!K87/'Παραδοχές διείσδυσης - κάλυψης'!K116,0)</f>
        <v>0</v>
      </c>
      <c r="R148" s="160">
        <f t="shared" si="85"/>
        <v>0</v>
      </c>
      <c r="S148" s="187">
        <f>IFERROR('Παραδοχές διείσδυσης - κάλυψης'!L87/'Παραδοχές διείσδυσης - κάλυψης'!L116,0)</f>
        <v>0</v>
      </c>
      <c r="T148" s="160">
        <f t="shared" si="86"/>
        <v>0</v>
      </c>
      <c r="U148" s="187">
        <f>IFERROR('Παραδοχές διείσδυσης - κάλυψης'!M87/'Παραδοχές διείσδυσης - κάλυψης'!M116,0)</f>
        <v>0</v>
      </c>
      <c r="V148" s="160">
        <f t="shared" si="87"/>
        <v>0</v>
      </c>
      <c r="W148" s="187">
        <f>IFERROR('Παραδοχές διείσδυσης - κάλυψης'!N87/'Παραδοχές διείσδυσης - κάλυψης'!N116,0)</f>
        <v>0</v>
      </c>
      <c r="X148" s="160">
        <f t="shared" si="88"/>
        <v>0</v>
      </c>
      <c r="Y148" s="188">
        <f t="shared" si="89"/>
        <v>0</v>
      </c>
    </row>
    <row r="149" spans="2:25" outlineLevel="1">
      <c r="B149" s="236" t="s">
        <v>89</v>
      </c>
      <c r="C149" s="62" t="s">
        <v>193</v>
      </c>
      <c r="D149" s="186">
        <f>IFERROR('Παραδοχές διείσδυσης - κάλυψης'!D88/'Παραδοχές διείσδυσης - κάλυψης'!D117,0)</f>
        <v>0</v>
      </c>
      <c r="E149" s="187">
        <f>IFERROR('Παραδοχές διείσδυσης - κάλυψης'!E88/'Παραδοχές διείσδυσης - κάλυψης'!E117,0)</f>
        <v>0</v>
      </c>
      <c r="F149" s="160">
        <f t="shared" si="80"/>
        <v>0</v>
      </c>
      <c r="G149" s="187">
        <f>IFERROR('Παραδοχές διείσδυσης - κάλυψης'!F88/'Παραδοχές διείσδυσης - κάλυψης'!F117,0)</f>
        <v>0</v>
      </c>
      <c r="H149" s="160">
        <f t="shared" si="81"/>
        <v>0</v>
      </c>
      <c r="I149" s="187">
        <f>IFERROR('Παραδοχές διείσδυσης - κάλυψης'!G88/'Παραδοχές διείσδυσης - κάλυψης'!G117,0)</f>
        <v>0</v>
      </c>
      <c r="J149" s="160">
        <f t="shared" si="82"/>
        <v>0</v>
      </c>
      <c r="K149" s="187">
        <f>IFERROR('Παραδοχές διείσδυσης - κάλυψης'!I88/'Παραδοχές διείσδυσης - κάλυψης'!I117,0)</f>
        <v>0</v>
      </c>
      <c r="L149" s="160">
        <f t="shared" si="83"/>
        <v>0</v>
      </c>
      <c r="M149" s="188">
        <f t="shared" si="79"/>
        <v>0</v>
      </c>
      <c r="O149" s="187">
        <f>IFERROR('Παραδοχές διείσδυσης - κάλυψης'!J88/'Παραδοχές διείσδυσης - κάλυψης'!J117,0)</f>
        <v>0</v>
      </c>
      <c r="P149" s="160">
        <f t="shared" si="84"/>
        <v>0</v>
      </c>
      <c r="Q149" s="187">
        <f>IFERROR('Παραδοχές διείσδυσης - κάλυψης'!K88/'Παραδοχές διείσδυσης - κάλυψης'!K117,0)</f>
        <v>0</v>
      </c>
      <c r="R149" s="160">
        <f t="shared" si="85"/>
        <v>0</v>
      </c>
      <c r="S149" s="187">
        <f>IFERROR('Παραδοχές διείσδυσης - κάλυψης'!L88/'Παραδοχές διείσδυσης - κάλυψης'!L117,0)</f>
        <v>0</v>
      </c>
      <c r="T149" s="160">
        <f t="shared" si="86"/>
        <v>0</v>
      </c>
      <c r="U149" s="187">
        <f>IFERROR('Παραδοχές διείσδυσης - κάλυψης'!M88/'Παραδοχές διείσδυσης - κάλυψης'!M117,0)</f>
        <v>0</v>
      </c>
      <c r="V149" s="160">
        <f t="shared" si="87"/>
        <v>0</v>
      </c>
      <c r="W149" s="187">
        <f>IFERROR('Παραδοχές διείσδυσης - κάλυψης'!N88/'Παραδοχές διείσδυσης - κάλυψης'!N117,0)</f>
        <v>0</v>
      </c>
      <c r="X149" s="160">
        <f t="shared" si="88"/>
        <v>0</v>
      </c>
      <c r="Y149" s="188">
        <f t="shared" si="89"/>
        <v>0</v>
      </c>
    </row>
    <row r="150" spans="2:25" outlineLevel="1">
      <c r="B150" s="235" t="s">
        <v>90</v>
      </c>
      <c r="C150" s="62" t="s">
        <v>193</v>
      </c>
      <c r="D150" s="186">
        <f>IFERROR('Παραδοχές διείσδυσης - κάλυψης'!D89/'Παραδοχές διείσδυσης - κάλυψης'!D118,0)</f>
        <v>0</v>
      </c>
      <c r="E150" s="187">
        <f>IFERROR('Παραδοχές διείσδυσης - κάλυψης'!E89/'Παραδοχές διείσδυσης - κάλυψης'!E118,0)</f>
        <v>0</v>
      </c>
      <c r="F150" s="160">
        <f t="shared" si="80"/>
        <v>0</v>
      </c>
      <c r="G150" s="187">
        <f>IFERROR('Παραδοχές διείσδυσης - κάλυψης'!F89/'Παραδοχές διείσδυσης - κάλυψης'!F118,0)</f>
        <v>0</v>
      </c>
      <c r="H150" s="160">
        <f t="shared" si="81"/>
        <v>0</v>
      </c>
      <c r="I150" s="187">
        <f>IFERROR('Παραδοχές διείσδυσης - κάλυψης'!G89/'Παραδοχές διείσδυσης - κάλυψης'!G118,0)</f>
        <v>0</v>
      </c>
      <c r="J150" s="160">
        <f t="shared" si="82"/>
        <v>0</v>
      </c>
      <c r="K150" s="187">
        <f>IFERROR('Παραδοχές διείσδυσης - κάλυψης'!I89/'Παραδοχές διείσδυσης - κάλυψης'!I118,0)</f>
        <v>0</v>
      </c>
      <c r="L150" s="160">
        <f t="shared" si="83"/>
        <v>0</v>
      </c>
      <c r="M150" s="188">
        <f t="shared" si="79"/>
        <v>0</v>
      </c>
      <c r="O150" s="187">
        <f>IFERROR('Παραδοχές διείσδυσης - κάλυψης'!J89/'Παραδοχές διείσδυσης - κάλυψης'!J118,0)</f>
        <v>0</v>
      </c>
      <c r="P150" s="160">
        <f t="shared" si="84"/>
        <v>0</v>
      </c>
      <c r="Q150" s="187">
        <f>IFERROR('Παραδοχές διείσδυσης - κάλυψης'!K89/'Παραδοχές διείσδυσης - κάλυψης'!K118,0)</f>
        <v>0</v>
      </c>
      <c r="R150" s="160">
        <f t="shared" si="85"/>
        <v>0</v>
      </c>
      <c r="S150" s="187">
        <f>IFERROR('Παραδοχές διείσδυσης - κάλυψης'!L89/'Παραδοχές διείσδυσης - κάλυψης'!L118,0)</f>
        <v>0</v>
      </c>
      <c r="T150" s="160">
        <f t="shared" si="86"/>
        <v>0</v>
      </c>
      <c r="U150" s="187">
        <f>IFERROR('Παραδοχές διείσδυσης - κάλυψης'!M89/'Παραδοχές διείσδυσης - κάλυψης'!M118,0)</f>
        <v>0</v>
      </c>
      <c r="V150" s="160">
        <f t="shared" si="87"/>
        <v>0</v>
      </c>
      <c r="W150" s="187">
        <f>IFERROR('Παραδοχές διείσδυσης - κάλυψης'!N89/'Παραδοχές διείσδυσης - κάλυψης'!N118,0)</f>
        <v>0</v>
      </c>
      <c r="X150" s="160">
        <f t="shared" si="88"/>
        <v>0</v>
      </c>
      <c r="Y150" s="188">
        <f t="shared" si="89"/>
        <v>0</v>
      </c>
    </row>
    <row r="151" spans="2:25" outlineLevel="1">
      <c r="B151" s="236" t="s">
        <v>91</v>
      </c>
      <c r="C151" s="62" t="s">
        <v>193</v>
      </c>
      <c r="D151" s="186">
        <f>IFERROR('Παραδοχές διείσδυσης - κάλυψης'!D90/'Παραδοχές διείσδυσης - κάλυψης'!D119,0)</f>
        <v>0</v>
      </c>
      <c r="E151" s="187">
        <f>IFERROR('Παραδοχές διείσδυσης - κάλυψης'!E90/'Παραδοχές διείσδυσης - κάλυψης'!E119,0)</f>
        <v>0</v>
      </c>
      <c r="F151" s="160">
        <f t="shared" si="80"/>
        <v>0</v>
      </c>
      <c r="G151" s="187">
        <f>IFERROR('Παραδοχές διείσδυσης - κάλυψης'!F90/'Παραδοχές διείσδυσης - κάλυψης'!F119,0)</f>
        <v>0</v>
      </c>
      <c r="H151" s="160">
        <f t="shared" si="81"/>
        <v>0</v>
      </c>
      <c r="I151" s="187">
        <f>IFERROR('Παραδοχές διείσδυσης - κάλυψης'!G90/'Παραδοχές διείσδυσης - κάλυψης'!G119,0)</f>
        <v>0</v>
      </c>
      <c r="J151" s="160">
        <f t="shared" si="82"/>
        <v>0</v>
      </c>
      <c r="K151" s="187">
        <f>IFERROR('Παραδοχές διείσδυσης - κάλυψης'!I90/'Παραδοχές διείσδυσης - κάλυψης'!I119,0)</f>
        <v>0</v>
      </c>
      <c r="L151" s="160">
        <f t="shared" si="83"/>
        <v>0</v>
      </c>
      <c r="M151" s="188">
        <f t="shared" si="79"/>
        <v>0</v>
      </c>
      <c r="O151" s="187">
        <f>IFERROR('Παραδοχές διείσδυσης - κάλυψης'!J90/'Παραδοχές διείσδυσης - κάλυψης'!J119,0)</f>
        <v>0</v>
      </c>
      <c r="P151" s="160">
        <f t="shared" si="84"/>
        <v>0</v>
      </c>
      <c r="Q151" s="187">
        <f>IFERROR('Παραδοχές διείσδυσης - κάλυψης'!K90/'Παραδοχές διείσδυσης - κάλυψης'!K119,0)</f>
        <v>0</v>
      </c>
      <c r="R151" s="160">
        <f t="shared" si="85"/>
        <v>0</v>
      </c>
      <c r="S151" s="187">
        <f>IFERROR('Παραδοχές διείσδυσης - κάλυψης'!L90/'Παραδοχές διείσδυσης - κάλυψης'!L119,0)</f>
        <v>0</v>
      </c>
      <c r="T151" s="160">
        <f t="shared" si="86"/>
        <v>0</v>
      </c>
      <c r="U151" s="187">
        <f>IFERROR('Παραδοχές διείσδυσης - κάλυψης'!M90/'Παραδοχές διείσδυσης - κάλυψης'!M119,0)</f>
        <v>0</v>
      </c>
      <c r="V151" s="160">
        <f t="shared" si="87"/>
        <v>0</v>
      </c>
      <c r="W151" s="187">
        <f>IFERROR('Παραδοχές διείσδυσης - κάλυψης'!N90/'Παραδοχές διείσδυσης - κάλυψης'!N119,0)</f>
        <v>0</v>
      </c>
      <c r="X151" s="160">
        <f t="shared" si="88"/>
        <v>0</v>
      </c>
      <c r="Y151" s="188">
        <f t="shared" si="89"/>
        <v>0</v>
      </c>
    </row>
    <row r="152" spans="2:25" outlineLevel="1">
      <c r="B152" s="236" t="s">
        <v>92</v>
      </c>
      <c r="C152" s="62" t="s">
        <v>193</v>
      </c>
      <c r="D152" s="186">
        <f>IFERROR('Παραδοχές διείσδυσης - κάλυψης'!D91/'Παραδοχές διείσδυσης - κάλυψης'!D120,0)</f>
        <v>0.77508064516129027</v>
      </c>
      <c r="E152" s="187">
        <f>IFERROR('Παραδοχές διείσδυσης - κάλυψης'!E91/'Παραδοχές διείσδυσης - κάλυψης'!E120,0)</f>
        <v>0.77508064516129027</v>
      </c>
      <c r="F152" s="160">
        <f t="shared" si="80"/>
        <v>0</v>
      </c>
      <c r="G152" s="187">
        <f>IFERROR('Παραδοχές διείσδυσης - κάλυψης'!F91/'Παραδοχές διείσδυσης - κάλυψης'!F120,0)</f>
        <v>0.77508064516129027</v>
      </c>
      <c r="H152" s="160">
        <f t="shared" si="81"/>
        <v>0</v>
      </c>
      <c r="I152" s="187">
        <f>IFERROR('Παραδοχές διείσδυσης - κάλυψης'!G91/'Παραδοχές διείσδυσης - κάλυψης'!G120,0)</f>
        <v>0.77508064516129027</v>
      </c>
      <c r="J152" s="160">
        <f t="shared" si="82"/>
        <v>0</v>
      </c>
      <c r="K152" s="187">
        <f>IFERROR('Παραδοχές διείσδυσης - κάλυψης'!I91/'Παραδοχές διείσδυσης - κάλυψης'!I120,0)</f>
        <v>0.77508064516129027</v>
      </c>
      <c r="L152" s="160">
        <f t="shared" si="83"/>
        <v>0</v>
      </c>
      <c r="M152" s="188">
        <f t="shared" si="79"/>
        <v>0</v>
      </c>
      <c r="O152" s="187">
        <f>IFERROR('Παραδοχές διείσδυσης - κάλυψης'!J91/'Παραδοχές διείσδυσης - κάλυψης'!J120,0)</f>
        <v>0.77508064516129027</v>
      </c>
      <c r="P152" s="160">
        <f t="shared" si="84"/>
        <v>0</v>
      </c>
      <c r="Q152" s="187">
        <f>IFERROR('Παραδοχές διείσδυσης - κάλυψης'!K91/'Παραδοχές διείσδυσης - κάλυψης'!K120,0)</f>
        <v>0.77508064516129027</v>
      </c>
      <c r="R152" s="160">
        <f t="shared" si="85"/>
        <v>0</v>
      </c>
      <c r="S152" s="187">
        <f>IFERROR('Παραδοχές διείσδυσης - κάλυψης'!L91/'Παραδοχές διείσδυσης - κάλυψης'!L120,0)</f>
        <v>0.77508064516129027</v>
      </c>
      <c r="T152" s="160">
        <f t="shared" si="86"/>
        <v>0</v>
      </c>
      <c r="U152" s="187">
        <f>IFERROR('Παραδοχές διείσδυσης - κάλυψης'!M91/'Παραδοχές διείσδυσης - κάλυψης'!M120,0)</f>
        <v>0.77508064516129027</v>
      </c>
      <c r="V152" s="160">
        <f t="shared" si="87"/>
        <v>0</v>
      </c>
      <c r="W152" s="187">
        <f>IFERROR('Παραδοχές διείσδυσης - κάλυψης'!N91/'Παραδοχές διείσδυσης - κάλυψης'!N120,0)</f>
        <v>0.77508064516129027</v>
      </c>
      <c r="X152" s="160">
        <f t="shared" si="88"/>
        <v>0</v>
      </c>
      <c r="Y152" s="188">
        <f t="shared" si="89"/>
        <v>0</v>
      </c>
    </row>
    <row r="153" spans="2:25" outlineLevel="1">
      <c r="B153" s="235" t="s">
        <v>84</v>
      </c>
      <c r="C153" s="62" t="s">
        <v>193</v>
      </c>
      <c r="D153" s="186">
        <f>IFERROR('Παραδοχές διείσδυσης - κάλυψης'!D92/'Παραδοχές διείσδυσης - κάλυψης'!D121,0)</f>
        <v>0</v>
      </c>
      <c r="E153" s="187">
        <f>IFERROR('Παραδοχές διείσδυσης - κάλυψης'!E92/'Παραδοχές διείσδυσης - κάλυψης'!E121,0)</f>
        <v>0</v>
      </c>
      <c r="F153" s="160">
        <f t="shared" si="80"/>
        <v>0</v>
      </c>
      <c r="G153" s="187">
        <f>IFERROR('Παραδοχές διείσδυσης - κάλυψης'!F92/'Παραδοχές διείσδυσης - κάλυψης'!F121,0)</f>
        <v>0</v>
      </c>
      <c r="H153" s="160">
        <f t="shared" si="81"/>
        <v>0</v>
      </c>
      <c r="I153" s="187">
        <f>IFERROR('Παραδοχές διείσδυσης - κάλυψης'!G92/'Παραδοχές διείσδυσης - κάλυψης'!G121,0)</f>
        <v>0</v>
      </c>
      <c r="J153" s="160">
        <f t="shared" si="82"/>
        <v>0</v>
      </c>
      <c r="K153" s="187">
        <f>IFERROR('Παραδοχές διείσδυσης - κάλυψης'!I92/'Παραδοχές διείσδυσης - κάλυψης'!I121,0)</f>
        <v>0</v>
      </c>
      <c r="L153" s="160">
        <f t="shared" si="83"/>
        <v>0</v>
      </c>
      <c r="M153" s="188">
        <f t="shared" si="79"/>
        <v>0</v>
      </c>
      <c r="O153" s="187">
        <f>IFERROR('Παραδοχές διείσδυσης - κάλυψης'!J92/'Παραδοχές διείσδυσης - κάλυψης'!J121,0)</f>
        <v>0</v>
      </c>
      <c r="P153" s="160">
        <f t="shared" si="84"/>
        <v>0</v>
      </c>
      <c r="Q153" s="187">
        <f>IFERROR('Παραδοχές διείσδυσης - κάλυψης'!K92/'Παραδοχές διείσδυσης - κάλυψης'!K121,0)</f>
        <v>0</v>
      </c>
      <c r="R153" s="160">
        <f t="shared" si="85"/>
        <v>0</v>
      </c>
      <c r="S153" s="187">
        <f>IFERROR('Παραδοχές διείσδυσης - κάλυψης'!L92/'Παραδοχές διείσδυσης - κάλυψης'!L121,0)</f>
        <v>0</v>
      </c>
      <c r="T153" s="160">
        <f t="shared" si="86"/>
        <v>0</v>
      </c>
      <c r="U153" s="187">
        <f>IFERROR('Παραδοχές διείσδυσης - κάλυψης'!M92/'Παραδοχές διείσδυσης - κάλυψης'!M121,0)</f>
        <v>0</v>
      </c>
      <c r="V153" s="160">
        <f t="shared" si="87"/>
        <v>0</v>
      </c>
      <c r="W153" s="187">
        <f>IFERROR('Παραδοχές διείσδυσης - κάλυψης'!N92/'Παραδοχές διείσδυσης - κάλυψης'!N121,0)</f>
        <v>0</v>
      </c>
      <c r="X153" s="160">
        <f t="shared" si="88"/>
        <v>0</v>
      </c>
      <c r="Y153" s="188">
        <f t="shared" si="89"/>
        <v>0</v>
      </c>
    </row>
    <row r="154" spans="2:25" outlineLevel="1">
      <c r="B154" s="236" t="s">
        <v>93</v>
      </c>
      <c r="C154" s="62" t="s">
        <v>193</v>
      </c>
      <c r="D154" s="186">
        <f>IFERROR('Παραδοχές διείσδυσης - κάλυψης'!D93/'Παραδοχές διείσδυσης - κάλυψης'!D122,0)</f>
        <v>0.84855704697986578</v>
      </c>
      <c r="E154" s="187">
        <f>IFERROR('Παραδοχές διείσδυσης - κάλυψης'!E93/'Παραδοχές διείσδυσης - κάλυψης'!E122,0)</f>
        <v>0.84855704697986578</v>
      </c>
      <c r="F154" s="160">
        <f t="shared" si="80"/>
        <v>0</v>
      </c>
      <c r="G154" s="187">
        <f>IFERROR('Παραδοχές διείσδυσης - κάλυψης'!F93/'Παραδοχές διείσδυσης - κάλυψης'!F122,0)</f>
        <v>0.84855704697986578</v>
      </c>
      <c r="H154" s="160">
        <f t="shared" si="81"/>
        <v>0</v>
      </c>
      <c r="I154" s="187">
        <f>IFERROR('Παραδοχές διείσδυσης - κάλυψης'!G93/'Παραδοχές διείσδυσης - κάλυψης'!G122,0)</f>
        <v>0.84855704697986578</v>
      </c>
      <c r="J154" s="160">
        <f t="shared" si="82"/>
        <v>0</v>
      </c>
      <c r="K154" s="187">
        <f>IFERROR('Παραδοχές διείσδυσης - κάλυψης'!I93/'Παραδοχές διείσδυσης - κάλυψης'!I122,0)</f>
        <v>0.84855704697986578</v>
      </c>
      <c r="L154" s="160">
        <f t="shared" si="83"/>
        <v>0</v>
      </c>
      <c r="M154" s="188">
        <f t="shared" si="79"/>
        <v>0</v>
      </c>
      <c r="O154" s="187">
        <f>IFERROR('Παραδοχές διείσδυσης - κάλυψης'!J93/'Παραδοχές διείσδυσης - κάλυψης'!J122,0)</f>
        <v>0.84855704697986578</v>
      </c>
      <c r="P154" s="160">
        <f t="shared" si="84"/>
        <v>0</v>
      </c>
      <c r="Q154" s="187">
        <f>IFERROR('Παραδοχές διείσδυσης - κάλυψης'!K93/'Παραδοχές διείσδυσης - κάλυψης'!K122,0)</f>
        <v>0.84855704697986578</v>
      </c>
      <c r="R154" s="160">
        <f t="shared" si="85"/>
        <v>0</v>
      </c>
      <c r="S154" s="187">
        <f>IFERROR('Παραδοχές διείσδυσης - κάλυψης'!L93/'Παραδοχές διείσδυσης - κάλυψης'!L122,0)</f>
        <v>0.84855704697986578</v>
      </c>
      <c r="T154" s="160">
        <f t="shared" si="86"/>
        <v>0</v>
      </c>
      <c r="U154" s="187">
        <f>IFERROR('Παραδοχές διείσδυσης - κάλυψης'!M93/'Παραδοχές διείσδυσης - κάλυψης'!M122,0)</f>
        <v>0.84855704697986578</v>
      </c>
      <c r="V154" s="160">
        <f t="shared" si="87"/>
        <v>0</v>
      </c>
      <c r="W154" s="187">
        <f>IFERROR('Παραδοχές διείσδυσης - κάλυψης'!N93/'Παραδοχές διείσδυσης - κάλυψης'!N122,0)</f>
        <v>0.84855704697986578</v>
      </c>
      <c r="X154" s="160">
        <f t="shared" si="88"/>
        <v>0</v>
      </c>
      <c r="Y154" s="188">
        <f t="shared" si="89"/>
        <v>0</v>
      </c>
    </row>
    <row r="155" spans="2:25" outlineLevel="1">
      <c r="B155" s="235" t="s">
        <v>94</v>
      </c>
      <c r="C155" s="62" t="s">
        <v>193</v>
      </c>
      <c r="D155" s="186">
        <f>IFERROR('Παραδοχές διείσδυσης - κάλυψης'!D94/'Παραδοχές διείσδυσης - κάλυψης'!D123,0)</f>
        <v>0</v>
      </c>
      <c r="E155" s="187">
        <f>IFERROR('Παραδοχές διείσδυσης - κάλυψης'!E94/'Παραδοχές διείσδυσης - κάλυψης'!E123,0)</f>
        <v>0</v>
      </c>
      <c r="F155" s="160">
        <f t="shared" si="80"/>
        <v>0</v>
      </c>
      <c r="G155" s="187">
        <f>IFERROR('Παραδοχές διείσδυσης - κάλυψης'!F94/'Παραδοχές διείσδυσης - κάλυψης'!F123,0)</f>
        <v>0</v>
      </c>
      <c r="H155" s="160">
        <f t="shared" si="81"/>
        <v>0</v>
      </c>
      <c r="I155" s="187">
        <f>IFERROR('Παραδοχές διείσδυσης - κάλυψης'!G94/'Παραδοχές διείσδυσης - κάλυψης'!G123,0)</f>
        <v>0</v>
      </c>
      <c r="J155" s="160">
        <f t="shared" si="82"/>
        <v>0</v>
      </c>
      <c r="K155" s="187">
        <f>IFERROR('Παραδοχές διείσδυσης - κάλυψης'!I94/'Παραδοχές διείσδυσης - κάλυψης'!I123,0)</f>
        <v>0</v>
      </c>
      <c r="L155" s="160">
        <f t="shared" si="83"/>
        <v>0</v>
      </c>
      <c r="M155" s="188">
        <f t="shared" si="79"/>
        <v>0</v>
      </c>
      <c r="O155" s="187">
        <f>IFERROR('Παραδοχές διείσδυσης - κάλυψης'!J94/'Παραδοχές διείσδυσης - κάλυψης'!J123,0)</f>
        <v>0</v>
      </c>
      <c r="P155" s="160">
        <f t="shared" si="84"/>
        <v>0</v>
      </c>
      <c r="Q155" s="187">
        <f>IFERROR('Παραδοχές διείσδυσης - κάλυψης'!K94/'Παραδοχές διείσδυσης - κάλυψης'!K123,0)</f>
        <v>0</v>
      </c>
      <c r="R155" s="160">
        <f t="shared" si="85"/>
        <v>0</v>
      </c>
      <c r="S155" s="187">
        <f>IFERROR('Παραδοχές διείσδυσης - κάλυψης'!L94/'Παραδοχές διείσδυσης - κάλυψης'!L123,0)</f>
        <v>0</v>
      </c>
      <c r="T155" s="160">
        <f t="shared" si="86"/>
        <v>0</v>
      </c>
      <c r="U155" s="187">
        <f>IFERROR('Παραδοχές διείσδυσης - κάλυψης'!M94/'Παραδοχές διείσδυσης - κάλυψης'!M123,0)</f>
        <v>0</v>
      </c>
      <c r="V155" s="160">
        <f t="shared" si="87"/>
        <v>0</v>
      </c>
      <c r="W155" s="187">
        <f>IFERROR('Παραδοχές διείσδυσης - κάλυψης'!N94/'Παραδοχές διείσδυσης - κάλυψης'!N123,0)</f>
        <v>0</v>
      </c>
      <c r="X155" s="160">
        <f t="shared" si="88"/>
        <v>0</v>
      </c>
      <c r="Y155" s="188">
        <f t="shared" si="89"/>
        <v>0</v>
      </c>
    </row>
    <row r="156" spans="2:25" outlineLevel="1">
      <c r="B156" s="236" t="s">
        <v>95</v>
      </c>
      <c r="C156" s="62" t="s">
        <v>193</v>
      </c>
      <c r="D156" s="186">
        <f>IFERROR('Παραδοχές διείσδυσης - κάλυψης'!D95/'Παραδοχές διείσδυσης - κάλυψης'!D124,0)</f>
        <v>0</v>
      </c>
      <c r="E156" s="187">
        <f>IFERROR('Παραδοχές διείσδυσης - κάλυψης'!E95/'Παραδοχές διείσδυσης - κάλυψης'!E124,0)</f>
        <v>0</v>
      </c>
      <c r="F156" s="160">
        <f t="shared" si="80"/>
        <v>0</v>
      </c>
      <c r="G156" s="187">
        <f>IFERROR('Παραδοχές διείσδυσης - κάλυψης'!F95/'Παραδοχές διείσδυσης - κάλυψης'!F124,0)</f>
        <v>0</v>
      </c>
      <c r="H156" s="160">
        <f t="shared" si="81"/>
        <v>0</v>
      </c>
      <c r="I156" s="187">
        <f>IFERROR('Παραδοχές διείσδυσης - κάλυψης'!G95/'Παραδοχές διείσδυσης - κάλυψης'!G124,0)</f>
        <v>0</v>
      </c>
      <c r="J156" s="160">
        <f t="shared" si="82"/>
        <v>0</v>
      </c>
      <c r="K156" s="187">
        <f>IFERROR('Παραδοχές διείσδυσης - κάλυψης'!I95/'Παραδοχές διείσδυσης - κάλυψης'!I124,0)</f>
        <v>0</v>
      </c>
      <c r="L156" s="160">
        <f t="shared" si="83"/>
        <v>0</v>
      </c>
      <c r="M156" s="188">
        <f t="shared" si="79"/>
        <v>0</v>
      </c>
      <c r="O156" s="187">
        <f>IFERROR('Παραδοχές διείσδυσης - κάλυψης'!J95/'Παραδοχές διείσδυσης - κάλυψης'!J124,0)</f>
        <v>0</v>
      </c>
      <c r="P156" s="160">
        <f t="shared" si="84"/>
        <v>0</v>
      </c>
      <c r="Q156" s="187">
        <f>IFERROR('Παραδοχές διείσδυσης - κάλυψης'!K95/'Παραδοχές διείσδυσης - κάλυψης'!K124,0)</f>
        <v>0</v>
      </c>
      <c r="R156" s="160">
        <f t="shared" si="85"/>
        <v>0</v>
      </c>
      <c r="S156" s="187">
        <f>IFERROR('Παραδοχές διείσδυσης - κάλυψης'!L95/'Παραδοχές διείσδυσης - κάλυψης'!L124,0)</f>
        <v>0</v>
      </c>
      <c r="T156" s="160">
        <f t="shared" si="86"/>
        <v>0</v>
      </c>
      <c r="U156" s="187">
        <f>IFERROR('Παραδοχές διείσδυσης - κάλυψης'!M95/'Παραδοχές διείσδυσης - κάλυψης'!M124,0)</f>
        <v>0</v>
      </c>
      <c r="V156" s="160">
        <f t="shared" si="87"/>
        <v>0</v>
      </c>
      <c r="W156" s="187">
        <f>IFERROR('Παραδοχές διείσδυσης - κάλυψης'!N95/'Παραδοχές διείσδυσης - κάλυψης'!N124,0)</f>
        <v>0</v>
      </c>
      <c r="X156" s="160">
        <f t="shared" si="88"/>
        <v>0</v>
      </c>
      <c r="Y156" s="188">
        <f t="shared" si="89"/>
        <v>0</v>
      </c>
    </row>
    <row r="157" spans="2:25" outlineLevel="1">
      <c r="B157" s="236" t="s">
        <v>96</v>
      </c>
      <c r="C157" s="62" t="s">
        <v>193</v>
      </c>
      <c r="D157" s="186">
        <f>IFERROR('Παραδοχές διείσδυσης - κάλυψης'!D96/'Παραδοχές διείσδυσης - κάλυψης'!D125,0)</f>
        <v>0.70092207792207795</v>
      </c>
      <c r="E157" s="187">
        <f>IFERROR('Παραδοχές διείσδυσης - κάλυψης'!E96/'Παραδοχές διείσδυσης - κάλυψης'!E125,0)</f>
        <v>0.70092207792207795</v>
      </c>
      <c r="F157" s="160">
        <f t="shared" si="80"/>
        <v>0</v>
      </c>
      <c r="G157" s="187">
        <f>IFERROR('Παραδοχές διείσδυσης - κάλυψης'!F96/'Παραδοχές διείσδυσης - κάλυψης'!F125,0)</f>
        <v>0.70092207792207795</v>
      </c>
      <c r="H157" s="160">
        <f t="shared" si="81"/>
        <v>0</v>
      </c>
      <c r="I157" s="187">
        <f>IFERROR('Παραδοχές διείσδυσης - κάλυψης'!G96/'Παραδοχές διείσδυσης - κάλυψης'!G125,0)</f>
        <v>0.70092207792207795</v>
      </c>
      <c r="J157" s="160">
        <f t="shared" si="82"/>
        <v>0</v>
      </c>
      <c r="K157" s="187">
        <f>IFERROR('Παραδοχές διείσδυσης - κάλυψης'!I96/'Παραδοχές διείσδυσης - κάλυψης'!I125,0)</f>
        <v>0.70092207792207795</v>
      </c>
      <c r="L157" s="160">
        <f t="shared" si="83"/>
        <v>0</v>
      </c>
      <c r="M157" s="188">
        <f t="shared" si="79"/>
        <v>0</v>
      </c>
      <c r="O157" s="187">
        <f>IFERROR('Παραδοχές διείσδυσης - κάλυψης'!J96/'Παραδοχές διείσδυσης - κάλυψης'!J125,0)</f>
        <v>0.70092207792207795</v>
      </c>
      <c r="P157" s="160">
        <f t="shared" si="84"/>
        <v>0</v>
      </c>
      <c r="Q157" s="187">
        <f>IFERROR('Παραδοχές διείσδυσης - κάλυψης'!K96/'Παραδοχές διείσδυσης - κάλυψης'!K125,0)</f>
        <v>0.70092207792207795</v>
      </c>
      <c r="R157" s="160">
        <f t="shared" si="85"/>
        <v>0</v>
      </c>
      <c r="S157" s="187">
        <f>IFERROR('Παραδοχές διείσδυσης - κάλυψης'!L96/'Παραδοχές διείσδυσης - κάλυψης'!L125,0)</f>
        <v>0.70092207792207795</v>
      </c>
      <c r="T157" s="160">
        <f t="shared" si="86"/>
        <v>0</v>
      </c>
      <c r="U157" s="187">
        <f>IFERROR('Παραδοχές διείσδυσης - κάλυψης'!M96/'Παραδοχές διείσδυσης - κάλυψης'!M125,0)</f>
        <v>0.70092207792207795</v>
      </c>
      <c r="V157" s="160">
        <f t="shared" si="87"/>
        <v>0</v>
      </c>
      <c r="W157" s="187">
        <f>IFERROR('Παραδοχές διείσδυσης - κάλυψης'!N96/'Παραδοχές διείσδυσης - κάλυψης'!N125,0)</f>
        <v>0.70092207792207795</v>
      </c>
      <c r="X157" s="160">
        <f t="shared" si="88"/>
        <v>0</v>
      </c>
      <c r="Y157" s="188">
        <f t="shared" si="89"/>
        <v>0</v>
      </c>
    </row>
    <row r="158" spans="2:25" ht="15" customHeight="1" outlineLevel="1">
      <c r="B158" s="49" t="s">
        <v>135</v>
      </c>
      <c r="C158" s="46" t="s">
        <v>193</v>
      </c>
      <c r="D158" s="186">
        <f>IFERROR('Παραδοχές διείσδυσης - κάλυψης'!D97/'Παραδοχές διείσδυσης - κάλυψης'!D126,0)</f>
        <v>0.75909969788519638</v>
      </c>
      <c r="E158" s="187">
        <f>IFERROR('Παραδοχές διείσδυσης - κάλυψης'!E97/'Παραδοχές διείσδυσης - κάλυψης'!E126,0)</f>
        <v>0.75909969788519638</v>
      </c>
      <c r="F158" s="160">
        <f t="shared" ref="F158" si="90">IFERROR((E158-D158)/D158,0)</f>
        <v>0</v>
      </c>
      <c r="G158" s="187">
        <f>IFERROR('Παραδοχές διείσδυσης - κάλυψης'!F97/'Παραδοχές διείσδυσης - κάλυψης'!F126,0)</f>
        <v>0.75909969788519638</v>
      </c>
      <c r="H158" s="160">
        <f t="shared" ref="H158" si="91">IFERROR((G158-E158)/E158,0)</f>
        <v>0</v>
      </c>
      <c r="I158" s="187">
        <f>IFERROR('Παραδοχές διείσδυσης - κάλυψης'!G97/'Παραδοχές διείσδυσης - κάλυψης'!G126,0)</f>
        <v>0.75909969788519638</v>
      </c>
      <c r="J158" s="160">
        <f t="shared" ref="J158" si="92">IFERROR((I158-G158)/G158,0)</f>
        <v>0</v>
      </c>
      <c r="K158" s="187">
        <f>IFERROR('Παραδοχές διείσδυσης - κάλυψης'!I97/'Παραδοχές διείσδυσης - κάλυψης'!I126,0)</f>
        <v>0.75909969788519638</v>
      </c>
      <c r="L158" s="160">
        <f t="shared" ref="L158" si="93">IFERROR((K158-I158)/I158,0)</f>
        <v>0</v>
      </c>
      <c r="M158" s="188">
        <f>IFERROR((K158/D158)^(1/4)-1,0)</f>
        <v>0</v>
      </c>
      <c r="O158" s="187">
        <f>IFERROR('Παραδοχές διείσδυσης - κάλυψης'!J97/'Παραδοχές διείσδυσης - κάλυψης'!J126,0)</f>
        <v>0.75909969788519638</v>
      </c>
      <c r="P158" s="160">
        <f t="shared" ref="P158" si="94">IFERROR((O158-K158)/K158,0)</f>
        <v>0</v>
      </c>
      <c r="Q158" s="187">
        <f>IFERROR('Παραδοχές διείσδυσης - κάλυψης'!K97/'Παραδοχές διείσδυσης - κάλυψης'!K126,0)</f>
        <v>0.75909969788519638</v>
      </c>
      <c r="R158" s="160">
        <f t="shared" ref="R158" si="95">IFERROR((Q158-O158)/O158,0)</f>
        <v>0</v>
      </c>
      <c r="S158" s="187">
        <f>IFERROR('Παραδοχές διείσδυσης - κάλυψης'!L97/'Παραδοχές διείσδυσης - κάλυψης'!L126,0)</f>
        <v>0.75909969788519638</v>
      </c>
      <c r="T158" s="160">
        <f t="shared" ref="T158" si="96">IFERROR((S158-Q158)/Q158,0)</f>
        <v>0</v>
      </c>
      <c r="U158" s="187">
        <f>IFERROR('Παραδοχές διείσδυσης - κάλυψης'!M97/'Παραδοχές διείσδυσης - κάλυψης'!M126,0)</f>
        <v>0.75909969788519638</v>
      </c>
      <c r="V158" s="160">
        <f t="shared" ref="V158" si="97">IFERROR((U158-S158)/S158,0)</f>
        <v>0</v>
      </c>
      <c r="W158" s="187">
        <f>IFERROR('Παραδοχές διείσδυσης - κάλυψης'!N97/'Παραδοχές διείσδυσης - κάλυψης'!N126,0)</f>
        <v>0.75909969788519638</v>
      </c>
      <c r="X158" s="160">
        <f t="shared" ref="X158" si="98">IFERROR((W158-U158)/U158,0)</f>
        <v>0</v>
      </c>
      <c r="Y158" s="188">
        <f t="shared" ref="Y158" si="99">IFERROR((W158/O158)^(1/4)-1,0)</f>
        <v>0</v>
      </c>
    </row>
    <row r="160" spans="2:25" ht="15.6">
      <c r="B160" s="293" t="s">
        <v>198</v>
      </c>
      <c r="C160" s="293"/>
      <c r="D160" s="293"/>
      <c r="E160" s="293"/>
      <c r="F160" s="293"/>
      <c r="G160" s="293"/>
      <c r="H160" s="293"/>
      <c r="I160" s="293"/>
      <c r="J160" s="293"/>
      <c r="K160" s="293"/>
      <c r="L160" s="293"/>
      <c r="M160" s="293"/>
      <c r="N160" s="293"/>
      <c r="O160" s="293"/>
      <c r="P160" s="293"/>
      <c r="Q160" s="293"/>
      <c r="R160" s="293"/>
      <c r="S160" s="293"/>
      <c r="T160" s="293"/>
      <c r="U160" s="293"/>
      <c r="V160" s="293"/>
      <c r="W160" s="293"/>
      <c r="X160" s="293"/>
      <c r="Y160" s="293"/>
    </row>
    <row r="161" spans="2:33" ht="5.45" customHeight="1" outlineLevel="1">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row>
    <row r="162" spans="2:33" ht="14.25" customHeight="1" outlineLevel="1">
      <c r="B162" s="340"/>
      <c r="C162" s="307" t="s">
        <v>102</v>
      </c>
      <c r="D162" s="310" t="s">
        <v>127</v>
      </c>
      <c r="E162" s="312"/>
      <c r="F162" s="312"/>
      <c r="G162" s="312"/>
      <c r="H162" s="312"/>
      <c r="I162" s="312"/>
      <c r="J162" s="311"/>
      <c r="K162" s="312"/>
      <c r="L162" s="311"/>
      <c r="M162" s="365" t="str">
        <f>"Ετήσιος ρυθμός ανάπτυξης (CAGR) "&amp;($C$3-5)&amp;" - "&amp;(($C$3-1))</f>
        <v>Ετήσιος ρυθμός ανάπτυξης (CAGR) 2019 - 2023</v>
      </c>
      <c r="N162" s="102"/>
      <c r="O162" s="368" t="s">
        <v>128</v>
      </c>
      <c r="P162" s="369"/>
      <c r="Q162" s="369"/>
      <c r="R162" s="369"/>
      <c r="S162" s="369"/>
      <c r="T162" s="369"/>
      <c r="U162" s="369"/>
      <c r="V162" s="369"/>
      <c r="W162" s="369"/>
      <c r="X162" s="370"/>
      <c r="Y162" s="365" t="str">
        <f>"Ετήσιος ρυθμός ανάπτυξης (CAGR) "&amp;$C$3&amp;" - "&amp;$E$3</f>
        <v>Ετήσιος ρυθμός ανάπτυξης (CAGR) 2024 - 2028</v>
      </c>
    </row>
    <row r="163" spans="2:33" ht="15.75" customHeight="1" outlineLevel="1">
      <c r="B163" s="341"/>
      <c r="C163" s="308"/>
      <c r="D163" s="66">
        <f>$C$3-5</f>
        <v>2019</v>
      </c>
      <c r="E163" s="310">
        <f>$C$3-4</f>
        <v>2020</v>
      </c>
      <c r="F163" s="311"/>
      <c r="G163" s="310">
        <f>$C$3-3</f>
        <v>2021</v>
      </c>
      <c r="H163" s="311"/>
      <c r="I163" s="310">
        <f>$C$3+-2</f>
        <v>2022</v>
      </c>
      <c r="J163" s="311"/>
      <c r="K163" s="310">
        <f>$C$3-1</f>
        <v>2023</v>
      </c>
      <c r="L163" s="311"/>
      <c r="M163" s="366"/>
      <c r="N163" s="102"/>
      <c r="O163" s="310">
        <f>$C$3</f>
        <v>2024</v>
      </c>
      <c r="P163" s="311"/>
      <c r="Q163" s="310">
        <f>$C$3+1</f>
        <v>2025</v>
      </c>
      <c r="R163" s="311"/>
      <c r="S163" s="310">
        <f>$C$3+2</f>
        <v>2026</v>
      </c>
      <c r="T163" s="311"/>
      <c r="U163" s="310">
        <f>$C$3+3</f>
        <v>2027</v>
      </c>
      <c r="V163" s="311"/>
      <c r="W163" s="310">
        <f>$C$3+4</f>
        <v>2028</v>
      </c>
      <c r="X163" s="311"/>
      <c r="Y163" s="366"/>
    </row>
    <row r="164" spans="2:33" outlineLevel="1">
      <c r="B164" s="342"/>
      <c r="C164" s="309"/>
      <c r="D164" s="81" t="s">
        <v>192</v>
      </c>
      <c r="E164" s="134" t="s">
        <v>192</v>
      </c>
      <c r="F164" s="65" t="s">
        <v>131</v>
      </c>
      <c r="G164" s="66" t="s">
        <v>192</v>
      </c>
      <c r="H164" s="65" t="s">
        <v>131</v>
      </c>
      <c r="I164" s="65" t="s">
        <v>192</v>
      </c>
      <c r="J164" s="65" t="s">
        <v>131</v>
      </c>
      <c r="K164" s="66" t="s">
        <v>192</v>
      </c>
      <c r="L164" s="65" t="s">
        <v>131</v>
      </c>
      <c r="M164" s="367"/>
      <c r="N164" s="53"/>
      <c r="O164" s="189" t="s">
        <v>192</v>
      </c>
      <c r="P164" s="190" t="s">
        <v>131</v>
      </c>
      <c r="Q164" s="189" t="s">
        <v>192</v>
      </c>
      <c r="R164" s="190" t="s">
        <v>131</v>
      </c>
      <c r="S164" s="189" t="s">
        <v>192</v>
      </c>
      <c r="T164" s="190" t="s">
        <v>131</v>
      </c>
      <c r="U164" s="189" t="s">
        <v>192</v>
      </c>
      <c r="V164" s="190" t="s">
        <v>131</v>
      </c>
      <c r="W164" s="189" t="s">
        <v>192</v>
      </c>
      <c r="X164" s="190" t="s">
        <v>131</v>
      </c>
      <c r="Y164" s="367"/>
    </row>
    <row r="165" spans="2:33" outlineLevel="1">
      <c r="B165" s="235" t="s">
        <v>75</v>
      </c>
      <c r="C165" s="62" t="s">
        <v>199</v>
      </c>
      <c r="D165" s="180">
        <f>IFERROR('Διανεμόμενες ποσότητες αερίου'!D15/'Ανάπτυξη δικτύου'!E45,0)</f>
        <v>0</v>
      </c>
      <c r="E165" s="170">
        <f>IFERROR('Διανεμόμενες ποσότητες αερίου'!E15/'Ανάπτυξη δικτύου'!G45,0)</f>
        <v>0</v>
      </c>
      <c r="F165" s="160">
        <f>IFERROR((E165-D165)/D165,0)</f>
        <v>0</v>
      </c>
      <c r="G165" s="156">
        <f>IFERROR('Διανεμόμενες ποσότητες αερίου'!G15/'Ανάπτυξη δικτύου'!J45,0)</f>
        <v>0</v>
      </c>
      <c r="H165" s="160">
        <f>IFERROR((G165-E165)/E165,0)</f>
        <v>0</v>
      </c>
      <c r="I165" s="167">
        <f>IFERROR('Διανεμόμενες ποσότητες αερίου'!I15/'Ανάπτυξη δικτύου'!M45,0)</f>
        <v>0</v>
      </c>
      <c r="J165" s="160">
        <f>IFERROR((I165-G165)/G165,0)</f>
        <v>0</v>
      </c>
      <c r="K165" s="156">
        <f>IFERROR('Διανεμόμενες ποσότητες αερίου'!K15/'Ανάπτυξη δικτύου'!P45,0)</f>
        <v>0</v>
      </c>
      <c r="L165" s="160">
        <f>IFERROR((K165-I165)/I165,0)</f>
        <v>0</v>
      </c>
      <c r="M165" s="188">
        <f t="shared" ref="M165:M187" si="100">IFERROR((K165/D165)^(1/4)-1,0)</f>
        <v>0</v>
      </c>
      <c r="O165" s="157">
        <f>IFERROR('Διανεμόμενες ποσότητες αερίου'!R15/'Ανάπτυξη δικτύου'!V45,0)</f>
        <v>0</v>
      </c>
      <c r="P165" s="160">
        <f>IFERROR((O165-K165)/K165,0)</f>
        <v>0</v>
      </c>
      <c r="Q165" s="156">
        <f>IFERROR('Διανεμόμενες ποσότητες αερίου'!X15/'Ανάπτυξη δικτύου'!Y45,0)</f>
        <v>0</v>
      </c>
      <c r="R165" s="160">
        <f>IFERROR((Q165-O165)/O165,0)</f>
        <v>0</v>
      </c>
      <c r="S165" s="156">
        <f>IFERROR('Διανεμόμενες ποσότητες αερίου'!AD15/'Ανάπτυξη δικτύου'!AB45,0)</f>
        <v>0</v>
      </c>
      <c r="T165" s="160">
        <f>IFERROR((S165-Q165)/Q165,0)</f>
        <v>0</v>
      </c>
      <c r="U165" s="156">
        <f>IFERROR('Διανεμόμενες ποσότητες αερίου'!AJ15/'Ανάπτυξη δικτύου'!AE45,0)</f>
        <v>0</v>
      </c>
      <c r="V165" s="160">
        <f>IFERROR((U165-S165)/S165,0)</f>
        <v>0</v>
      </c>
      <c r="W165" s="156">
        <f>IFERROR('Διανεμόμενες ποσότητες αερίου'!AP15/'Ανάπτυξη δικτύου'!AH45,0)</f>
        <v>0</v>
      </c>
      <c r="X165" s="160">
        <f>IFERROR((W165-U165)/U165,0)</f>
        <v>0</v>
      </c>
      <c r="Y165" s="188">
        <f>IFERROR((W165/O165)^(1/4)-1,0)</f>
        <v>0</v>
      </c>
    </row>
    <row r="166" spans="2:33" outlineLevel="1">
      <c r="B166" s="236" t="s">
        <v>76</v>
      </c>
      <c r="C166" s="62" t="s">
        <v>199</v>
      </c>
      <c r="D166" s="180">
        <f>IFERROR('Διανεμόμενες ποσότητες αερίου'!D16/'Ανάπτυξη δικτύου'!E46,0)</f>
        <v>0</v>
      </c>
      <c r="E166" s="170">
        <f>IFERROR('Διανεμόμενες ποσότητες αερίου'!E16/'Ανάπτυξη δικτύου'!G46,0)</f>
        <v>0</v>
      </c>
      <c r="F166" s="160">
        <f t="shared" ref="F166:F187" si="101">IFERROR((E166-D166)/D166,0)</f>
        <v>0</v>
      </c>
      <c r="G166" s="156">
        <f>IFERROR('Διανεμόμενες ποσότητες αερίου'!G16/'Ανάπτυξη δικτύου'!J46,0)</f>
        <v>0</v>
      </c>
      <c r="H166" s="160">
        <f t="shared" ref="H166:H187" si="102">IFERROR((G166-E166)/E166,0)</f>
        <v>0</v>
      </c>
      <c r="I166" s="167">
        <f>IFERROR('Διανεμόμενες ποσότητες αερίου'!I16/'Ανάπτυξη δικτύου'!M46,0)</f>
        <v>0</v>
      </c>
      <c r="J166" s="160">
        <f t="shared" ref="J166:J187" si="103">IFERROR((I166-G166)/G166,0)</f>
        <v>0</v>
      </c>
      <c r="K166" s="156">
        <f>IFERROR('Διανεμόμενες ποσότητες αερίου'!K16/'Ανάπτυξη δικτύου'!P46,0)</f>
        <v>0</v>
      </c>
      <c r="L166" s="160">
        <f t="shared" ref="L166:L187" si="104">IFERROR((K166-I166)/I166,0)</f>
        <v>0</v>
      </c>
      <c r="M166" s="188">
        <f t="shared" si="100"/>
        <v>0</v>
      </c>
      <c r="O166" s="157">
        <f>IFERROR('Διανεμόμενες ποσότητες αερίου'!R16/'Ανάπτυξη δικτύου'!V46,0)</f>
        <v>0.1246770786710953</v>
      </c>
      <c r="P166" s="160">
        <f t="shared" ref="P166:P187" si="105">IFERROR((O166-K166)/K166,0)</f>
        <v>0</v>
      </c>
      <c r="Q166" s="156">
        <f>IFERROR('Διανεμόμενες ποσότητες αερίου'!X16/'Ανάπτυξη δικτύου'!Y46,0)</f>
        <v>0.57054877431240447</v>
      </c>
      <c r="R166" s="160">
        <f t="shared" ref="R166:R187" si="106">IFERROR((Q166-O166)/O166,0)</f>
        <v>3.5762122468199804</v>
      </c>
      <c r="S166" s="156">
        <f>IFERROR('Διανεμόμενες ποσότητες αερίου'!AD16/'Ανάπτυξη δικτύου'!AB46,0)</f>
        <v>1.232530027935784</v>
      </c>
      <c r="T166" s="160">
        <f t="shared" ref="T166:T187" si="107">IFERROR((S166-Q166)/Q166,0)</f>
        <v>1.1602535723981964</v>
      </c>
      <c r="U166" s="156">
        <f>IFERROR('Διανεμόμενες ποσότητες αερίου'!AJ16/'Ανάπτυξη δικτύου'!AE46,0)</f>
        <v>1.4931361042262901</v>
      </c>
      <c r="V166" s="160">
        <f t="shared" ref="V166:V187" si="108">IFERROR((U166-S166)/S166,0)</f>
        <v>0.21143994092132889</v>
      </c>
      <c r="W166" s="156">
        <f>IFERROR('Διανεμόμενες ποσότητες αερίου'!AP16/'Ανάπτυξη δικτύου'!AH46,0)</f>
        <v>1.7531721556533817</v>
      </c>
      <c r="X166" s="160">
        <f t="shared" ref="X166:X187" si="109">IFERROR((W166-U166)/U166,0)</f>
        <v>0.17415428552766563</v>
      </c>
      <c r="Y166" s="188">
        <f t="shared" ref="Y166:Y187" si="110">IFERROR((W166/O166)^(1/4)-1,0)</f>
        <v>0.93646426343402056</v>
      </c>
    </row>
    <row r="167" spans="2:33" outlineLevel="1">
      <c r="B167" s="236" t="s">
        <v>77</v>
      </c>
      <c r="C167" s="62" t="s">
        <v>199</v>
      </c>
      <c r="D167" s="180">
        <f>IFERROR('Διανεμόμενες ποσότητες αερίου'!D17/'Ανάπτυξη δικτύου'!E47,0)</f>
        <v>0</v>
      </c>
      <c r="E167" s="170">
        <f>IFERROR('Διανεμόμενες ποσότητες αερίου'!E17/'Ανάπτυξη δικτύου'!G47,0)</f>
        <v>0</v>
      </c>
      <c r="F167" s="160">
        <f t="shared" si="101"/>
        <v>0</v>
      </c>
      <c r="G167" s="156">
        <f>IFERROR('Διανεμόμενες ποσότητες αερίου'!G17/'Ανάπτυξη δικτύου'!J47,0)</f>
        <v>0</v>
      </c>
      <c r="H167" s="160">
        <f t="shared" si="102"/>
        <v>0</v>
      </c>
      <c r="I167" s="167">
        <f>IFERROR('Διανεμόμενες ποσότητες αερίου'!I17/'Ανάπτυξη δικτύου'!M47,0)</f>
        <v>0</v>
      </c>
      <c r="J167" s="160">
        <f t="shared" si="103"/>
        <v>0</v>
      </c>
      <c r="K167" s="156">
        <f>IFERROR('Διανεμόμενες ποσότητες αερίου'!K17/'Ανάπτυξη δικτύου'!P47,0)</f>
        <v>0</v>
      </c>
      <c r="L167" s="160">
        <f t="shared" si="104"/>
        <v>0</v>
      </c>
      <c r="M167" s="188">
        <f t="shared" si="100"/>
        <v>0</v>
      </c>
      <c r="O167" s="157">
        <f>IFERROR('Διανεμόμενες ποσότητες αερίου'!R17/'Ανάπτυξη δικτύου'!V47,0)</f>
        <v>0</v>
      </c>
      <c r="P167" s="160">
        <f t="shared" si="105"/>
        <v>0</v>
      </c>
      <c r="Q167" s="156">
        <f>IFERROR('Διανεμόμενες ποσότητες αερίου'!X17/'Ανάπτυξη δικτύου'!Y47,0)</f>
        <v>0</v>
      </c>
      <c r="R167" s="160">
        <f t="shared" si="106"/>
        <v>0</v>
      </c>
      <c r="S167" s="156">
        <f>IFERROR('Διανεμόμενες ποσότητες αερίου'!AD17/'Ανάπτυξη δικτύου'!AB47,0)</f>
        <v>0</v>
      </c>
      <c r="T167" s="160">
        <f t="shared" si="107"/>
        <v>0</v>
      </c>
      <c r="U167" s="156">
        <f>IFERROR('Διανεμόμενες ποσότητες αερίου'!AJ17/'Ανάπτυξη δικτύου'!AE47,0)</f>
        <v>0</v>
      </c>
      <c r="V167" s="160">
        <f t="shared" si="108"/>
        <v>0</v>
      </c>
      <c r="W167" s="156">
        <f>IFERROR('Διανεμόμενες ποσότητες αερίου'!AP17/'Ανάπτυξη δικτύου'!AH47,0)</f>
        <v>0</v>
      </c>
      <c r="X167" s="160">
        <f t="shared" si="109"/>
        <v>0</v>
      </c>
      <c r="Y167" s="188">
        <f t="shared" si="110"/>
        <v>0</v>
      </c>
    </row>
    <row r="168" spans="2:33" outlineLevel="1">
      <c r="B168" s="235" t="s">
        <v>78</v>
      </c>
      <c r="C168" s="62" t="s">
        <v>199</v>
      </c>
      <c r="D168" s="180">
        <f>IFERROR('Διανεμόμενες ποσότητες αερίου'!D18/'Ανάπτυξη δικτύου'!E48,0)</f>
        <v>0</v>
      </c>
      <c r="E168" s="170">
        <f>IFERROR('Διανεμόμενες ποσότητες αερίου'!E18/'Ανάπτυξη δικτύου'!G48,0)</f>
        <v>0</v>
      </c>
      <c r="F168" s="160">
        <f t="shared" si="101"/>
        <v>0</v>
      </c>
      <c r="G168" s="156">
        <f>IFERROR('Διανεμόμενες ποσότητες αερίου'!G18/'Ανάπτυξη δικτύου'!J48,0)</f>
        <v>0</v>
      </c>
      <c r="H168" s="160">
        <f t="shared" si="102"/>
        <v>0</v>
      </c>
      <c r="I168" s="167">
        <f>IFERROR('Διανεμόμενες ποσότητες αερίου'!I18/'Ανάπτυξη δικτύου'!M48,0)</f>
        <v>0</v>
      </c>
      <c r="J168" s="160">
        <f t="shared" si="103"/>
        <v>0</v>
      </c>
      <c r="K168" s="156">
        <f>IFERROR('Διανεμόμενες ποσότητες αερίου'!K18/'Ανάπτυξη δικτύου'!P48,0)</f>
        <v>0</v>
      </c>
      <c r="L168" s="160">
        <f t="shared" si="104"/>
        <v>0</v>
      </c>
      <c r="M168" s="188">
        <f t="shared" si="100"/>
        <v>0</v>
      </c>
      <c r="O168" s="157">
        <f>IFERROR('Διανεμόμενες ποσότητες αερίου'!R18/'Ανάπτυξη δικτύου'!V48,0)</f>
        <v>0</v>
      </c>
      <c r="P168" s="160">
        <f t="shared" si="105"/>
        <v>0</v>
      </c>
      <c r="Q168" s="156">
        <f>IFERROR('Διανεμόμενες ποσότητες αερίου'!X18/'Ανάπτυξη δικτύου'!Y48,0)</f>
        <v>0</v>
      </c>
      <c r="R168" s="160">
        <f t="shared" si="106"/>
        <v>0</v>
      </c>
      <c r="S168" s="156">
        <f>IFERROR('Διανεμόμενες ποσότητες αερίου'!AD18/'Ανάπτυξη δικτύου'!AB48,0)</f>
        <v>0</v>
      </c>
      <c r="T168" s="160">
        <f t="shared" si="107"/>
        <v>0</v>
      </c>
      <c r="U168" s="156">
        <f>IFERROR('Διανεμόμενες ποσότητες αερίου'!AJ18/'Ανάπτυξη δικτύου'!AE48,0)</f>
        <v>0</v>
      </c>
      <c r="V168" s="160">
        <f t="shared" si="108"/>
        <v>0</v>
      </c>
      <c r="W168" s="156">
        <f>IFERROR('Διανεμόμενες ποσότητες αερίου'!AP18/'Ανάπτυξη δικτύου'!AH48,0)</f>
        <v>0</v>
      </c>
      <c r="X168" s="160">
        <f t="shared" si="109"/>
        <v>0</v>
      </c>
      <c r="Y168" s="188">
        <f t="shared" si="110"/>
        <v>0</v>
      </c>
    </row>
    <row r="169" spans="2:33" outlineLevel="1">
      <c r="B169" s="236" t="s">
        <v>79</v>
      </c>
      <c r="C169" s="62" t="s">
        <v>199</v>
      </c>
      <c r="D169" s="180">
        <f>IFERROR('Διανεμόμενες ποσότητες αερίου'!D19/'Ανάπτυξη δικτύου'!E49,0)</f>
        <v>0</v>
      </c>
      <c r="E169" s="170">
        <f>IFERROR('Διανεμόμενες ποσότητες αερίου'!E19/'Ανάπτυξη δικτύου'!G49,0)</f>
        <v>0</v>
      </c>
      <c r="F169" s="160">
        <f t="shared" si="101"/>
        <v>0</v>
      </c>
      <c r="G169" s="156">
        <f>IFERROR('Διανεμόμενες ποσότητες αερίου'!G19/'Ανάπτυξη δικτύου'!J49,0)</f>
        <v>0</v>
      </c>
      <c r="H169" s="160">
        <f t="shared" si="102"/>
        <v>0</v>
      </c>
      <c r="I169" s="167">
        <f>IFERROR('Διανεμόμενες ποσότητες αερίου'!I19/'Ανάπτυξη δικτύου'!M49,0)</f>
        <v>7.3494000000000004E-2</v>
      </c>
      <c r="J169" s="160">
        <f t="shared" si="103"/>
        <v>0</v>
      </c>
      <c r="K169" s="156">
        <f>IFERROR('Διανεμόμενες ποσότητες αερίου'!K19/'Ανάπτυξη δικτύου'!P49,0)</f>
        <v>0.17075023969319272</v>
      </c>
      <c r="L169" s="160">
        <f t="shared" si="104"/>
        <v>1.3233221717853527</v>
      </c>
      <c r="M169" s="188">
        <f t="shared" si="100"/>
        <v>0</v>
      </c>
      <c r="O169" s="157">
        <f>IFERROR('Διανεμόμενες ποσότητες αερίου'!R19/'Ανάπτυξη δικτύου'!V49,0)</f>
        <v>0.1476847932269619</v>
      </c>
      <c r="P169" s="160">
        <f t="shared" si="105"/>
        <v>-0.13508295219775535</v>
      </c>
      <c r="Q169" s="156">
        <f>IFERROR('Διανεμόμενες ποσότητες αερίου'!X19/'Ανάπτυξη δικτύου'!Y49,0)</f>
        <v>0.35921054361401433</v>
      </c>
      <c r="R169" s="160">
        <f t="shared" si="106"/>
        <v>1.4322784747511532</v>
      </c>
      <c r="S169" s="156">
        <f>IFERROR('Διανεμόμενες ποσότητες αερίου'!AD19/'Ανάπτυξη δικτύου'!AB49,0)</f>
        <v>0.83737724314730821</v>
      </c>
      <c r="T169" s="160">
        <f t="shared" si="107"/>
        <v>1.3311599785531423</v>
      </c>
      <c r="U169" s="156">
        <f>IFERROR('Διανεμόμενες ποσότητες αερίου'!AJ19/'Ανάπτυξη δικτύου'!AE49,0)</f>
        <v>1.1802911983172286</v>
      </c>
      <c r="V169" s="160">
        <f t="shared" si="108"/>
        <v>0.40950952271053809</v>
      </c>
      <c r="W169" s="156">
        <f>IFERROR('Διανεμόμενες ποσότητες αερίου'!AP19/'Ανάπτυξη δικτύου'!AH49,0)</f>
        <v>1.097409812002484</v>
      </c>
      <c r="X169" s="160">
        <f t="shared" si="109"/>
        <v>-7.0221133931110166E-2</v>
      </c>
      <c r="Y169" s="188">
        <f t="shared" si="110"/>
        <v>0.65104254636225178</v>
      </c>
    </row>
    <row r="170" spans="2:33" outlineLevel="1">
      <c r="B170" s="236" t="s">
        <v>80</v>
      </c>
      <c r="C170" s="62" t="s">
        <v>199</v>
      </c>
      <c r="D170" s="180">
        <f>IFERROR('Διανεμόμενες ποσότητες αερίου'!D20/'Ανάπτυξη δικτύου'!E50,0)</f>
        <v>0</v>
      </c>
      <c r="E170" s="170">
        <f>IFERROR('Διανεμόμενες ποσότητες αερίου'!E20/'Ανάπτυξη δικτύου'!G50,0)</f>
        <v>0</v>
      </c>
      <c r="F170" s="160">
        <f t="shared" si="101"/>
        <v>0</v>
      </c>
      <c r="G170" s="156">
        <f>IFERROR('Διανεμόμενες ποσότητες αερίου'!G20/'Ανάπτυξη δικτύου'!J50,0)</f>
        <v>0</v>
      </c>
      <c r="H170" s="160">
        <f t="shared" si="102"/>
        <v>0</v>
      </c>
      <c r="I170" s="167">
        <f>IFERROR('Διανεμόμενες ποσότητες αερίου'!I20/'Ανάπτυξη δικτύου'!M50,0)</f>
        <v>0</v>
      </c>
      <c r="J170" s="160">
        <f t="shared" si="103"/>
        <v>0</v>
      </c>
      <c r="K170" s="156">
        <f>IFERROR('Διανεμόμενες ποσότητες αερίου'!K20/'Ανάπτυξη δικτύου'!P50,0)</f>
        <v>0</v>
      </c>
      <c r="L170" s="160">
        <f t="shared" si="104"/>
        <v>0</v>
      </c>
      <c r="M170" s="188">
        <f t="shared" si="100"/>
        <v>0</v>
      </c>
      <c r="O170" s="157">
        <f>IFERROR('Διανεμόμενες ποσότητες αερίου'!R20/'Ανάπτυξη δικτύου'!V50,0)</f>
        <v>0</v>
      </c>
      <c r="P170" s="160">
        <f t="shared" si="105"/>
        <v>0</v>
      </c>
      <c r="Q170" s="156">
        <f>IFERROR('Διανεμόμενες ποσότητες αερίου'!X20/'Ανάπτυξη δικτύου'!Y50,0)</f>
        <v>0</v>
      </c>
      <c r="R170" s="160">
        <f t="shared" si="106"/>
        <v>0</v>
      </c>
      <c r="S170" s="156">
        <f>IFERROR('Διανεμόμενες ποσότητες αερίου'!AD20/'Ανάπτυξη δικτύου'!AB50,0)</f>
        <v>0</v>
      </c>
      <c r="T170" s="160">
        <f t="shared" si="107"/>
        <v>0</v>
      </c>
      <c r="U170" s="156">
        <f>IFERROR('Διανεμόμενες ποσότητες αερίου'!AJ20/'Ανάπτυξη δικτύου'!AE50,0)</f>
        <v>0</v>
      </c>
      <c r="V170" s="160">
        <f t="shared" si="108"/>
        <v>0</v>
      </c>
      <c r="W170" s="156">
        <f>IFERROR('Διανεμόμενες ποσότητες αερίου'!AP20/'Ανάπτυξη δικτύου'!AH50,0)</f>
        <v>0</v>
      </c>
      <c r="X170" s="160">
        <f t="shared" si="109"/>
        <v>0</v>
      </c>
      <c r="Y170" s="188">
        <f t="shared" si="110"/>
        <v>0</v>
      </c>
    </row>
    <row r="171" spans="2:33" outlineLevel="1">
      <c r="B171" s="235" t="s">
        <v>81</v>
      </c>
      <c r="C171" s="62" t="s">
        <v>199</v>
      </c>
      <c r="D171" s="180">
        <f>IFERROR('Διανεμόμενες ποσότητες αερίου'!D21/'Ανάπτυξη δικτύου'!E51,0)</f>
        <v>0</v>
      </c>
      <c r="E171" s="170">
        <f>IFERROR('Διανεμόμενες ποσότητες αερίου'!E21/'Ανάπτυξη δικτύου'!G51,0)</f>
        <v>0</v>
      </c>
      <c r="F171" s="160">
        <f t="shared" si="101"/>
        <v>0</v>
      </c>
      <c r="G171" s="156">
        <f>IFERROR('Διανεμόμενες ποσότητες αερίου'!G21/'Ανάπτυξη δικτύου'!J51,0)</f>
        <v>0</v>
      </c>
      <c r="H171" s="160">
        <f t="shared" si="102"/>
        <v>0</v>
      </c>
      <c r="I171" s="167">
        <f>IFERROR('Διανεμόμενες ποσότητες αερίου'!I21/'Ανάπτυξη δικτύου'!M51,0)</f>
        <v>0</v>
      </c>
      <c r="J171" s="160">
        <f t="shared" si="103"/>
        <v>0</v>
      </c>
      <c r="K171" s="156">
        <f>IFERROR('Διανεμόμενες ποσότητες αερίου'!K21/'Ανάπτυξη δικτύου'!P51,0)</f>
        <v>0</v>
      </c>
      <c r="L171" s="160">
        <f t="shared" si="104"/>
        <v>0</v>
      </c>
      <c r="M171" s="188">
        <f t="shared" si="100"/>
        <v>0</v>
      </c>
      <c r="O171" s="157">
        <f>IFERROR('Διανεμόμενες ποσότητες αερίου'!R21/'Ανάπτυξη δικτύου'!V51,0)</f>
        <v>0</v>
      </c>
      <c r="P171" s="160">
        <f t="shared" si="105"/>
        <v>0</v>
      </c>
      <c r="Q171" s="156">
        <f>IFERROR('Διανεμόμενες ποσότητες αερίου'!X21/'Ανάπτυξη δικτύου'!Y51,0)</f>
        <v>0</v>
      </c>
      <c r="R171" s="160">
        <f t="shared" si="106"/>
        <v>0</v>
      </c>
      <c r="S171" s="156">
        <f>IFERROR('Διανεμόμενες ποσότητες αερίου'!AD21/'Ανάπτυξη δικτύου'!AB51,0)</f>
        <v>0</v>
      </c>
      <c r="T171" s="160">
        <f t="shared" si="107"/>
        <v>0</v>
      </c>
      <c r="U171" s="156">
        <f>IFERROR('Διανεμόμενες ποσότητες αερίου'!AJ21/'Ανάπτυξη δικτύου'!AE51,0)</f>
        <v>0</v>
      </c>
      <c r="V171" s="160">
        <f t="shared" si="108"/>
        <v>0</v>
      </c>
      <c r="W171" s="156">
        <f>IFERROR('Διανεμόμενες ποσότητες αερίου'!AP21/'Ανάπτυξη δικτύου'!AH51,0)</f>
        <v>0</v>
      </c>
      <c r="X171" s="160">
        <f t="shared" si="109"/>
        <v>0</v>
      </c>
      <c r="Y171" s="188">
        <f t="shared" si="110"/>
        <v>0</v>
      </c>
    </row>
    <row r="172" spans="2:33" outlineLevel="1">
      <c r="B172" s="236" t="s">
        <v>82</v>
      </c>
      <c r="C172" s="62" t="s">
        <v>199</v>
      </c>
      <c r="D172" s="180">
        <f>IFERROR('Διανεμόμενες ποσότητες αερίου'!D22/'Ανάπτυξη δικτύου'!E52,0)</f>
        <v>0</v>
      </c>
      <c r="E172" s="170">
        <f>IFERROR('Διανεμόμενες ποσότητες αερίου'!E22/'Ανάπτυξη δικτύου'!G52,0)</f>
        <v>0</v>
      </c>
      <c r="F172" s="160">
        <f t="shared" si="101"/>
        <v>0</v>
      </c>
      <c r="G172" s="156">
        <f>IFERROR('Διανεμόμενες ποσότητες αερίου'!G22/'Ανάπτυξη δικτύου'!J52,0)</f>
        <v>0</v>
      </c>
      <c r="H172" s="160">
        <f t="shared" si="102"/>
        <v>0</v>
      </c>
      <c r="I172" s="167">
        <f>IFERROR('Διανεμόμενες ποσότητες αερίου'!I22/'Ανάπτυξη δικτύου'!M52,0)</f>
        <v>0</v>
      </c>
      <c r="J172" s="160">
        <f t="shared" si="103"/>
        <v>0</v>
      </c>
      <c r="K172" s="156">
        <f>IFERROR('Διανεμόμενες ποσότητες αερίου'!K22/'Ανάπτυξη δικτύου'!P52,0)</f>
        <v>0</v>
      </c>
      <c r="L172" s="160">
        <f t="shared" si="104"/>
        <v>0</v>
      </c>
      <c r="M172" s="188">
        <f t="shared" si="100"/>
        <v>0</v>
      </c>
      <c r="O172" s="157">
        <f>IFERROR('Διανεμόμενες ποσότητες αερίου'!R22/'Ανάπτυξη δικτύου'!V52,0)</f>
        <v>5.3182064984425459E-2</v>
      </c>
      <c r="P172" s="160">
        <f t="shared" si="105"/>
        <v>0</v>
      </c>
      <c r="Q172" s="156">
        <f>IFERROR('Διανεμόμενες ποσότητες αερίου'!X22/'Ανάπτυξη δικτύου'!Y52,0)</f>
        <v>0.40439291448424713</v>
      </c>
      <c r="R172" s="160">
        <f t="shared" si="106"/>
        <v>6.6039340443563992</v>
      </c>
      <c r="S172" s="156">
        <f>IFERROR('Διανεμόμενες ποσότητες αερίου'!AD22/'Ανάπτυξη δικτύου'!AB52,0)</f>
        <v>1.1443213223488538</v>
      </c>
      <c r="T172" s="160">
        <f t="shared" si="107"/>
        <v>1.8297264402080173</v>
      </c>
      <c r="U172" s="156">
        <f>IFERROR('Διανεμόμενες ποσότητες αερίου'!AJ22/'Ανάπτυξη δικτύου'!AE52,0)</f>
        <v>1.4147628683739213</v>
      </c>
      <c r="V172" s="160">
        <f t="shared" si="108"/>
        <v>0.2363335723483283</v>
      </c>
      <c r="W172" s="156">
        <f>IFERROR('Διανεμόμενες ποσότητες αερίου'!AP22/'Ανάπτυξη δικτύου'!AH52,0)</f>
        <v>1.6398948666061917</v>
      </c>
      <c r="X172" s="160">
        <f t="shared" si="109"/>
        <v>0.15913055344110719</v>
      </c>
      <c r="Y172" s="188">
        <f t="shared" si="110"/>
        <v>1.3564742720816172</v>
      </c>
    </row>
    <row r="173" spans="2:33" outlineLevel="1">
      <c r="B173" s="236" t="s">
        <v>83</v>
      </c>
      <c r="C173" s="62" t="s">
        <v>199</v>
      </c>
      <c r="D173" s="180">
        <f>IFERROR('Διανεμόμενες ποσότητες αερίου'!D23/'Ανάπτυξη δικτύου'!E53,0)</f>
        <v>0</v>
      </c>
      <c r="E173" s="170">
        <f>IFERROR('Διανεμόμενες ποσότητες αερίου'!E23/'Ανάπτυξη δικτύου'!G53,0)</f>
        <v>0</v>
      </c>
      <c r="F173" s="160">
        <f t="shared" si="101"/>
        <v>0</v>
      </c>
      <c r="G173" s="156">
        <f>IFERROR('Διανεμόμενες ποσότητες αερίου'!G23/'Ανάπτυξη δικτύου'!J53,0)</f>
        <v>0</v>
      </c>
      <c r="H173" s="160">
        <f t="shared" si="102"/>
        <v>0</v>
      </c>
      <c r="I173" s="167">
        <f>IFERROR('Διανεμόμενες ποσότητες αερίου'!I23/'Ανάπτυξη δικτύου'!M53,0)</f>
        <v>0</v>
      </c>
      <c r="J173" s="160">
        <f t="shared" si="103"/>
        <v>0</v>
      </c>
      <c r="K173" s="156">
        <f>IFERROR('Διανεμόμενες ποσότητες αερίου'!K23/'Ανάπτυξη δικτύου'!P53,0)</f>
        <v>0</v>
      </c>
      <c r="L173" s="160">
        <f t="shared" si="104"/>
        <v>0</v>
      </c>
      <c r="M173" s="188">
        <f t="shared" si="100"/>
        <v>0</v>
      </c>
      <c r="O173" s="157">
        <f>IFERROR('Διανεμόμενες ποσότητες αερίου'!R23/'Ανάπτυξη δικτύου'!V53,0)</f>
        <v>0</v>
      </c>
      <c r="P173" s="160">
        <f t="shared" si="105"/>
        <v>0</v>
      </c>
      <c r="Q173" s="156">
        <f>IFERROR('Διανεμόμενες ποσότητες αερίου'!X23/'Ανάπτυξη δικτύου'!Y53,0)</f>
        <v>0</v>
      </c>
      <c r="R173" s="160">
        <f t="shared" si="106"/>
        <v>0</v>
      </c>
      <c r="S173" s="156">
        <f>IFERROR('Διανεμόμενες ποσότητες αερίου'!AD23/'Ανάπτυξη δικτύου'!AB53,0)</f>
        <v>0</v>
      </c>
      <c r="T173" s="160">
        <f t="shared" si="107"/>
        <v>0</v>
      </c>
      <c r="U173" s="156">
        <f>IFERROR('Διανεμόμενες ποσότητες αερίου'!AJ23/'Ανάπτυξη δικτύου'!AE53,0)</f>
        <v>0</v>
      </c>
      <c r="V173" s="160">
        <f t="shared" si="108"/>
        <v>0</v>
      </c>
      <c r="W173" s="156">
        <f>IFERROR('Διανεμόμενες ποσότητες αερίου'!AP23/'Ανάπτυξη δικτύου'!AH53,0)</f>
        <v>0</v>
      </c>
      <c r="X173" s="160">
        <f t="shared" si="109"/>
        <v>0</v>
      </c>
      <c r="Y173" s="188">
        <f t="shared" si="110"/>
        <v>0</v>
      </c>
    </row>
    <row r="174" spans="2:33" outlineLevel="1">
      <c r="B174" s="235" t="s">
        <v>84</v>
      </c>
      <c r="C174" s="62" t="s">
        <v>199</v>
      </c>
      <c r="D174" s="180">
        <f>IFERROR('Διανεμόμενες ποσότητες αερίου'!D24/'Ανάπτυξη δικτύου'!E54,0)</f>
        <v>0</v>
      </c>
      <c r="E174" s="170">
        <f>IFERROR('Διανεμόμενες ποσότητες αερίου'!E24/'Ανάπτυξη δικτύου'!G54,0)</f>
        <v>0</v>
      </c>
      <c r="F174" s="160">
        <f t="shared" si="101"/>
        <v>0</v>
      </c>
      <c r="G174" s="156">
        <f>IFERROR('Διανεμόμενες ποσότητες αερίου'!G24/'Ανάπτυξη δικτύου'!J54,0)</f>
        <v>0</v>
      </c>
      <c r="H174" s="160">
        <f t="shared" si="102"/>
        <v>0</v>
      </c>
      <c r="I174" s="167">
        <f>IFERROR('Διανεμόμενες ποσότητες αερίου'!I24/'Ανάπτυξη δικτύου'!M54,0)</f>
        <v>0</v>
      </c>
      <c r="J174" s="160">
        <f t="shared" si="103"/>
        <v>0</v>
      </c>
      <c r="K174" s="156">
        <f>IFERROR('Διανεμόμενες ποσότητες αερίου'!K24/'Ανάπτυξη δικτύου'!P54,0)</f>
        <v>0</v>
      </c>
      <c r="L174" s="160">
        <f t="shared" si="104"/>
        <v>0</v>
      </c>
      <c r="M174" s="188">
        <f t="shared" si="100"/>
        <v>0</v>
      </c>
      <c r="O174" s="157">
        <f>IFERROR('Διανεμόμενες ποσότητες αερίου'!R24/'Ανάπτυξη δικτύου'!V54,0)</f>
        <v>0</v>
      </c>
      <c r="P174" s="160">
        <f t="shared" si="105"/>
        <v>0</v>
      </c>
      <c r="Q174" s="156">
        <f>IFERROR('Διανεμόμενες ποσότητες αερίου'!X24/'Ανάπτυξη δικτύου'!Y54,0)</f>
        <v>0</v>
      </c>
      <c r="R174" s="160">
        <f t="shared" si="106"/>
        <v>0</v>
      </c>
      <c r="S174" s="156">
        <f>IFERROR('Διανεμόμενες ποσότητες αερίου'!AD24/'Ανάπτυξη δικτύου'!AB54,0)</f>
        <v>0</v>
      </c>
      <c r="T174" s="160">
        <f t="shared" si="107"/>
        <v>0</v>
      </c>
      <c r="U174" s="156">
        <f>IFERROR('Διανεμόμενες ποσότητες αερίου'!AJ24/'Ανάπτυξη δικτύου'!AE54,0)</f>
        <v>0</v>
      </c>
      <c r="V174" s="160">
        <f t="shared" si="108"/>
        <v>0</v>
      </c>
      <c r="W174" s="156">
        <f>IFERROR('Διανεμόμενες ποσότητες αερίου'!AP24/'Ανάπτυξη δικτύου'!AH54,0)</f>
        <v>0</v>
      </c>
      <c r="X174" s="160">
        <f t="shared" si="109"/>
        <v>0</v>
      </c>
      <c r="Y174" s="188">
        <f t="shared" si="110"/>
        <v>0</v>
      </c>
    </row>
    <row r="175" spans="2:33" outlineLevel="1">
      <c r="B175" s="237" t="s">
        <v>85</v>
      </c>
      <c r="C175" s="62" t="s">
        <v>199</v>
      </c>
      <c r="D175" s="180">
        <f>IFERROR('Διανεμόμενες ποσότητες αερίου'!D25/'Ανάπτυξη δικτύου'!E55,0)</f>
        <v>0</v>
      </c>
      <c r="E175" s="170">
        <f>IFERROR('Διανεμόμενες ποσότητες αερίου'!E25/'Ανάπτυξη δικτύου'!G55,0)</f>
        <v>0</v>
      </c>
      <c r="F175" s="160">
        <f t="shared" si="101"/>
        <v>0</v>
      </c>
      <c r="G175" s="156">
        <f>IFERROR('Διανεμόμενες ποσότητες αερίου'!G25/'Ανάπτυξη δικτύου'!J55,0)</f>
        <v>0</v>
      </c>
      <c r="H175" s="160">
        <f t="shared" si="102"/>
        <v>0</v>
      </c>
      <c r="I175" s="167">
        <f>IFERROR('Διανεμόμενες ποσότητες αερίου'!I25/'Ανάπτυξη δικτύου'!M55,0)</f>
        <v>0</v>
      </c>
      <c r="J175" s="160">
        <f t="shared" si="103"/>
        <v>0</v>
      </c>
      <c r="K175" s="156">
        <f>IFERROR('Διανεμόμενες ποσότητες αερίου'!K25/'Ανάπτυξη δικτύου'!P55,0)</f>
        <v>0</v>
      </c>
      <c r="L175" s="160">
        <f t="shared" si="104"/>
        <v>0</v>
      </c>
      <c r="M175" s="188">
        <f t="shared" si="100"/>
        <v>0</v>
      </c>
      <c r="O175" s="157">
        <f>IFERROR('Διανεμόμενες ποσότητες αερίου'!R25/'Ανάπτυξη δικτύου'!V55,0)</f>
        <v>0</v>
      </c>
      <c r="P175" s="160">
        <f t="shared" si="105"/>
        <v>0</v>
      </c>
      <c r="Q175" s="156">
        <f>IFERROR('Διανεμόμενες ποσότητες αερίου'!X25/'Ανάπτυξη δικτύου'!Y55,0)</f>
        <v>0</v>
      </c>
      <c r="R175" s="160">
        <f t="shared" si="106"/>
        <v>0</v>
      </c>
      <c r="S175" s="156">
        <f>IFERROR('Διανεμόμενες ποσότητες αερίου'!AD25/'Ανάπτυξη δικτύου'!AB55,0)</f>
        <v>0</v>
      </c>
      <c r="T175" s="160">
        <f t="shared" si="107"/>
        <v>0</v>
      </c>
      <c r="U175" s="156">
        <f>IFERROR('Διανεμόμενες ποσότητες αερίου'!AJ25/'Ανάπτυξη δικτύου'!AE55,0)</f>
        <v>0</v>
      </c>
      <c r="V175" s="160">
        <f t="shared" si="108"/>
        <v>0</v>
      </c>
      <c r="W175" s="156">
        <f>IFERROR('Διανεμόμενες ποσότητες αερίου'!AP25/'Ανάπτυξη δικτύου'!AH55,0)</f>
        <v>0</v>
      </c>
      <c r="X175" s="160">
        <f t="shared" si="109"/>
        <v>0</v>
      </c>
      <c r="Y175" s="188">
        <f t="shared" si="110"/>
        <v>0</v>
      </c>
    </row>
    <row r="176" spans="2:33" outlineLevel="1">
      <c r="B176" s="235" t="s">
        <v>86</v>
      </c>
      <c r="C176" s="62" t="s">
        <v>199</v>
      </c>
      <c r="D176" s="180">
        <f>IFERROR('Διανεμόμενες ποσότητες αερίου'!D26/'Ανάπτυξη δικτύου'!E56,0)</f>
        <v>0</v>
      </c>
      <c r="E176" s="170">
        <f>IFERROR('Διανεμόμενες ποσότητες αερίου'!E26/'Ανάπτυξη δικτύου'!G56,0)</f>
        <v>0</v>
      </c>
      <c r="F176" s="160">
        <f t="shared" si="101"/>
        <v>0</v>
      </c>
      <c r="G176" s="156">
        <f>IFERROR('Διανεμόμενες ποσότητες αερίου'!G26/'Ανάπτυξη δικτύου'!J56,0)</f>
        <v>0</v>
      </c>
      <c r="H176" s="160">
        <f t="shared" si="102"/>
        <v>0</v>
      </c>
      <c r="I176" s="167">
        <f>IFERROR('Διανεμόμενες ποσότητες αερίου'!I26/'Ανάπτυξη δικτύου'!M56,0)</f>
        <v>0</v>
      </c>
      <c r="J176" s="160">
        <f t="shared" si="103"/>
        <v>0</v>
      </c>
      <c r="K176" s="156">
        <f>IFERROR('Διανεμόμενες ποσότητες αερίου'!K26/'Ανάπτυξη δικτύου'!P56,0)</f>
        <v>0</v>
      </c>
      <c r="L176" s="160">
        <f t="shared" si="104"/>
        <v>0</v>
      </c>
      <c r="M176" s="188">
        <f t="shared" si="100"/>
        <v>0</v>
      </c>
      <c r="O176" s="157">
        <f>IFERROR('Διανεμόμενες ποσότητες αερίου'!R26/'Ανάπτυξη δικτύου'!V56,0)</f>
        <v>0</v>
      </c>
      <c r="P176" s="160">
        <f t="shared" si="105"/>
        <v>0</v>
      </c>
      <c r="Q176" s="156">
        <f>IFERROR('Διανεμόμενες ποσότητες αερίου'!X26/'Ανάπτυξη δικτύου'!Y56,0)</f>
        <v>0</v>
      </c>
      <c r="R176" s="160">
        <f t="shared" si="106"/>
        <v>0</v>
      </c>
      <c r="S176" s="156">
        <f>IFERROR('Διανεμόμενες ποσότητες αερίου'!AD26/'Ανάπτυξη δικτύου'!AB56,0)</f>
        <v>0</v>
      </c>
      <c r="T176" s="160">
        <f t="shared" si="107"/>
        <v>0</v>
      </c>
      <c r="U176" s="156">
        <f>IFERROR('Διανεμόμενες ποσότητες αερίου'!AJ26/'Ανάπτυξη δικτύου'!AE56,0)</f>
        <v>0</v>
      </c>
      <c r="V176" s="160">
        <f t="shared" si="108"/>
        <v>0</v>
      </c>
      <c r="W176" s="156">
        <f>IFERROR('Διανεμόμενες ποσότητες αερίου'!AP26/'Ανάπτυξη δικτύου'!AH56,0)</f>
        <v>0</v>
      </c>
      <c r="X176" s="160">
        <f t="shared" si="109"/>
        <v>0</v>
      </c>
      <c r="Y176" s="188">
        <f t="shared" si="110"/>
        <v>0</v>
      </c>
    </row>
    <row r="177" spans="2:33" outlineLevel="1">
      <c r="B177" s="236" t="s">
        <v>87</v>
      </c>
      <c r="C177" s="62" t="s">
        <v>199</v>
      </c>
      <c r="D177" s="180">
        <f>IFERROR('Διανεμόμενες ποσότητες αερίου'!D27/'Ανάπτυξη δικτύου'!E57,0)</f>
        <v>0</v>
      </c>
      <c r="E177" s="170">
        <f>IFERROR('Διανεμόμενες ποσότητες αερίου'!E27/'Ανάπτυξη δικτύου'!G57,0)</f>
        <v>0</v>
      </c>
      <c r="F177" s="160">
        <f t="shared" si="101"/>
        <v>0</v>
      </c>
      <c r="G177" s="156">
        <f>IFERROR('Διανεμόμενες ποσότητες αερίου'!G27/'Ανάπτυξη δικτύου'!J57,0)</f>
        <v>0</v>
      </c>
      <c r="H177" s="160">
        <f t="shared" si="102"/>
        <v>0</v>
      </c>
      <c r="I177" s="167">
        <f>IFERROR('Διανεμόμενες ποσότητες αερίου'!I27/'Ανάπτυξη δικτύου'!M57,0)</f>
        <v>0</v>
      </c>
      <c r="J177" s="160">
        <f t="shared" si="103"/>
        <v>0</v>
      </c>
      <c r="K177" s="156">
        <f>IFERROR('Διανεμόμενες ποσότητες αερίου'!K27/'Ανάπτυξη δικτύου'!P57,0)</f>
        <v>0</v>
      </c>
      <c r="L177" s="160">
        <f t="shared" si="104"/>
        <v>0</v>
      </c>
      <c r="M177" s="188">
        <f t="shared" si="100"/>
        <v>0</v>
      </c>
      <c r="O177" s="157">
        <f>IFERROR('Διανεμόμενες ποσότητες αερίου'!R27/'Ανάπτυξη δικτύου'!V57,0)</f>
        <v>0</v>
      </c>
      <c r="P177" s="160">
        <f t="shared" si="105"/>
        <v>0</v>
      </c>
      <c r="Q177" s="156">
        <f>IFERROR('Διανεμόμενες ποσότητες αερίου'!X27/'Ανάπτυξη δικτύου'!Y57,0)</f>
        <v>0</v>
      </c>
      <c r="R177" s="160">
        <f t="shared" si="106"/>
        <v>0</v>
      </c>
      <c r="S177" s="156">
        <f>IFERROR('Διανεμόμενες ποσότητες αερίου'!AD27/'Ανάπτυξη δικτύου'!AB57,0)</f>
        <v>0</v>
      </c>
      <c r="T177" s="160">
        <f t="shared" si="107"/>
        <v>0</v>
      </c>
      <c r="U177" s="156">
        <f>IFERROR('Διανεμόμενες ποσότητες αερίου'!AJ27/'Ανάπτυξη δικτύου'!AE57,0)</f>
        <v>0</v>
      </c>
      <c r="V177" s="160">
        <f t="shared" si="108"/>
        <v>0</v>
      </c>
      <c r="W177" s="156">
        <f>IFERROR('Διανεμόμενες ποσότητες αερίου'!AP27/'Ανάπτυξη δικτύου'!AH57,0)</f>
        <v>0</v>
      </c>
      <c r="X177" s="160">
        <f t="shared" si="109"/>
        <v>0</v>
      </c>
      <c r="Y177" s="188">
        <f t="shared" si="110"/>
        <v>0</v>
      </c>
    </row>
    <row r="178" spans="2:33" outlineLevel="1">
      <c r="B178" s="235" t="s">
        <v>88</v>
      </c>
      <c r="C178" s="62" t="s">
        <v>199</v>
      </c>
      <c r="D178" s="180">
        <f>IFERROR('Διανεμόμενες ποσότητες αερίου'!D28/'Ανάπτυξη δικτύου'!E58,0)</f>
        <v>0</v>
      </c>
      <c r="E178" s="170">
        <f>IFERROR('Διανεμόμενες ποσότητες αερίου'!E28/'Ανάπτυξη δικτύου'!G58,0)</f>
        <v>0</v>
      </c>
      <c r="F178" s="160">
        <f t="shared" si="101"/>
        <v>0</v>
      </c>
      <c r="G178" s="156">
        <f>IFERROR('Διανεμόμενες ποσότητες αερίου'!G28/'Ανάπτυξη δικτύου'!J58,0)</f>
        <v>0</v>
      </c>
      <c r="H178" s="160">
        <f t="shared" si="102"/>
        <v>0</v>
      </c>
      <c r="I178" s="167">
        <f>IFERROR('Διανεμόμενες ποσότητες αερίου'!I28/'Ανάπτυξη δικτύου'!M58,0)</f>
        <v>0</v>
      </c>
      <c r="J178" s="160">
        <f t="shared" si="103"/>
        <v>0</v>
      </c>
      <c r="K178" s="156">
        <f>IFERROR('Διανεμόμενες ποσότητες αερίου'!K28/'Ανάπτυξη δικτύου'!P58,0)</f>
        <v>0</v>
      </c>
      <c r="L178" s="160">
        <f t="shared" si="104"/>
        <v>0</v>
      </c>
      <c r="M178" s="188">
        <f t="shared" si="100"/>
        <v>0</v>
      </c>
      <c r="O178" s="157">
        <f>IFERROR('Διανεμόμενες ποσότητες αερίου'!R28/'Ανάπτυξη δικτύου'!V58,0)</f>
        <v>0</v>
      </c>
      <c r="P178" s="160">
        <f t="shared" si="105"/>
        <v>0</v>
      </c>
      <c r="Q178" s="156">
        <f>IFERROR('Διανεμόμενες ποσότητες αερίου'!X28/'Ανάπτυξη δικτύου'!Y58,0)</f>
        <v>0</v>
      </c>
      <c r="R178" s="160">
        <f t="shared" si="106"/>
        <v>0</v>
      </c>
      <c r="S178" s="156">
        <f>IFERROR('Διανεμόμενες ποσότητες αερίου'!AD28/'Ανάπτυξη δικτύου'!AB58,0)</f>
        <v>0</v>
      </c>
      <c r="T178" s="160">
        <f t="shared" si="107"/>
        <v>0</v>
      </c>
      <c r="U178" s="156">
        <f>IFERROR('Διανεμόμενες ποσότητες αερίου'!AJ28/'Ανάπτυξη δικτύου'!AE58,0)</f>
        <v>0</v>
      </c>
      <c r="V178" s="160">
        <f t="shared" si="108"/>
        <v>0</v>
      </c>
      <c r="W178" s="156">
        <f>IFERROR('Διανεμόμενες ποσότητες αερίου'!AP28/'Ανάπτυξη δικτύου'!AH58,0)</f>
        <v>0</v>
      </c>
      <c r="X178" s="160">
        <f t="shared" si="109"/>
        <v>0</v>
      </c>
      <c r="Y178" s="188">
        <f t="shared" si="110"/>
        <v>0</v>
      </c>
    </row>
    <row r="179" spans="2:33" outlineLevel="1">
      <c r="B179" s="236" t="s">
        <v>89</v>
      </c>
      <c r="C179" s="62" t="s">
        <v>199</v>
      </c>
      <c r="D179" s="180">
        <f>IFERROR('Διανεμόμενες ποσότητες αερίου'!D29/'Ανάπτυξη δικτύου'!E59,0)</f>
        <v>0</v>
      </c>
      <c r="E179" s="170">
        <f>IFERROR('Διανεμόμενες ποσότητες αερίου'!E29/'Ανάπτυξη δικτύου'!G59,0)</f>
        <v>0</v>
      </c>
      <c r="F179" s="160">
        <f t="shared" si="101"/>
        <v>0</v>
      </c>
      <c r="G179" s="156">
        <f>IFERROR('Διανεμόμενες ποσότητες αερίου'!G29/'Ανάπτυξη δικτύου'!J59,0)</f>
        <v>0</v>
      </c>
      <c r="H179" s="160">
        <f t="shared" si="102"/>
        <v>0</v>
      </c>
      <c r="I179" s="167">
        <f>IFERROR('Διανεμόμενες ποσότητες αερίου'!I29/'Ανάπτυξη δικτύου'!M59,0)</f>
        <v>0</v>
      </c>
      <c r="J179" s="160">
        <f t="shared" si="103"/>
        <v>0</v>
      </c>
      <c r="K179" s="156">
        <f>IFERROR('Διανεμόμενες ποσότητες αερίου'!K29/'Ανάπτυξη δικτύου'!P59,0)</f>
        <v>0</v>
      </c>
      <c r="L179" s="160">
        <f t="shared" si="104"/>
        <v>0</v>
      </c>
      <c r="M179" s="188">
        <f t="shared" si="100"/>
        <v>0</v>
      </c>
      <c r="O179" s="157">
        <f>IFERROR('Διανεμόμενες ποσότητες αερίου'!R29/'Ανάπτυξη δικτύου'!V59,0)</f>
        <v>0</v>
      </c>
      <c r="P179" s="160">
        <f t="shared" si="105"/>
        <v>0</v>
      </c>
      <c r="Q179" s="156">
        <f>IFERROR('Διανεμόμενες ποσότητες αερίου'!X29/'Ανάπτυξη δικτύου'!Y59,0)</f>
        <v>0</v>
      </c>
      <c r="R179" s="160">
        <f t="shared" si="106"/>
        <v>0</v>
      </c>
      <c r="S179" s="156">
        <f>IFERROR('Διανεμόμενες ποσότητες αερίου'!AD29/'Ανάπτυξη δικτύου'!AB59,0)</f>
        <v>0</v>
      </c>
      <c r="T179" s="160">
        <f t="shared" si="107"/>
        <v>0</v>
      </c>
      <c r="U179" s="156">
        <f>IFERROR('Διανεμόμενες ποσότητες αερίου'!AJ29/'Ανάπτυξη δικτύου'!AE59,0)</f>
        <v>0</v>
      </c>
      <c r="V179" s="160">
        <f t="shared" si="108"/>
        <v>0</v>
      </c>
      <c r="W179" s="156">
        <f>IFERROR('Διανεμόμενες ποσότητες αερίου'!AP29/'Ανάπτυξη δικτύου'!AH59,0)</f>
        <v>0</v>
      </c>
      <c r="X179" s="160">
        <f t="shared" si="109"/>
        <v>0</v>
      </c>
      <c r="Y179" s="188">
        <f t="shared" si="110"/>
        <v>0</v>
      </c>
    </row>
    <row r="180" spans="2:33" outlineLevel="1">
      <c r="B180" s="235" t="s">
        <v>90</v>
      </c>
      <c r="C180" s="62" t="s">
        <v>199</v>
      </c>
      <c r="D180" s="180">
        <f>IFERROR('Διανεμόμενες ποσότητες αερίου'!D30/'Ανάπτυξη δικτύου'!E60,0)</f>
        <v>0</v>
      </c>
      <c r="E180" s="170">
        <f>IFERROR('Διανεμόμενες ποσότητες αερίου'!E30/'Ανάπτυξη δικτύου'!G60,0)</f>
        <v>0</v>
      </c>
      <c r="F180" s="160">
        <f t="shared" si="101"/>
        <v>0</v>
      </c>
      <c r="G180" s="156">
        <f>IFERROR('Διανεμόμενες ποσότητες αερίου'!G30/'Ανάπτυξη δικτύου'!J60,0)</f>
        <v>0</v>
      </c>
      <c r="H180" s="160">
        <f t="shared" si="102"/>
        <v>0</v>
      </c>
      <c r="I180" s="167">
        <f>IFERROR('Διανεμόμενες ποσότητες αερίου'!I30/'Ανάπτυξη δικτύου'!M60,0)</f>
        <v>0</v>
      </c>
      <c r="J180" s="160">
        <f t="shared" si="103"/>
        <v>0</v>
      </c>
      <c r="K180" s="156">
        <f>IFERROR('Διανεμόμενες ποσότητες αερίου'!K30/'Ανάπτυξη δικτύου'!P60,0)</f>
        <v>0</v>
      </c>
      <c r="L180" s="160">
        <f t="shared" si="104"/>
        <v>0</v>
      </c>
      <c r="M180" s="188">
        <f t="shared" si="100"/>
        <v>0</v>
      </c>
      <c r="O180" s="157">
        <f>IFERROR('Διανεμόμενες ποσότητες αερίου'!R30/'Ανάπτυξη δικτύου'!V60,0)</f>
        <v>0</v>
      </c>
      <c r="P180" s="160">
        <f t="shared" si="105"/>
        <v>0</v>
      </c>
      <c r="Q180" s="156">
        <f>IFERROR('Διανεμόμενες ποσότητες αερίου'!X30/'Ανάπτυξη δικτύου'!Y60,0)</f>
        <v>0</v>
      </c>
      <c r="R180" s="160">
        <f t="shared" si="106"/>
        <v>0</v>
      </c>
      <c r="S180" s="156">
        <f>IFERROR('Διανεμόμενες ποσότητες αερίου'!AD30/'Ανάπτυξη δικτύου'!AB60,0)</f>
        <v>0</v>
      </c>
      <c r="T180" s="160">
        <f t="shared" si="107"/>
        <v>0</v>
      </c>
      <c r="U180" s="156">
        <f>IFERROR('Διανεμόμενες ποσότητες αερίου'!AJ30/'Ανάπτυξη δικτύου'!AE60,0)</f>
        <v>0</v>
      </c>
      <c r="V180" s="160">
        <f t="shared" si="108"/>
        <v>0</v>
      </c>
      <c r="W180" s="156">
        <f>IFERROR('Διανεμόμενες ποσότητες αερίου'!AP30/'Ανάπτυξη δικτύου'!AH60,0)</f>
        <v>0</v>
      </c>
      <c r="X180" s="160">
        <f t="shared" si="109"/>
        <v>0</v>
      </c>
      <c r="Y180" s="188">
        <f t="shared" si="110"/>
        <v>0</v>
      </c>
    </row>
    <row r="181" spans="2:33" outlineLevel="1">
      <c r="B181" s="236" t="s">
        <v>91</v>
      </c>
      <c r="C181" s="62" t="s">
        <v>199</v>
      </c>
      <c r="D181" s="180">
        <f>IFERROR('Διανεμόμενες ποσότητες αερίου'!D31/'Ανάπτυξη δικτύου'!E61,0)</f>
        <v>21.621345135809314</v>
      </c>
      <c r="E181" s="170">
        <f>IFERROR('Διανεμόμενες ποσότητες αερίου'!E31/'Ανάπτυξη δικτύου'!G61,0)</f>
        <v>23.53637105044346</v>
      </c>
      <c r="F181" s="160">
        <f t="shared" si="101"/>
        <v>8.8571081151767775E-2</v>
      </c>
      <c r="G181" s="156">
        <f>IFERROR('Διανεμόμενες ποσότητες αερίου'!G31/'Ανάπτυξη δικτύου'!J61,0)</f>
        <v>24.301289842017741</v>
      </c>
      <c r="H181" s="160">
        <f t="shared" si="102"/>
        <v>3.2499436295208697E-2</v>
      </c>
      <c r="I181" s="167">
        <f>IFERROR('Διανεμόμενες ποσότητες αερίου'!I31/'Ανάπτυξη δικτύου'!M61,0)</f>
        <v>19.345375951589059</v>
      </c>
      <c r="J181" s="160">
        <f t="shared" si="103"/>
        <v>-0.20393624876074445</v>
      </c>
      <c r="K181" s="156">
        <f>IFERROR('Διανεμόμενες ποσότητες αερίου'!K31/'Ανάπτυξη δικτύου'!P61,0)</f>
        <v>15.107261640798226</v>
      </c>
      <c r="L181" s="160">
        <f t="shared" si="104"/>
        <v>-0.21907634782578145</v>
      </c>
      <c r="M181" s="188">
        <f t="shared" si="100"/>
        <v>-8.5727282450786757E-2</v>
      </c>
      <c r="O181" s="157">
        <f>IFERROR('Διανεμόμενες ποσότητες αερίου'!R31/'Ανάπτυξη δικτύου'!V61,0)</f>
        <v>15.107261640798226</v>
      </c>
      <c r="P181" s="160">
        <f t="shared" si="105"/>
        <v>0</v>
      </c>
      <c r="Q181" s="156">
        <f>IFERROR('Διανεμόμενες ποσότητες αερίου'!X31/'Ανάπτυξη δικτύου'!Y61,0)</f>
        <v>15.107261640798226</v>
      </c>
      <c r="R181" s="160">
        <f t="shared" si="106"/>
        <v>0</v>
      </c>
      <c r="S181" s="156">
        <f>IFERROR('Διανεμόμενες ποσότητες αερίου'!AD31/'Ανάπτυξη δικτύου'!AB61,0)</f>
        <v>15.107261640798226</v>
      </c>
      <c r="T181" s="160">
        <f t="shared" si="107"/>
        <v>0</v>
      </c>
      <c r="U181" s="156">
        <f>IFERROR('Διανεμόμενες ποσότητες αερίου'!AJ31/'Ανάπτυξη δικτύου'!AE61,0)</f>
        <v>15.107261640798226</v>
      </c>
      <c r="V181" s="160">
        <f t="shared" si="108"/>
        <v>0</v>
      </c>
      <c r="W181" s="156">
        <f>IFERROR('Διανεμόμενες ποσότητες αερίου'!AP31/'Ανάπτυξη δικτύου'!AH61,0)</f>
        <v>15.107261640798226</v>
      </c>
      <c r="X181" s="160">
        <f t="shared" si="109"/>
        <v>0</v>
      </c>
      <c r="Y181" s="188">
        <f t="shared" si="110"/>
        <v>0</v>
      </c>
    </row>
    <row r="182" spans="2:33" outlineLevel="1">
      <c r="B182" s="236" t="s">
        <v>92</v>
      </c>
      <c r="C182" s="62" t="s">
        <v>199</v>
      </c>
      <c r="D182" s="180">
        <f>IFERROR('Διανεμόμενες ποσότητες αερίου'!D32/'Ανάπτυξη δικτύου'!E62,0)</f>
        <v>8.5615682482178332</v>
      </c>
      <c r="E182" s="170">
        <f>IFERROR('Διανεμόμενες ποσότητες αερίου'!E32/'Ανάπτυξη δικτύου'!G62,0)</f>
        <v>9.0740848428187437</v>
      </c>
      <c r="F182" s="160">
        <f t="shared" si="101"/>
        <v>5.9862466751648608E-2</v>
      </c>
      <c r="G182" s="156">
        <f>IFERROR('Διανεμόμενες ποσότητες αερίου'!G32/'Ανάπτυξη δικτύου'!J62,0)</f>
        <v>9.5384865022788361</v>
      </c>
      <c r="H182" s="160">
        <f t="shared" si="102"/>
        <v>5.1178897652430611E-2</v>
      </c>
      <c r="I182" s="167">
        <f>IFERROR('Διανεμόμενες ποσότητες αερίου'!I32/'Ανάπτυξη δικτύου'!M62,0)</f>
        <v>7.6296232736133982</v>
      </c>
      <c r="J182" s="160">
        <f t="shared" si="103"/>
        <v>-0.20012223408917046</v>
      </c>
      <c r="K182" s="156">
        <f>IFERROR('Διανεμόμενες ποσότητες αερίου'!K32/'Ανάπτυξη δικτύου'!P62,0)</f>
        <v>15.182762467624753</v>
      </c>
      <c r="L182" s="160">
        <f t="shared" si="104"/>
        <v>0.98997537927376322</v>
      </c>
      <c r="M182" s="188">
        <f t="shared" si="100"/>
        <v>0.15398288742220245</v>
      </c>
      <c r="O182" s="157">
        <f>IFERROR('Διανεμόμενες ποσότητες αερίου'!R32/'Ανάπτυξη δικτύου'!V62,0)</f>
        <v>11.236949698200631</v>
      </c>
      <c r="P182" s="160">
        <f t="shared" si="105"/>
        <v>-0.25988767049725309</v>
      </c>
      <c r="Q182" s="156">
        <f>IFERROR('Διανεμόμενες ποσότητες αερίου'!X32/'Ανάπτυξη δικτύου'!Y62,0)</f>
        <v>7.9810402751011145</v>
      </c>
      <c r="R182" s="160">
        <f t="shared" si="106"/>
        <v>-0.28975028905049599</v>
      </c>
      <c r="S182" s="156">
        <f>IFERROR('Διανεμόμενες ποσότητες αερίου'!AD32/'Ανάπτυξη δικτύου'!AB62,0)</f>
        <v>8.3814700225656633</v>
      </c>
      <c r="T182" s="160">
        <f t="shared" si="107"/>
        <v>5.0172625830969847E-2</v>
      </c>
      <c r="U182" s="156">
        <f>IFERROR('Διανεμόμενες ποσότητες αερίου'!AJ32/'Ανάπτυξη δικτύου'!AE62,0)</f>
        <v>8.7172141502979024</v>
      </c>
      <c r="V182" s="160">
        <f t="shared" si="108"/>
        <v>4.0057904738465433E-2</v>
      </c>
      <c r="W182" s="156">
        <f>IFERROR('Διανεμόμενες ποσότητες αερίου'!AP32/'Ανάπτυξη δικτύου'!AH62,0)</f>
        <v>9.0118872030537158</v>
      </c>
      <c r="X182" s="160">
        <f t="shared" si="109"/>
        <v>3.3803580785696688E-2</v>
      </c>
      <c r="Y182" s="188">
        <f t="shared" si="110"/>
        <v>-5.3671700573314274E-2</v>
      </c>
    </row>
    <row r="183" spans="2:33" outlineLevel="1">
      <c r="B183" s="235" t="s">
        <v>84</v>
      </c>
      <c r="C183" s="62" t="s">
        <v>199</v>
      </c>
      <c r="D183" s="180">
        <f>IFERROR('Διανεμόμενες ποσότητες αερίου'!D33/'Ανάπτυξη δικτύου'!E63,0)</f>
        <v>0</v>
      </c>
      <c r="E183" s="170">
        <f>IFERROR('Διανεμόμενες ποσότητες αερίου'!E33/'Ανάπτυξη δικτύου'!G63,0)</f>
        <v>0</v>
      </c>
      <c r="F183" s="160">
        <f t="shared" si="101"/>
        <v>0</v>
      </c>
      <c r="G183" s="156">
        <f>IFERROR('Διανεμόμενες ποσότητες αερίου'!G33/'Ανάπτυξη δικτύου'!J63,0)</f>
        <v>0</v>
      </c>
      <c r="H183" s="160">
        <f t="shared" si="102"/>
        <v>0</v>
      </c>
      <c r="I183" s="167">
        <f>IFERROR('Διανεμόμενες ποσότητες αερίου'!I33/'Ανάπτυξη δικτύου'!M63,0)</f>
        <v>0</v>
      </c>
      <c r="J183" s="160">
        <f t="shared" si="103"/>
        <v>0</v>
      </c>
      <c r="K183" s="156">
        <f>IFERROR('Διανεμόμενες ποσότητες αερίου'!K33/'Ανάπτυξη δικτύου'!P63,0)</f>
        <v>0</v>
      </c>
      <c r="L183" s="160">
        <f t="shared" si="104"/>
        <v>0</v>
      </c>
      <c r="M183" s="188">
        <f t="shared" si="100"/>
        <v>0</v>
      </c>
      <c r="O183" s="157">
        <f>IFERROR('Διανεμόμενες ποσότητες αερίου'!R33/'Ανάπτυξη δικτύου'!V63,0)</f>
        <v>0</v>
      </c>
      <c r="P183" s="160">
        <f t="shared" si="105"/>
        <v>0</v>
      </c>
      <c r="Q183" s="156">
        <f>IFERROR('Διανεμόμενες ποσότητες αερίου'!X33/'Ανάπτυξη δικτύου'!Y63,0)</f>
        <v>0</v>
      </c>
      <c r="R183" s="160">
        <f t="shared" si="106"/>
        <v>0</v>
      </c>
      <c r="S183" s="156">
        <f>IFERROR('Διανεμόμενες ποσότητες αερίου'!AD33/'Ανάπτυξη δικτύου'!AB63,0)</f>
        <v>0</v>
      </c>
      <c r="T183" s="160">
        <f t="shared" si="107"/>
        <v>0</v>
      </c>
      <c r="U183" s="156">
        <f>IFERROR('Διανεμόμενες ποσότητες αερίου'!AJ33/'Ανάπτυξη δικτύου'!AE63,0)</f>
        <v>0</v>
      </c>
      <c r="V183" s="160">
        <f t="shared" si="108"/>
        <v>0</v>
      </c>
      <c r="W183" s="156">
        <f>IFERROR('Διανεμόμενες ποσότητες αερίου'!AP33/'Ανάπτυξη δικτύου'!AH63,0)</f>
        <v>0</v>
      </c>
      <c r="X183" s="160">
        <f t="shared" si="109"/>
        <v>0</v>
      </c>
      <c r="Y183" s="188">
        <f t="shared" si="110"/>
        <v>0</v>
      </c>
    </row>
    <row r="184" spans="2:33" outlineLevel="1">
      <c r="B184" s="236" t="s">
        <v>93</v>
      </c>
      <c r="C184" s="62" t="s">
        <v>199</v>
      </c>
      <c r="D184" s="180">
        <f>IFERROR('Διανεμόμενες ποσότητες αερίου'!D34/'Ανάπτυξη δικτύου'!E64,0)</f>
        <v>6.3818574509004025</v>
      </c>
      <c r="E184" s="170">
        <f>IFERROR('Διανεμόμενες ποσότητες αερίου'!E34/'Ανάπτυξη δικτύου'!G64,0)</f>
        <v>6.5586457835538203</v>
      </c>
      <c r="F184" s="160">
        <f t="shared" si="101"/>
        <v>2.7701705030794003E-2</v>
      </c>
      <c r="G184" s="156">
        <f>IFERROR('Διανεμόμενες ποσότητες αερίου'!G34/'Ανάπτυξη δικτύου'!J64,0)</f>
        <v>6.6265019523282245</v>
      </c>
      <c r="H184" s="160">
        <f t="shared" si="102"/>
        <v>1.034606396103253E-2</v>
      </c>
      <c r="I184" s="167">
        <f>IFERROR('Διανεμόμενες ποσότητες αερίου'!I34/'Ανάπτυξη δικτύου'!M64,0)</f>
        <v>6.9781331542931699</v>
      </c>
      <c r="J184" s="160">
        <f t="shared" si="103"/>
        <v>5.3064377630100849E-2</v>
      </c>
      <c r="K184" s="156">
        <f>IFERROR('Διανεμόμενες ποσότητες αερίου'!K34/'Ανάπτυξη δικτύου'!P64,0)</f>
        <v>5.675083657996411</v>
      </c>
      <c r="L184" s="160">
        <f t="shared" si="104"/>
        <v>-0.18673325192929019</v>
      </c>
      <c r="M184" s="188">
        <f t="shared" si="100"/>
        <v>-2.8917132287899605E-2</v>
      </c>
      <c r="O184" s="157">
        <f>IFERROR('Διανεμόμενες ποσότητες αερίου'!R34/'Ανάπτυξη δικτύου'!V64,0)</f>
        <v>2.469219492571304</v>
      </c>
      <c r="P184" s="160">
        <f t="shared" si="105"/>
        <v>-0.56490165760075117</v>
      </c>
      <c r="Q184" s="156">
        <f>IFERROR('Διανεμόμενες ποσότητες αερίου'!X34/'Ανάπτυξη δικτύου'!Y64,0)</f>
        <v>1.6431246969679887</v>
      </c>
      <c r="R184" s="160">
        <f t="shared" si="106"/>
        <v>-0.33455705257820861</v>
      </c>
      <c r="S184" s="156">
        <f>IFERROR('Διανεμόμενες ποσότητες αερίου'!AD34/'Ανάπτυξη δικτύου'!AB64,0)</f>
        <v>2.2096624458300917</v>
      </c>
      <c r="T184" s="160">
        <f t="shared" si="107"/>
        <v>0.3447929118876486</v>
      </c>
      <c r="U184" s="156">
        <f>IFERROR('Διανεμόμενες ποσότητες αερίου'!AJ34/'Ανάπτυξη δικτύου'!AE64,0)</f>
        <v>2.7217623026298483</v>
      </c>
      <c r="V184" s="160">
        <f t="shared" si="108"/>
        <v>0.23175479031476176</v>
      </c>
      <c r="W184" s="156">
        <f>IFERROR('Διανεμόμενες ποσότητες αερίου'!AP34/'Ανάπτυξη δικτύου'!AH64,0)</f>
        <v>3.138690751369047</v>
      </c>
      <c r="X184" s="160">
        <f t="shared" si="109"/>
        <v>0.15318326965449919</v>
      </c>
      <c r="Y184" s="188">
        <f t="shared" si="110"/>
        <v>6.1810969603753652E-2</v>
      </c>
    </row>
    <row r="185" spans="2:33" outlineLevel="1">
      <c r="B185" s="235" t="s">
        <v>94</v>
      </c>
      <c r="C185" s="62" t="s">
        <v>199</v>
      </c>
      <c r="D185" s="180">
        <f>IFERROR('Διανεμόμενες ποσότητες αερίου'!D35/'Ανάπτυξη δικτύου'!E65,0)</f>
        <v>0</v>
      </c>
      <c r="E185" s="170">
        <f>IFERROR('Διανεμόμενες ποσότητες αερίου'!E35/'Ανάπτυξη δικτύου'!G65,0)</f>
        <v>0</v>
      </c>
      <c r="F185" s="160">
        <f t="shared" si="101"/>
        <v>0</v>
      </c>
      <c r="G185" s="156">
        <f>IFERROR('Διανεμόμενες ποσότητες αερίου'!G35/'Ανάπτυξη δικτύου'!J65,0)</f>
        <v>0</v>
      </c>
      <c r="H185" s="160">
        <f t="shared" si="102"/>
        <v>0</v>
      </c>
      <c r="I185" s="167">
        <f>IFERROR('Διανεμόμενες ποσότητες αερίου'!I35/'Ανάπτυξη δικτύου'!M65,0)</f>
        <v>0</v>
      </c>
      <c r="J185" s="160">
        <f t="shared" si="103"/>
        <v>0</v>
      </c>
      <c r="K185" s="156">
        <f>IFERROR('Διανεμόμενες ποσότητες αερίου'!K35/'Ανάπτυξη δικτύου'!P65,0)</f>
        <v>0</v>
      </c>
      <c r="L185" s="160">
        <f t="shared" si="104"/>
        <v>0</v>
      </c>
      <c r="M185" s="188">
        <f t="shared" si="100"/>
        <v>0</v>
      </c>
      <c r="O185" s="157">
        <f>IFERROR('Διανεμόμενες ποσότητες αερίου'!R35/'Ανάπτυξη δικτύου'!V65,0)</f>
        <v>0</v>
      </c>
      <c r="P185" s="160">
        <f t="shared" si="105"/>
        <v>0</v>
      </c>
      <c r="Q185" s="156">
        <f>IFERROR('Διανεμόμενες ποσότητες αερίου'!X35/'Ανάπτυξη δικτύου'!Y65,0)</f>
        <v>0</v>
      </c>
      <c r="R185" s="160">
        <f t="shared" si="106"/>
        <v>0</v>
      </c>
      <c r="S185" s="156">
        <f>IFERROR('Διανεμόμενες ποσότητες αερίου'!AD35/'Ανάπτυξη δικτύου'!AB65,0)</f>
        <v>0</v>
      </c>
      <c r="T185" s="160">
        <f t="shared" si="107"/>
        <v>0</v>
      </c>
      <c r="U185" s="156">
        <f>IFERROR('Διανεμόμενες ποσότητες αερίου'!AJ35/'Ανάπτυξη δικτύου'!AE65,0)</f>
        <v>0</v>
      </c>
      <c r="V185" s="160">
        <f t="shared" si="108"/>
        <v>0</v>
      </c>
      <c r="W185" s="156">
        <f>IFERROR('Διανεμόμενες ποσότητες αερίου'!AP35/'Ανάπτυξη δικτύου'!AH65,0)</f>
        <v>0</v>
      </c>
      <c r="X185" s="160">
        <f t="shared" si="109"/>
        <v>0</v>
      </c>
      <c r="Y185" s="188">
        <f t="shared" si="110"/>
        <v>0</v>
      </c>
    </row>
    <row r="186" spans="2:33" outlineLevel="1">
      <c r="B186" s="236" t="s">
        <v>95</v>
      </c>
      <c r="C186" s="62" t="s">
        <v>199</v>
      </c>
      <c r="D186" s="180">
        <f>IFERROR('Διανεμόμενες ποσότητες αερίου'!D36/'Ανάπτυξη δικτύου'!E66,0)</f>
        <v>2.6775137994480223</v>
      </c>
      <c r="E186" s="170">
        <f>IFERROR('Διανεμόμενες ποσότητες αερίου'!E36/'Ανάπτυξη δικτύου'!G66,0)</f>
        <v>3.1389070837166515</v>
      </c>
      <c r="F186" s="160">
        <f t="shared" si="101"/>
        <v>0.17232153364204766</v>
      </c>
      <c r="G186" s="156">
        <f>IFERROR('Διανεμόμενες ποσότητες αερίου'!G36/'Ανάπτυξη δικτύου'!J66,0)</f>
        <v>3.1967677092916285</v>
      </c>
      <c r="H186" s="160">
        <f t="shared" si="102"/>
        <v>1.8433366783978375E-2</v>
      </c>
      <c r="I186" s="167">
        <f>IFERROR('Διανεμόμενες ποσότητες αερίου'!I36/'Ανάπτυξη δικτύου'!M66,0)</f>
        <v>2.7370481447408772</v>
      </c>
      <c r="J186" s="160">
        <f t="shared" si="103"/>
        <v>-0.14380762268542199</v>
      </c>
      <c r="K186" s="156">
        <f>IFERROR('Διανεμόμενες ποσότητες αερίου'!K36/'Ανάπτυξη δικτύου'!P66,0)</f>
        <v>0</v>
      </c>
      <c r="L186" s="160">
        <f t="shared" si="104"/>
        <v>-1</v>
      </c>
      <c r="M186" s="188">
        <f t="shared" si="100"/>
        <v>-1</v>
      </c>
      <c r="O186" s="157">
        <f>IFERROR('Διανεμόμενες ποσότητες αερίου'!R36/'Ανάπτυξη δικτύου'!V66,0)</f>
        <v>0</v>
      </c>
      <c r="P186" s="160">
        <f t="shared" si="105"/>
        <v>0</v>
      </c>
      <c r="Q186" s="156">
        <f>IFERROR('Διανεμόμενες ποσότητες αερίου'!X36/'Ανάπτυξη δικτύου'!Y66,0)</f>
        <v>0</v>
      </c>
      <c r="R186" s="160">
        <f t="shared" si="106"/>
        <v>0</v>
      </c>
      <c r="S186" s="156">
        <f>IFERROR('Διανεμόμενες ποσότητες αερίου'!AD36/'Ανάπτυξη δικτύου'!AB66,0)</f>
        <v>0</v>
      </c>
      <c r="T186" s="160">
        <f t="shared" si="107"/>
        <v>0</v>
      </c>
      <c r="U186" s="156">
        <f>IFERROR('Διανεμόμενες ποσότητες αερίου'!AJ36/'Ανάπτυξη δικτύου'!AE66,0)</f>
        <v>0</v>
      </c>
      <c r="V186" s="160">
        <f t="shared" si="108"/>
        <v>0</v>
      </c>
      <c r="W186" s="156">
        <f>IFERROR('Διανεμόμενες ποσότητες αερίου'!AP36/'Ανάπτυξη δικτύου'!AH66,0)</f>
        <v>0</v>
      </c>
      <c r="X186" s="160">
        <f t="shared" si="109"/>
        <v>0</v>
      </c>
      <c r="Y186" s="188">
        <f t="shared" si="110"/>
        <v>0</v>
      </c>
    </row>
    <row r="187" spans="2:33" outlineLevel="1">
      <c r="B187" s="236" t="s">
        <v>96</v>
      </c>
      <c r="C187" s="62" t="s">
        <v>199</v>
      </c>
      <c r="D187" s="180">
        <f>IFERROR('Διανεμόμενες ποσότητες αερίου'!D37/'Ανάπτυξη δικτύου'!E67,0)</f>
        <v>15.172666231505657</v>
      </c>
      <c r="E187" s="170">
        <f>IFERROR('Διανεμόμενες ποσότητες αερίου'!E37/'Ανάπτυξη δικτύου'!G67,0)</f>
        <v>17.212378851174936</v>
      </c>
      <c r="F187" s="160">
        <f t="shared" si="101"/>
        <v>0.13443336777776524</v>
      </c>
      <c r="G187" s="156">
        <f>IFERROR('Διανεμόμενες ποσότητες αερίου'!G37/'Ανάπτυξη δικτύου'!J67,0)</f>
        <v>23.675459268929504</v>
      </c>
      <c r="H187" s="160">
        <f t="shared" si="102"/>
        <v>0.37549024882829551</v>
      </c>
      <c r="I187" s="167">
        <f>IFERROR('Διανεμόμενες ποσότητες αερίου'!I37/'Ανάπτυξη δικτύου'!M67,0)</f>
        <v>14.906003637532132</v>
      </c>
      <c r="J187" s="160">
        <f t="shared" si="103"/>
        <v>-0.37040276734593147</v>
      </c>
      <c r="K187" s="156">
        <f>IFERROR('Διανεμόμενες ποσότητες αερίου'!K37/'Ανάπτυξη δικτύου'!P67,0)</f>
        <v>10.939714707522205</v>
      </c>
      <c r="L187" s="160">
        <f t="shared" si="104"/>
        <v>-0.26608667396424934</v>
      </c>
      <c r="M187" s="188">
        <f t="shared" si="100"/>
        <v>-7.8519767933411089E-2</v>
      </c>
      <c r="O187" s="157">
        <f>IFERROR('Διανεμόμενες ποσότητες αερίου'!R37/'Ανάπτυξη δικτύου'!V67,0)</f>
        <v>6.3499923945240573</v>
      </c>
      <c r="P187" s="160">
        <f t="shared" si="105"/>
        <v>-0.41954680132949268</v>
      </c>
      <c r="Q187" s="156">
        <f>IFERROR('Διανεμόμενες ποσότητες αερίου'!X37/'Ανάπτυξη δικτύου'!Y67,0)</f>
        <v>3.9781101095943856</v>
      </c>
      <c r="R187" s="160">
        <f t="shared" si="106"/>
        <v>-0.37352521665617655</v>
      </c>
      <c r="S187" s="156">
        <f>IFERROR('Διανεμόμενες ποσότητες αερίου'!AD37/'Ανάπτυξη δικτύου'!AB67,0)</f>
        <v>4.2593089951430327</v>
      </c>
      <c r="T187" s="160">
        <f t="shared" si="107"/>
        <v>7.0686551604102935E-2</v>
      </c>
      <c r="U187" s="156">
        <f>IFERROR('Διανεμόμενες ποσότητες αερίου'!AJ37/'Ανάπτυξη δικτύου'!AE67,0)</f>
        <v>4.4307821917876735</v>
      </c>
      <c r="V187" s="160">
        <f t="shared" si="108"/>
        <v>4.0258454326787464E-2</v>
      </c>
      <c r="W187" s="156">
        <f>IFERROR('Διανεμόμενες ποσότητες αερίου'!AP37/'Ανάπτυξη δικτύου'!AH67,0)</f>
        <v>4.5437266843071438</v>
      </c>
      <c r="X187" s="160">
        <f t="shared" si="109"/>
        <v>2.5490869925587765E-2</v>
      </c>
      <c r="Y187" s="188">
        <f t="shared" si="110"/>
        <v>-8.0271279157049569E-2</v>
      </c>
    </row>
    <row r="188" spans="2:33" ht="15" customHeight="1" outlineLevel="1">
      <c r="B188" s="49" t="s">
        <v>135</v>
      </c>
      <c r="C188" s="46" t="s">
        <v>199</v>
      </c>
      <c r="D188" s="185">
        <f>IFERROR('Διανεμόμενες ποσότητες αερίου'!D38/'Ανάπτυξη δικτύου'!E68,0)</f>
        <v>13.591764594590263</v>
      </c>
      <c r="E188" s="179">
        <f>IFERROR('Διανεμόμενες ποσότητες αερίου'!E38/'Ανάπτυξη δικτύου'!G68,0)</f>
        <v>14.363524363064986</v>
      </c>
      <c r="F188" s="160">
        <f t="shared" ref="F188" si="111">IFERROR((E188-D188)/D188,0)</f>
        <v>5.6781425480389489E-2</v>
      </c>
      <c r="G188" s="142">
        <f>IFERROR('Διανεμόμενες ποσότητες αερίου'!G38/'Ανάπτυξη δικτύου'!J68,0)</f>
        <v>14.69452330484696</v>
      </c>
      <c r="H188" s="160">
        <f t="shared" ref="H188" si="112">IFERROR((G188-E188)/E188,0)</f>
        <v>2.3044409813034461E-2</v>
      </c>
      <c r="I188" s="156">
        <f>IFERROR('Διανεμόμενες ποσότητες αερίου'!I38/'Ανάπτυξη δικτύου'!M68,0)</f>
        <v>8.1988365869208906</v>
      </c>
      <c r="J188" s="160">
        <f t="shared" ref="J188" si="113">IFERROR((I188-G188)/G188,0)</f>
        <v>-0.44204814155376376</v>
      </c>
      <c r="K188" s="142">
        <f>IFERROR('Διανεμόμενες ποσότητες αερίου'!K38/'Ανάπτυξη δικτύου'!P68,0)</f>
        <v>7.076895882084365</v>
      </c>
      <c r="L188" s="160">
        <f t="shared" ref="L188" si="114">IFERROR((K188-I188)/I188,0)</f>
        <v>-0.13684145219167923</v>
      </c>
      <c r="M188" s="188">
        <f>IFERROR((K188/D188)^(1/4)-1,0)</f>
        <v>-0.15054233303408426</v>
      </c>
      <c r="N188" s="102"/>
      <c r="O188" s="169">
        <f>IFERROR('Διανεμόμενες ποσότητες αερίου'!R38/'Ανάπτυξη δικτύου'!V68,0)</f>
        <v>4.2901464365229733</v>
      </c>
      <c r="P188" s="160">
        <f t="shared" ref="P188" si="115">IFERROR((O188-K188)/K188,0)</f>
        <v>-0.39378132616253891</v>
      </c>
      <c r="Q188" s="142">
        <f>IFERROR('Διανεμόμενες ποσότητες αερίου'!X38/'Ανάπτυξη δικτύου'!Y68,0)</f>
        <v>3.0696367063755376</v>
      </c>
      <c r="R188" s="160">
        <f t="shared" ref="R188" si="116">IFERROR((Q188-O188)/O188,0)</f>
        <v>-0.28449139165902687</v>
      </c>
      <c r="S188" s="142">
        <f>IFERROR('Διανεμόμενες ποσότητες αερίου'!AD38/'Ανάπτυξη δικτύου'!AB68,0)</f>
        <v>3.5008121951025761</v>
      </c>
      <c r="T188" s="160">
        <f t="shared" ref="T188" si="117">IFERROR((S188-Q188)/Q188,0)</f>
        <v>0.14046466405340435</v>
      </c>
      <c r="U188" s="142">
        <f>IFERROR('Διανεμόμενες ποσότητες αερίου'!AJ38/'Ανάπτυξη δικτύου'!AE68,0)</f>
        <v>3.7450588430415057</v>
      </c>
      <c r="V188" s="160">
        <f t="shared" ref="V188" si="118">IFERROR((U188-S188)/S188,0)</f>
        <v>6.9768566357434378E-2</v>
      </c>
      <c r="W188" s="142">
        <f>IFERROR('Διανεμόμενες ποσότητες αερίου'!AP38/'Ανάπτυξη δικτύου'!AH68,0)</f>
        <v>3.9553273173518897</v>
      </c>
      <c r="X188" s="160">
        <f t="shared" ref="X188" si="119">IFERROR((W188-U188)/U188,0)</f>
        <v>5.6145572906303627E-2</v>
      </c>
      <c r="Y188" s="188">
        <f>IFERROR((W188/O188)^(1/4)-1,0)</f>
        <v>-2.0109430315260246E-2</v>
      </c>
    </row>
    <row r="189" spans="2:33" ht="15" customHeight="1"/>
    <row r="190" spans="2:33" ht="15.6">
      <c r="B190" s="293" t="s">
        <v>200</v>
      </c>
      <c r="C190" s="293"/>
      <c r="D190" s="293"/>
      <c r="E190" s="293"/>
      <c r="F190" s="293"/>
      <c r="G190" s="293"/>
      <c r="H190" s="293"/>
      <c r="I190" s="293"/>
      <c r="J190" s="293"/>
      <c r="K190" s="293"/>
      <c r="L190" s="293"/>
      <c r="M190" s="293"/>
      <c r="N190" s="293"/>
      <c r="O190" s="293"/>
      <c r="P190" s="293"/>
      <c r="Q190" s="293"/>
      <c r="R190" s="293"/>
      <c r="S190" s="293"/>
      <c r="T190" s="293"/>
      <c r="U190" s="293"/>
      <c r="V190" s="293"/>
      <c r="W190" s="293"/>
      <c r="X190" s="293"/>
      <c r="Y190" s="293"/>
    </row>
    <row r="191" spans="2:33" ht="5.45" customHeight="1" outlineLevel="1">
      <c r="B191" s="102"/>
      <c r="C191" s="102"/>
      <c r="D191" s="102"/>
      <c r="E191" s="102"/>
      <c r="F191" s="102"/>
      <c r="G191" s="102"/>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row>
    <row r="192" spans="2:33" ht="14.25" customHeight="1" outlineLevel="1">
      <c r="B192" s="340"/>
      <c r="C192" s="340" t="s">
        <v>102</v>
      </c>
      <c r="D192" s="310" t="s">
        <v>127</v>
      </c>
      <c r="E192" s="312"/>
      <c r="F192" s="312"/>
      <c r="G192" s="312"/>
      <c r="H192" s="312"/>
      <c r="I192" s="312"/>
      <c r="J192" s="311"/>
      <c r="K192" s="312"/>
      <c r="L192" s="311"/>
      <c r="M192" s="365" t="str">
        <f>"Ετήσιος ρυθμός ανάπτυξης (CAGR) "&amp;($C$3-5)&amp;" - "&amp;(($C$3-1))</f>
        <v>Ετήσιος ρυθμός ανάπτυξης (CAGR) 2019 - 2023</v>
      </c>
      <c r="N192" s="102"/>
      <c r="O192" s="368" t="s">
        <v>128</v>
      </c>
      <c r="P192" s="369"/>
      <c r="Q192" s="369"/>
      <c r="R192" s="369"/>
      <c r="S192" s="369"/>
      <c r="T192" s="369"/>
      <c r="U192" s="369"/>
      <c r="V192" s="369"/>
      <c r="W192" s="369"/>
      <c r="X192" s="370"/>
      <c r="Y192" s="365" t="str">
        <f>"Ετήσιος ρυθμός ανάπτυξης (CAGR) "&amp;$C$3&amp;" - "&amp;$E$3</f>
        <v>Ετήσιος ρυθμός ανάπτυξης (CAGR) 2024 - 2028</v>
      </c>
    </row>
    <row r="193" spans="2:25" ht="15.75" customHeight="1" outlineLevel="1">
      <c r="B193" s="341"/>
      <c r="C193" s="341"/>
      <c r="D193" s="66">
        <f>$C$3-5</f>
        <v>2019</v>
      </c>
      <c r="E193" s="310">
        <f>$C$3-4</f>
        <v>2020</v>
      </c>
      <c r="F193" s="311"/>
      <c r="G193" s="310">
        <f>$C$3-3</f>
        <v>2021</v>
      </c>
      <c r="H193" s="311"/>
      <c r="I193" s="310">
        <f>$C$3+-2</f>
        <v>2022</v>
      </c>
      <c r="J193" s="311"/>
      <c r="K193" s="310">
        <f>$C$3-1</f>
        <v>2023</v>
      </c>
      <c r="L193" s="311"/>
      <c r="M193" s="366"/>
      <c r="N193" s="102"/>
      <c r="O193" s="310">
        <f>$C$3</f>
        <v>2024</v>
      </c>
      <c r="P193" s="311"/>
      <c r="Q193" s="310">
        <f>$C$3+1</f>
        <v>2025</v>
      </c>
      <c r="R193" s="311"/>
      <c r="S193" s="310">
        <f>$C$3+2</f>
        <v>2026</v>
      </c>
      <c r="T193" s="311"/>
      <c r="U193" s="310">
        <f>$C$3+3</f>
        <v>2027</v>
      </c>
      <c r="V193" s="311"/>
      <c r="W193" s="310">
        <f>$C$3+4</f>
        <v>2028</v>
      </c>
      <c r="X193" s="311"/>
      <c r="Y193" s="366"/>
    </row>
    <row r="194" spans="2:25" ht="15" customHeight="1" outlineLevel="1">
      <c r="B194" s="342"/>
      <c r="C194" s="342"/>
      <c r="D194" s="81" t="s">
        <v>192</v>
      </c>
      <c r="E194" s="66" t="s">
        <v>192</v>
      </c>
      <c r="F194" s="65" t="s">
        <v>131</v>
      </c>
      <c r="G194" s="66" t="s">
        <v>192</v>
      </c>
      <c r="H194" s="65" t="s">
        <v>131</v>
      </c>
      <c r="I194" s="66" t="s">
        <v>192</v>
      </c>
      <c r="J194" s="65" t="s">
        <v>131</v>
      </c>
      <c r="K194" s="66" t="s">
        <v>192</v>
      </c>
      <c r="L194" s="65" t="s">
        <v>131</v>
      </c>
      <c r="M194" s="367"/>
      <c r="O194" s="189" t="s">
        <v>192</v>
      </c>
      <c r="P194" s="190" t="s">
        <v>131</v>
      </c>
      <c r="Q194" s="189" t="s">
        <v>192</v>
      </c>
      <c r="R194" s="190" t="s">
        <v>131</v>
      </c>
      <c r="S194" s="189" t="s">
        <v>192</v>
      </c>
      <c r="T194" s="190" t="s">
        <v>131</v>
      </c>
      <c r="U194" s="189" t="s">
        <v>192</v>
      </c>
      <c r="V194" s="190" t="s">
        <v>131</v>
      </c>
      <c r="W194" s="189" t="s">
        <v>192</v>
      </c>
      <c r="X194" s="190" t="s">
        <v>131</v>
      </c>
      <c r="Y194" s="367"/>
    </row>
    <row r="195" spans="2:25" outlineLevel="1">
      <c r="B195" s="235" t="s">
        <v>75</v>
      </c>
      <c r="C195" s="50" t="s">
        <v>201</v>
      </c>
      <c r="D195" s="180">
        <f>IFERROR(Συνδέσεις!E14/'Ανάπτυξη δικτύου'!E45,0)</f>
        <v>0</v>
      </c>
      <c r="E195" s="156">
        <f>IFERROR(Συνδέσεις!G14/'Ανάπτυξη δικτύου'!G45,0)</f>
        <v>0</v>
      </c>
      <c r="F195" s="160">
        <f>IFERROR((E195-D195)/D195,0)</f>
        <v>0</v>
      </c>
      <c r="G195" s="156">
        <f>IFERROR(Συνδέσεις!J14/'Ανάπτυξη δικτύου'!J45,0)</f>
        <v>0</v>
      </c>
      <c r="H195" s="160">
        <f>IFERROR((G195-E195)/E195,0)</f>
        <v>0</v>
      </c>
      <c r="I195" s="156">
        <f>IFERROR(Συνδέσεις!M14/'Ανάπτυξη δικτύου'!M45,0)</f>
        <v>0</v>
      </c>
      <c r="J195" s="160">
        <f>IFERROR((I195-G195)/G195,0)</f>
        <v>0</v>
      </c>
      <c r="K195" s="156">
        <f>IFERROR(Συνδέσεις!P14/'Ανάπτυξη δικτύου'!P45,0)</f>
        <v>0</v>
      </c>
      <c r="L195" s="160">
        <f>IFERROR((K195-I195)/I195,0)</f>
        <v>0</v>
      </c>
      <c r="M195" s="188">
        <f t="shared" ref="M195:M217" si="120">IFERROR((K195/D195)^(1/4)-1,0)</f>
        <v>0</v>
      </c>
      <c r="N195" s="53"/>
      <c r="O195" s="157">
        <f>IFERROR(Συνδέσεις!X14/'Ανάπτυξη δικτύου'!V45,0)</f>
        <v>0</v>
      </c>
      <c r="P195" s="160">
        <f>IFERROR((O195-K195)/K195,0)</f>
        <v>0</v>
      </c>
      <c r="Q195" s="156">
        <f>IFERROR(Συνδέσεις!AC14/'Ανάπτυξη δικτύου'!Y45,0)</f>
        <v>0</v>
      </c>
      <c r="R195" s="160">
        <f>IFERROR((Q195-O195)/O195,0)</f>
        <v>0</v>
      </c>
      <c r="S195" s="156">
        <f>IFERROR(Συνδέσεις!AH14/'Ανάπτυξη δικτύου'!AB45,0)</f>
        <v>0</v>
      </c>
      <c r="T195" s="160">
        <f>IFERROR((S195-Q195)/Q195,0)</f>
        <v>0</v>
      </c>
      <c r="U195" s="156">
        <f>IFERROR(Συνδέσεις!AM14/'Ανάπτυξη δικτύου'!AE45,0)</f>
        <v>0</v>
      </c>
      <c r="V195" s="160">
        <f>IFERROR((U195-S195)/S195,0)</f>
        <v>0</v>
      </c>
      <c r="W195" s="156">
        <f>IFERROR(Συνδέσεις!AR14/'Ανάπτυξη δικτύου'!AH45,0)</f>
        <v>0</v>
      </c>
      <c r="X195" s="160">
        <f>IFERROR((W195-U195)/U195,0)</f>
        <v>0</v>
      </c>
      <c r="Y195" s="188">
        <f>IFERROR((W195/O195)^(1/4)-1,0)</f>
        <v>0</v>
      </c>
    </row>
    <row r="196" spans="2:25" outlineLevel="1">
      <c r="B196" s="236" t="s">
        <v>76</v>
      </c>
      <c r="C196" s="50" t="s">
        <v>201</v>
      </c>
      <c r="D196" s="180">
        <f>IFERROR(Συνδέσεις!E15/'Ανάπτυξη δικτύου'!E46,0)</f>
        <v>0</v>
      </c>
      <c r="E196" s="156">
        <f>IFERROR(Συνδέσεις!G15/'Ανάπτυξη δικτύου'!G46,0)</f>
        <v>0</v>
      </c>
      <c r="F196" s="160">
        <f t="shared" ref="F196:F217" si="121">IFERROR((E196-D196)/D196,0)</f>
        <v>0</v>
      </c>
      <c r="G196" s="156">
        <f>IFERROR(Συνδέσεις!J15/'Ανάπτυξη δικτύου'!J46,0)</f>
        <v>0</v>
      </c>
      <c r="H196" s="160">
        <f t="shared" ref="H196:H217" si="122">IFERROR((G196-E196)/E196,0)</f>
        <v>0</v>
      </c>
      <c r="I196" s="156">
        <f>IFERROR(Συνδέσεις!M15/'Ανάπτυξη δικτύου'!M46,0)</f>
        <v>0</v>
      </c>
      <c r="J196" s="160">
        <f t="shared" ref="J196:J217" si="123">IFERROR((I196-G196)/G196,0)</f>
        <v>0</v>
      </c>
      <c r="K196" s="156">
        <f>IFERROR(Συνδέσεις!P15/'Ανάπτυξη δικτύου'!P46,0)</f>
        <v>0</v>
      </c>
      <c r="L196" s="160">
        <f t="shared" ref="L196:L217" si="124">IFERROR((K196-I196)/I196,0)</f>
        <v>0</v>
      </c>
      <c r="M196" s="188">
        <f t="shared" si="120"/>
        <v>0</v>
      </c>
      <c r="N196" s="53"/>
      <c r="O196" s="157">
        <f>IFERROR(Συνδέσεις!X15/'Ανάπτυξη δικτύου'!V46,0)</f>
        <v>8.1662779832434255E-3</v>
      </c>
      <c r="P196" s="160">
        <f t="shared" ref="P196:P217" si="125">IFERROR((O196-K196)/K196,0)</f>
        <v>0</v>
      </c>
      <c r="Q196" s="156">
        <f>IFERROR(Συνδέσεις!AC15/'Ανάπτυξη δικτύου'!Y46,0)</f>
        <v>3.7327648985064119E-2</v>
      </c>
      <c r="R196" s="160">
        <f t="shared" ref="R196:R217" si="126">IFERROR((Q196-O196)/O196,0)</f>
        <v>3.5709500780719914</v>
      </c>
      <c r="S196" s="156">
        <f>IFERROR(Συνδέσεις!AH15/'Ανάπτυξη δικτύου'!AB46,0)</f>
        <v>6.1450639369645808E-2</v>
      </c>
      <c r="T196" s="160">
        <f t="shared" ref="T196:T217" si="127">IFERROR((S196-Q196)/Q196,0)</f>
        <v>0.64624992573826445</v>
      </c>
      <c r="U196" s="156">
        <f>IFERROR(Συνδέσεις!AM15/'Ανάπτυξη δικτύου'!AE46,0)</f>
        <v>5.6464875081132529E-2</v>
      </c>
      <c r="V196" s="160">
        <f t="shared" ref="V196:V217" si="128">IFERROR((U196-S196)/S196,0)</f>
        <v>-8.1134457503725346E-2</v>
      </c>
      <c r="W196" s="156">
        <f>IFERROR(Συνδέσεις!AR15/'Ανάπτυξη δικτύου'!AH46,0)</f>
        <v>6.3274962754705691E-2</v>
      </c>
      <c r="X196" s="160">
        <f t="shared" ref="X196:X217" si="129">IFERROR((W196-U196)/U196,0)</f>
        <v>0.12060750446694463</v>
      </c>
      <c r="Y196" s="188">
        <f t="shared" ref="Y196:Y217" si="130">IFERROR((W196/O196)^(1/4)-1,0)</f>
        <v>0.66840673642104553</v>
      </c>
    </row>
    <row r="197" spans="2:25" outlineLevel="1">
      <c r="B197" s="236" t="s">
        <v>77</v>
      </c>
      <c r="C197" s="50" t="s">
        <v>201</v>
      </c>
      <c r="D197" s="180">
        <f>IFERROR(Συνδέσεις!E16/'Ανάπτυξη δικτύου'!E47,0)</f>
        <v>0</v>
      </c>
      <c r="E197" s="156">
        <f>IFERROR(Συνδέσεις!G16/'Ανάπτυξη δικτύου'!G47,0)</f>
        <v>0</v>
      </c>
      <c r="F197" s="160">
        <f t="shared" si="121"/>
        <v>0</v>
      </c>
      <c r="G197" s="156">
        <f>IFERROR(Συνδέσεις!J16/'Ανάπτυξη δικτύου'!J47,0)</f>
        <v>0</v>
      </c>
      <c r="H197" s="160">
        <f t="shared" si="122"/>
        <v>0</v>
      </c>
      <c r="I197" s="156">
        <f>IFERROR(Συνδέσεις!M16/'Ανάπτυξη δικτύου'!M47,0)</f>
        <v>0</v>
      </c>
      <c r="J197" s="160">
        <f t="shared" si="123"/>
        <v>0</v>
      </c>
      <c r="K197" s="156">
        <f>IFERROR(Συνδέσεις!P16/'Ανάπτυξη δικτύου'!P47,0)</f>
        <v>0</v>
      </c>
      <c r="L197" s="160">
        <f t="shared" si="124"/>
        <v>0</v>
      </c>
      <c r="M197" s="188">
        <f t="shared" si="120"/>
        <v>0</v>
      </c>
      <c r="N197" s="53"/>
      <c r="O197" s="157">
        <f>IFERROR(Συνδέσεις!X16/'Ανάπτυξη δικτύου'!V47,0)</f>
        <v>0</v>
      </c>
      <c r="P197" s="160">
        <f t="shared" si="125"/>
        <v>0</v>
      </c>
      <c r="Q197" s="156">
        <f>IFERROR(Συνδέσεις!AC16/'Ανάπτυξη δικτύου'!Y47,0)</f>
        <v>0</v>
      </c>
      <c r="R197" s="160">
        <f t="shared" si="126"/>
        <v>0</v>
      </c>
      <c r="S197" s="156">
        <f>IFERROR(Συνδέσεις!AH16/'Ανάπτυξη δικτύου'!AB47,0)</f>
        <v>0</v>
      </c>
      <c r="T197" s="160">
        <f t="shared" si="127"/>
        <v>0</v>
      </c>
      <c r="U197" s="156">
        <f>IFERROR(Συνδέσεις!AM16/'Ανάπτυξη δικτύου'!AE47,0)</f>
        <v>0</v>
      </c>
      <c r="V197" s="160">
        <f t="shared" si="128"/>
        <v>0</v>
      </c>
      <c r="W197" s="156">
        <f>IFERROR(Συνδέσεις!AR16/'Ανάπτυξη δικτύου'!AH47,0)</f>
        <v>0</v>
      </c>
      <c r="X197" s="160">
        <f t="shared" si="129"/>
        <v>0</v>
      </c>
      <c r="Y197" s="188">
        <f t="shared" si="130"/>
        <v>0</v>
      </c>
    </row>
    <row r="198" spans="2:25" outlineLevel="1">
      <c r="B198" s="235" t="s">
        <v>78</v>
      </c>
      <c r="C198" s="50" t="s">
        <v>201</v>
      </c>
      <c r="D198" s="180">
        <f>IFERROR(Συνδέσεις!E17/'Ανάπτυξη δικτύου'!E48,0)</f>
        <v>0</v>
      </c>
      <c r="E198" s="156">
        <f>IFERROR(Συνδέσεις!G17/'Ανάπτυξη δικτύου'!G48,0)</f>
        <v>0</v>
      </c>
      <c r="F198" s="160">
        <f t="shared" si="121"/>
        <v>0</v>
      </c>
      <c r="G198" s="156">
        <f>IFERROR(Συνδέσεις!J17/'Ανάπτυξη δικτύου'!J48,0)</f>
        <v>0</v>
      </c>
      <c r="H198" s="160">
        <f t="shared" si="122"/>
        <v>0</v>
      </c>
      <c r="I198" s="156">
        <f>IFERROR(Συνδέσεις!M17/'Ανάπτυξη δικτύου'!M48,0)</f>
        <v>0</v>
      </c>
      <c r="J198" s="160">
        <f t="shared" si="123"/>
        <v>0</v>
      </c>
      <c r="K198" s="156">
        <f>IFERROR(Συνδέσεις!P17/'Ανάπτυξη δικτύου'!P48,0)</f>
        <v>0</v>
      </c>
      <c r="L198" s="160">
        <f t="shared" si="124"/>
        <v>0</v>
      </c>
      <c r="M198" s="188">
        <f t="shared" si="120"/>
        <v>0</v>
      </c>
      <c r="N198" s="53"/>
      <c r="O198" s="157">
        <f>IFERROR(Συνδέσεις!X17/'Ανάπτυξη δικτύου'!V48,0)</f>
        <v>0</v>
      </c>
      <c r="P198" s="160">
        <f t="shared" si="125"/>
        <v>0</v>
      </c>
      <c r="Q198" s="156">
        <f>IFERROR(Συνδέσεις!AC17/'Ανάπτυξη δικτύου'!Y48,0)</f>
        <v>0</v>
      </c>
      <c r="R198" s="160">
        <f t="shared" si="126"/>
        <v>0</v>
      </c>
      <c r="S198" s="156">
        <f>IFERROR(Συνδέσεις!AH17/'Ανάπτυξη δικτύου'!AB48,0)</f>
        <v>0</v>
      </c>
      <c r="T198" s="160">
        <f t="shared" si="127"/>
        <v>0</v>
      </c>
      <c r="U198" s="156">
        <f>IFERROR(Συνδέσεις!AM17/'Ανάπτυξη δικτύου'!AE48,0)</f>
        <v>0</v>
      </c>
      <c r="V198" s="160">
        <f t="shared" si="128"/>
        <v>0</v>
      </c>
      <c r="W198" s="156">
        <f>IFERROR(Συνδέσεις!AR17/'Ανάπτυξη δικτύου'!AH48,0)</f>
        <v>0</v>
      </c>
      <c r="X198" s="160">
        <f t="shared" si="129"/>
        <v>0</v>
      </c>
      <c r="Y198" s="188">
        <f t="shared" si="130"/>
        <v>0</v>
      </c>
    </row>
    <row r="199" spans="2:25" outlineLevel="1">
      <c r="B199" s="236" t="s">
        <v>79</v>
      </c>
      <c r="C199" s="50" t="s">
        <v>201</v>
      </c>
      <c r="D199" s="180">
        <f>IFERROR(Συνδέσεις!E18/'Ανάπτυξη δικτύου'!E49,0)</f>
        <v>0</v>
      </c>
      <c r="E199" s="156">
        <f>IFERROR(Συνδέσεις!G18/'Ανάπτυξη δικτύου'!G49,0)</f>
        <v>0</v>
      </c>
      <c r="F199" s="160">
        <f t="shared" si="121"/>
        <v>0</v>
      </c>
      <c r="G199" s="156">
        <f>IFERROR(Συνδέσεις!J18/'Ανάπτυξη δικτύου'!J49,0)</f>
        <v>0</v>
      </c>
      <c r="H199" s="160">
        <f t="shared" si="122"/>
        <v>0</v>
      </c>
      <c r="I199" s="156">
        <f>IFERROR(Συνδέσεις!M18/'Ανάπτυξη δικτύου'!M49,0)</f>
        <v>1.5E-3</v>
      </c>
      <c r="J199" s="160">
        <f t="shared" si="123"/>
        <v>0</v>
      </c>
      <c r="K199" s="156">
        <f>IFERROR(Συνδέσεις!P18/'Ανάπτυξη δικτύου'!P49,0)</f>
        <v>3.5953978906999042E-4</v>
      </c>
      <c r="L199" s="160">
        <f t="shared" si="124"/>
        <v>-0.7603068072866731</v>
      </c>
      <c r="M199" s="188">
        <f t="shared" si="120"/>
        <v>0</v>
      </c>
      <c r="N199" s="53"/>
      <c r="O199" s="157">
        <f>IFERROR(Συνδέσεις!X18/'Ανάπτυξη δικτύου'!V49,0)</f>
        <v>5.3728427222403128E-3</v>
      </c>
      <c r="P199" s="160">
        <f t="shared" si="125"/>
        <v>13.94366655812439</v>
      </c>
      <c r="Q199" s="156">
        <f>IFERROR(Συνδέσεις!AC18/'Ανάπτυξη δικτύου'!Y49,0)</f>
        <v>1.8898310655360549E-2</v>
      </c>
      <c r="R199" s="160">
        <f t="shared" si="126"/>
        <v>2.5173764862189238</v>
      </c>
      <c r="S199" s="156">
        <f>IFERROR(Συνδέσεις!AH18/'Ανάπτυξη δικτύου'!AB49,0)</f>
        <v>3.6186156576612109E-2</v>
      </c>
      <c r="T199" s="160">
        <f t="shared" si="127"/>
        <v>0.91478260869565209</v>
      </c>
      <c r="U199" s="156">
        <f>IFERROR(Συνδέσεις!AM18/'Ανάπτυξη δικτύου'!AE49,0)</f>
        <v>3.71064221389601E-2</v>
      </c>
      <c r="V199" s="160">
        <f t="shared" si="128"/>
        <v>2.5431425976385081E-2</v>
      </c>
      <c r="W199" s="156">
        <f>IFERROR(Συνδέσεις!AR18/'Ανάπτυξη δικτύου'!AH49,0)</f>
        <v>3.2970134929148083E-2</v>
      </c>
      <c r="X199" s="160">
        <f t="shared" si="129"/>
        <v>-0.11147092528409251</v>
      </c>
      <c r="Y199" s="188">
        <f t="shared" si="130"/>
        <v>0.57390729811576957</v>
      </c>
    </row>
    <row r="200" spans="2:25" outlineLevel="1">
      <c r="B200" s="236" t="s">
        <v>80</v>
      </c>
      <c r="C200" s="50" t="s">
        <v>201</v>
      </c>
      <c r="D200" s="180">
        <f>IFERROR(Συνδέσεις!E19/'Ανάπτυξη δικτύου'!E50,0)</f>
        <v>0</v>
      </c>
      <c r="E200" s="156">
        <f>IFERROR(Συνδέσεις!G19/'Ανάπτυξη δικτύου'!G50,0)</f>
        <v>0</v>
      </c>
      <c r="F200" s="160">
        <f t="shared" si="121"/>
        <v>0</v>
      </c>
      <c r="G200" s="156">
        <f>IFERROR(Συνδέσεις!J19/'Ανάπτυξη δικτύου'!J50,0)</f>
        <v>0</v>
      </c>
      <c r="H200" s="160">
        <f t="shared" si="122"/>
        <v>0</v>
      </c>
      <c r="I200" s="156">
        <f>IFERROR(Συνδέσεις!M19/'Ανάπτυξη δικτύου'!M50,0)</f>
        <v>0</v>
      </c>
      <c r="J200" s="160">
        <f t="shared" si="123"/>
        <v>0</v>
      </c>
      <c r="K200" s="156">
        <f>IFERROR(Συνδέσεις!P19/'Ανάπτυξη δικτύου'!P50,0)</f>
        <v>0</v>
      </c>
      <c r="L200" s="160">
        <f t="shared" si="124"/>
        <v>0</v>
      </c>
      <c r="M200" s="188">
        <f t="shared" si="120"/>
        <v>0</v>
      </c>
      <c r="N200" s="53"/>
      <c r="O200" s="157">
        <f>IFERROR(Συνδέσεις!X19/'Ανάπτυξη δικτύου'!V50,0)</f>
        <v>0</v>
      </c>
      <c r="P200" s="160">
        <f t="shared" si="125"/>
        <v>0</v>
      </c>
      <c r="Q200" s="156">
        <f>IFERROR(Συνδέσεις!AC19/'Ανάπτυξη δικτύου'!Y50,0)</f>
        <v>0</v>
      </c>
      <c r="R200" s="160">
        <f t="shared" si="126"/>
        <v>0</v>
      </c>
      <c r="S200" s="156">
        <f>IFERROR(Συνδέσεις!AH19/'Ανάπτυξη δικτύου'!AB50,0)</f>
        <v>0</v>
      </c>
      <c r="T200" s="160">
        <f t="shared" si="127"/>
        <v>0</v>
      </c>
      <c r="U200" s="156">
        <f>IFERROR(Συνδέσεις!AM19/'Ανάπτυξη δικτύου'!AE50,0)</f>
        <v>0</v>
      </c>
      <c r="V200" s="160">
        <f t="shared" si="128"/>
        <v>0</v>
      </c>
      <c r="W200" s="156">
        <f>IFERROR(Συνδέσεις!AR19/'Ανάπτυξη δικτύου'!AH50,0)</f>
        <v>0</v>
      </c>
      <c r="X200" s="160">
        <f t="shared" si="129"/>
        <v>0</v>
      </c>
      <c r="Y200" s="188">
        <f t="shared" si="130"/>
        <v>0</v>
      </c>
    </row>
    <row r="201" spans="2:25" outlineLevel="1">
      <c r="B201" s="235" t="s">
        <v>81</v>
      </c>
      <c r="C201" s="50" t="s">
        <v>201</v>
      </c>
      <c r="D201" s="180">
        <f>IFERROR(Συνδέσεις!E20/'Ανάπτυξη δικτύου'!E51,0)</f>
        <v>0</v>
      </c>
      <c r="E201" s="156">
        <f>IFERROR(Συνδέσεις!G20/'Ανάπτυξη δικτύου'!G51,0)</f>
        <v>0</v>
      </c>
      <c r="F201" s="160">
        <f t="shared" si="121"/>
        <v>0</v>
      </c>
      <c r="G201" s="156">
        <f>IFERROR(Συνδέσεις!J20/'Ανάπτυξη δικτύου'!J51,0)</f>
        <v>0</v>
      </c>
      <c r="H201" s="160">
        <f t="shared" si="122"/>
        <v>0</v>
      </c>
      <c r="I201" s="156">
        <f>IFERROR(Συνδέσεις!M20/'Ανάπτυξη δικτύου'!M51,0)</f>
        <v>0</v>
      </c>
      <c r="J201" s="160">
        <f t="shared" si="123"/>
        <v>0</v>
      </c>
      <c r="K201" s="156">
        <f>IFERROR(Συνδέσεις!P20/'Ανάπτυξη δικτύου'!P51,0)</f>
        <v>0</v>
      </c>
      <c r="L201" s="160">
        <f t="shared" si="124"/>
        <v>0</v>
      </c>
      <c r="M201" s="188">
        <f t="shared" si="120"/>
        <v>0</v>
      </c>
      <c r="N201" s="53"/>
      <c r="O201" s="157">
        <f>IFERROR(Συνδέσεις!X20/'Ανάπτυξη δικτύου'!V51,0)</f>
        <v>0</v>
      </c>
      <c r="P201" s="160">
        <f t="shared" si="125"/>
        <v>0</v>
      </c>
      <c r="Q201" s="156">
        <f>IFERROR(Συνδέσεις!AC20/'Ανάπτυξη δικτύου'!Y51,0)</f>
        <v>0</v>
      </c>
      <c r="R201" s="160">
        <f t="shared" si="126"/>
        <v>0</v>
      </c>
      <c r="S201" s="156">
        <f>IFERROR(Συνδέσεις!AH20/'Ανάπτυξη δικτύου'!AB51,0)</f>
        <v>0</v>
      </c>
      <c r="T201" s="160">
        <f t="shared" si="127"/>
        <v>0</v>
      </c>
      <c r="U201" s="156">
        <f>IFERROR(Συνδέσεις!AM20/'Ανάπτυξη δικτύου'!AE51,0)</f>
        <v>0</v>
      </c>
      <c r="V201" s="160">
        <f t="shared" si="128"/>
        <v>0</v>
      </c>
      <c r="W201" s="156">
        <f>IFERROR(Συνδέσεις!AR20/'Ανάπτυξη δικτύου'!AH51,0)</f>
        <v>0</v>
      </c>
      <c r="X201" s="160">
        <f t="shared" si="129"/>
        <v>0</v>
      </c>
      <c r="Y201" s="188">
        <f t="shared" si="130"/>
        <v>0</v>
      </c>
    </row>
    <row r="202" spans="2:25" outlineLevel="1">
      <c r="B202" s="236" t="s">
        <v>82</v>
      </c>
      <c r="C202" s="50" t="s">
        <v>201</v>
      </c>
      <c r="D202" s="180">
        <f>IFERROR(Συνδέσεις!E21/'Ανάπτυξη δικτύου'!E52,0)</f>
        <v>0</v>
      </c>
      <c r="E202" s="156">
        <f>IFERROR(Συνδέσεις!G21/'Ανάπτυξη δικτύου'!G52,0)</f>
        <v>0</v>
      </c>
      <c r="F202" s="160">
        <f t="shared" si="121"/>
        <v>0</v>
      </c>
      <c r="G202" s="156">
        <f>IFERROR(Συνδέσεις!J21/'Ανάπτυξη δικτύου'!J52,0)</f>
        <v>0</v>
      </c>
      <c r="H202" s="160">
        <f t="shared" si="122"/>
        <v>0</v>
      </c>
      <c r="I202" s="156">
        <f>IFERROR(Συνδέσεις!M21/'Ανάπτυξη δικτύου'!M52,0)</f>
        <v>0</v>
      </c>
      <c r="J202" s="160">
        <f t="shared" si="123"/>
        <v>0</v>
      </c>
      <c r="K202" s="156">
        <f>IFERROR(Συνδέσεις!P21/'Ανάπτυξη δικτύου'!P52,0)</f>
        <v>0</v>
      </c>
      <c r="L202" s="160">
        <f t="shared" si="124"/>
        <v>0</v>
      </c>
      <c r="M202" s="188">
        <f t="shared" si="120"/>
        <v>0</v>
      </c>
      <c r="N202" s="53"/>
      <c r="O202" s="157">
        <f>IFERROR(Συνδέσεις!X21/'Ανάπτυξη δικτύου'!V52,0)</f>
        <v>3.6864515760294918E-3</v>
      </c>
      <c r="P202" s="160">
        <f t="shared" si="125"/>
        <v>0</v>
      </c>
      <c r="Q202" s="156">
        <f>IFERROR(Συνδέσεις!AC21/'Ανάπτυξη δικτύου'!Y52,0)</f>
        <v>2.5662622061958781E-2</v>
      </c>
      <c r="R202" s="160">
        <f t="shared" si="126"/>
        <v>5.9613343706521205</v>
      </c>
      <c r="S202" s="156">
        <f>IFERROR(Συνδέσεις!AH21/'Ανάπτυξη δικτύου'!AB52,0)</f>
        <v>4.8351012028531572E-2</v>
      </c>
      <c r="T202" s="160">
        <f t="shared" si="127"/>
        <v>0.88410256410256416</v>
      </c>
      <c r="U202" s="156">
        <f>IFERROR(Συνδέσεις!AM21/'Ανάπτυξη δικτύου'!AE52,0)</f>
        <v>4.6751796804130906E-2</v>
      </c>
      <c r="V202" s="160">
        <f t="shared" si="128"/>
        <v>-3.3075113783698692E-2</v>
      </c>
      <c r="W202" s="156">
        <f>IFERROR(Συνδέσεις!AR21/'Ανάπτυξη δικτύου'!AH52,0)</f>
        <v>5.2659735305747447E-2</v>
      </c>
      <c r="X202" s="160">
        <f t="shared" si="129"/>
        <v>0.12636815920398009</v>
      </c>
      <c r="Y202" s="188">
        <f t="shared" si="130"/>
        <v>0.94409522944023605</v>
      </c>
    </row>
    <row r="203" spans="2:25" outlineLevel="1">
      <c r="B203" s="236" t="s">
        <v>83</v>
      </c>
      <c r="C203" s="50" t="s">
        <v>201</v>
      </c>
      <c r="D203" s="180">
        <f>IFERROR(Συνδέσεις!E22/'Ανάπτυξη δικτύου'!E53,0)</f>
        <v>0</v>
      </c>
      <c r="E203" s="156">
        <f>IFERROR(Συνδέσεις!G22/'Ανάπτυξη δικτύου'!G53,0)</f>
        <v>0</v>
      </c>
      <c r="F203" s="160">
        <f t="shared" si="121"/>
        <v>0</v>
      </c>
      <c r="G203" s="156">
        <f>IFERROR(Συνδέσεις!J22/'Ανάπτυξη δικτύου'!J53,0)</f>
        <v>0</v>
      </c>
      <c r="H203" s="160">
        <f t="shared" si="122"/>
        <v>0</v>
      </c>
      <c r="I203" s="156">
        <f>IFERROR(Συνδέσεις!M22/'Ανάπτυξη δικτύου'!M53,0)</f>
        <v>0</v>
      </c>
      <c r="J203" s="160">
        <f t="shared" si="123"/>
        <v>0</v>
      </c>
      <c r="K203" s="156">
        <f>IFERROR(Συνδέσεις!P22/'Ανάπτυξη δικτύου'!P53,0)</f>
        <v>0</v>
      </c>
      <c r="L203" s="160">
        <f t="shared" si="124"/>
        <v>0</v>
      </c>
      <c r="M203" s="188">
        <f t="shared" si="120"/>
        <v>0</v>
      </c>
      <c r="N203" s="53"/>
      <c r="O203" s="157">
        <f>IFERROR(Συνδέσεις!X22/'Ανάπτυξη δικτύου'!V53,0)</f>
        <v>0</v>
      </c>
      <c r="P203" s="160">
        <f t="shared" si="125"/>
        <v>0</v>
      </c>
      <c r="Q203" s="156">
        <f>IFERROR(Συνδέσεις!AC22/'Ανάπτυξη δικτύου'!Y53,0)</f>
        <v>0</v>
      </c>
      <c r="R203" s="160">
        <f t="shared" si="126"/>
        <v>0</v>
      </c>
      <c r="S203" s="156">
        <f>IFERROR(Συνδέσεις!AH22/'Ανάπτυξη δικτύου'!AB53,0)</f>
        <v>0</v>
      </c>
      <c r="T203" s="160">
        <f t="shared" si="127"/>
        <v>0</v>
      </c>
      <c r="U203" s="156">
        <f>IFERROR(Συνδέσεις!AM22/'Ανάπτυξη δικτύου'!AE53,0)</f>
        <v>0</v>
      </c>
      <c r="V203" s="160">
        <f t="shared" si="128"/>
        <v>0</v>
      </c>
      <c r="W203" s="156">
        <f>IFERROR(Συνδέσεις!AR22/'Ανάπτυξη δικτύου'!AH53,0)</f>
        <v>0</v>
      </c>
      <c r="X203" s="160">
        <f t="shared" si="129"/>
        <v>0</v>
      </c>
      <c r="Y203" s="188">
        <f t="shared" si="130"/>
        <v>0</v>
      </c>
    </row>
    <row r="204" spans="2:25" outlineLevel="1">
      <c r="B204" s="235" t="s">
        <v>84</v>
      </c>
      <c r="C204" s="50" t="s">
        <v>201</v>
      </c>
      <c r="D204" s="180">
        <f>IFERROR(Συνδέσεις!E23/'Ανάπτυξη δικτύου'!E54,0)</f>
        <v>0</v>
      </c>
      <c r="E204" s="156">
        <f>IFERROR(Συνδέσεις!G23/'Ανάπτυξη δικτύου'!G54,0)</f>
        <v>0</v>
      </c>
      <c r="F204" s="160">
        <f t="shared" si="121"/>
        <v>0</v>
      </c>
      <c r="G204" s="156">
        <f>IFERROR(Συνδέσεις!J23/'Ανάπτυξη δικτύου'!J54,0)</f>
        <v>0</v>
      </c>
      <c r="H204" s="160">
        <f t="shared" si="122"/>
        <v>0</v>
      </c>
      <c r="I204" s="156">
        <f>IFERROR(Συνδέσεις!M23/'Ανάπτυξη δικτύου'!M54,0)</f>
        <v>0</v>
      </c>
      <c r="J204" s="160">
        <f t="shared" si="123"/>
        <v>0</v>
      </c>
      <c r="K204" s="156">
        <f>IFERROR(Συνδέσεις!P23/'Ανάπτυξη δικτύου'!P54,0)</f>
        <v>0</v>
      </c>
      <c r="L204" s="160">
        <f t="shared" si="124"/>
        <v>0</v>
      </c>
      <c r="M204" s="188">
        <f t="shared" si="120"/>
        <v>0</v>
      </c>
      <c r="N204" s="53"/>
      <c r="O204" s="157">
        <f>IFERROR(Συνδέσεις!X23/'Ανάπτυξη δικτύου'!V54,0)</f>
        <v>0</v>
      </c>
      <c r="P204" s="160">
        <f t="shared" si="125"/>
        <v>0</v>
      </c>
      <c r="Q204" s="156">
        <f>IFERROR(Συνδέσεις!AC23/'Ανάπτυξη δικτύου'!Y54,0)</f>
        <v>0</v>
      </c>
      <c r="R204" s="160">
        <f t="shared" si="126"/>
        <v>0</v>
      </c>
      <c r="S204" s="156">
        <f>IFERROR(Συνδέσεις!AH23/'Ανάπτυξη δικτύου'!AB54,0)</f>
        <v>0</v>
      </c>
      <c r="T204" s="160">
        <f t="shared" si="127"/>
        <v>0</v>
      </c>
      <c r="U204" s="156">
        <f>IFERROR(Συνδέσεις!AM23/'Ανάπτυξη δικτύου'!AE54,0)</f>
        <v>0</v>
      </c>
      <c r="V204" s="160">
        <f t="shared" si="128"/>
        <v>0</v>
      </c>
      <c r="W204" s="156">
        <f>IFERROR(Συνδέσεις!AR23/'Ανάπτυξη δικτύου'!AH54,0)</f>
        <v>0</v>
      </c>
      <c r="X204" s="160">
        <f t="shared" si="129"/>
        <v>0</v>
      </c>
      <c r="Y204" s="188">
        <f t="shared" si="130"/>
        <v>0</v>
      </c>
    </row>
    <row r="205" spans="2:25" outlineLevel="1">
      <c r="B205" s="237" t="s">
        <v>85</v>
      </c>
      <c r="C205" s="50" t="s">
        <v>201</v>
      </c>
      <c r="D205" s="180">
        <f>IFERROR(Συνδέσεις!E24/'Ανάπτυξη δικτύου'!E55,0)</f>
        <v>0</v>
      </c>
      <c r="E205" s="156">
        <f>IFERROR(Συνδέσεις!G24/'Ανάπτυξη δικτύου'!G55,0)</f>
        <v>0</v>
      </c>
      <c r="F205" s="160">
        <f t="shared" si="121"/>
        <v>0</v>
      </c>
      <c r="G205" s="156">
        <f>IFERROR(Συνδέσεις!J24/'Ανάπτυξη δικτύου'!J55,0)</f>
        <v>0</v>
      </c>
      <c r="H205" s="160">
        <f t="shared" si="122"/>
        <v>0</v>
      </c>
      <c r="I205" s="156">
        <f>IFERROR(Συνδέσεις!M24/'Ανάπτυξη δικτύου'!M55,0)</f>
        <v>0</v>
      </c>
      <c r="J205" s="160">
        <f t="shared" si="123"/>
        <v>0</v>
      </c>
      <c r="K205" s="156">
        <f>IFERROR(Συνδέσεις!P24/'Ανάπτυξη δικτύου'!P55,0)</f>
        <v>0</v>
      </c>
      <c r="L205" s="160">
        <f t="shared" si="124"/>
        <v>0</v>
      </c>
      <c r="M205" s="188">
        <f t="shared" si="120"/>
        <v>0</v>
      </c>
      <c r="N205" s="53"/>
      <c r="O205" s="157">
        <f>IFERROR(Συνδέσεις!X24/'Ανάπτυξη δικτύου'!V55,0)</f>
        <v>0</v>
      </c>
      <c r="P205" s="160">
        <f t="shared" si="125"/>
        <v>0</v>
      </c>
      <c r="Q205" s="156">
        <f>IFERROR(Συνδέσεις!AC24/'Ανάπτυξη δικτύου'!Y55,0)</f>
        <v>0</v>
      </c>
      <c r="R205" s="160">
        <f t="shared" si="126"/>
        <v>0</v>
      </c>
      <c r="S205" s="156">
        <f>IFERROR(Συνδέσεις!AH24/'Ανάπτυξη δικτύου'!AB55,0)</f>
        <v>0</v>
      </c>
      <c r="T205" s="160">
        <f t="shared" si="127"/>
        <v>0</v>
      </c>
      <c r="U205" s="156">
        <f>IFERROR(Συνδέσεις!AM24/'Ανάπτυξη δικτύου'!AE55,0)</f>
        <v>0</v>
      </c>
      <c r="V205" s="160">
        <f t="shared" si="128"/>
        <v>0</v>
      </c>
      <c r="W205" s="156">
        <f>IFERROR(Συνδέσεις!AR24/'Ανάπτυξη δικτύου'!AH55,0)</f>
        <v>0</v>
      </c>
      <c r="X205" s="160">
        <f t="shared" si="129"/>
        <v>0</v>
      </c>
      <c r="Y205" s="188">
        <f t="shared" si="130"/>
        <v>0</v>
      </c>
    </row>
    <row r="206" spans="2:25" outlineLevel="1">
      <c r="B206" s="235" t="s">
        <v>86</v>
      </c>
      <c r="C206" s="50" t="s">
        <v>201</v>
      </c>
      <c r="D206" s="180">
        <f>IFERROR(Συνδέσεις!E25/'Ανάπτυξη δικτύου'!E56,0)</f>
        <v>0</v>
      </c>
      <c r="E206" s="156">
        <f>IFERROR(Συνδέσεις!G25/'Ανάπτυξη δικτύου'!G56,0)</f>
        <v>0</v>
      </c>
      <c r="F206" s="160">
        <f t="shared" si="121"/>
        <v>0</v>
      </c>
      <c r="G206" s="156">
        <f>IFERROR(Συνδέσεις!J25/'Ανάπτυξη δικτύου'!J56,0)</f>
        <v>0</v>
      </c>
      <c r="H206" s="160">
        <f t="shared" si="122"/>
        <v>0</v>
      </c>
      <c r="I206" s="156">
        <f>IFERROR(Συνδέσεις!M25/'Ανάπτυξη δικτύου'!M56,0)</f>
        <v>0</v>
      </c>
      <c r="J206" s="160">
        <f t="shared" si="123"/>
        <v>0</v>
      </c>
      <c r="K206" s="156">
        <f>IFERROR(Συνδέσεις!P25/'Ανάπτυξη δικτύου'!P56,0)</f>
        <v>0</v>
      </c>
      <c r="L206" s="160">
        <f t="shared" si="124"/>
        <v>0</v>
      </c>
      <c r="M206" s="188">
        <f t="shared" si="120"/>
        <v>0</v>
      </c>
      <c r="N206" s="53"/>
      <c r="O206" s="157">
        <f>IFERROR(Συνδέσεις!X25/'Ανάπτυξη δικτύου'!V56,0)</f>
        <v>0</v>
      </c>
      <c r="P206" s="160">
        <f t="shared" si="125"/>
        <v>0</v>
      </c>
      <c r="Q206" s="156">
        <f>IFERROR(Συνδέσεις!AC25/'Ανάπτυξη δικτύου'!Y56,0)</f>
        <v>0</v>
      </c>
      <c r="R206" s="160">
        <f t="shared" si="126"/>
        <v>0</v>
      </c>
      <c r="S206" s="156">
        <f>IFERROR(Συνδέσεις!AH25/'Ανάπτυξη δικτύου'!AB56,0)</f>
        <v>0</v>
      </c>
      <c r="T206" s="160">
        <f t="shared" si="127"/>
        <v>0</v>
      </c>
      <c r="U206" s="156">
        <f>IFERROR(Συνδέσεις!AM25/'Ανάπτυξη δικτύου'!AE56,0)</f>
        <v>0</v>
      </c>
      <c r="V206" s="160">
        <f t="shared" si="128"/>
        <v>0</v>
      </c>
      <c r="W206" s="156">
        <f>IFERROR(Συνδέσεις!AR25/'Ανάπτυξη δικτύου'!AH56,0)</f>
        <v>0</v>
      </c>
      <c r="X206" s="160">
        <f t="shared" si="129"/>
        <v>0</v>
      </c>
      <c r="Y206" s="188">
        <f t="shared" si="130"/>
        <v>0</v>
      </c>
    </row>
    <row r="207" spans="2:25" outlineLevel="1">
      <c r="B207" s="236" t="s">
        <v>87</v>
      </c>
      <c r="C207" s="50" t="s">
        <v>201</v>
      </c>
      <c r="D207" s="180">
        <f>IFERROR(Συνδέσεις!E26/'Ανάπτυξη δικτύου'!E57,0)</f>
        <v>0</v>
      </c>
      <c r="E207" s="156">
        <f>IFERROR(Συνδέσεις!G26/'Ανάπτυξη δικτύου'!G57,0)</f>
        <v>0</v>
      </c>
      <c r="F207" s="160">
        <f t="shared" si="121"/>
        <v>0</v>
      </c>
      <c r="G207" s="156">
        <f>IFERROR(Συνδέσεις!J26/'Ανάπτυξη δικτύου'!J57,0)</f>
        <v>0</v>
      </c>
      <c r="H207" s="160">
        <f t="shared" si="122"/>
        <v>0</v>
      </c>
      <c r="I207" s="156">
        <f>IFERROR(Συνδέσεις!M26/'Ανάπτυξη δικτύου'!M57,0)</f>
        <v>0</v>
      </c>
      <c r="J207" s="160">
        <f t="shared" si="123"/>
        <v>0</v>
      </c>
      <c r="K207" s="156">
        <f>IFERROR(Συνδέσεις!P26/'Ανάπτυξη δικτύου'!P57,0)</f>
        <v>0</v>
      </c>
      <c r="L207" s="160">
        <f t="shared" si="124"/>
        <v>0</v>
      </c>
      <c r="M207" s="188">
        <f t="shared" si="120"/>
        <v>0</v>
      </c>
      <c r="N207" s="53"/>
      <c r="O207" s="157">
        <f>IFERROR(Συνδέσεις!X26/'Ανάπτυξη δικτύου'!V57,0)</f>
        <v>0</v>
      </c>
      <c r="P207" s="160">
        <f t="shared" si="125"/>
        <v>0</v>
      </c>
      <c r="Q207" s="156">
        <f>IFERROR(Συνδέσεις!AC26/'Ανάπτυξη δικτύου'!Y57,0)</f>
        <v>0</v>
      </c>
      <c r="R207" s="160">
        <f t="shared" si="126"/>
        <v>0</v>
      </c>
      <c r="S207" s="156">
        <f>IFERROR(Συνδέσεις!AH26/'Ανάπτυξη δικτύου'!AB57,0)</f>
        <v>0</v>
      </c>
      <c r="T207" s="160">
        <f t="shared" si="127"/>
        <v>0</v>
      </c>
      <c r="U207" s="156">
        <f>IFERROR(Συνδέσεις!AM26/'Ανάπτυξη δικτύου'!AE57,0)</f>
        <v>0</v>
      </c>
      <c r="V207" s="160">
        <f t="shared" si="128"/>
        <v>0</v>
      </c>
      <c r="W207" s="156">
        <f>IFERROR(Συνδέσεις!AR26/'Ανάπτυξη δικτύου'!AH57,0)</f>
        <v>0</v>
      </c>
      <c r="X207" s="160">
        <f t="shared" si="129"/>
        <v>0</v>
      </c>
      <c r="Y207" s="188">
        <f t="shared" si="130"/>
        <v>0</v>
      </c>
    </row>
    <row r="208" spans="2:25" outlineLevel="1">
      <c r="B208" s="235" t="s">
        <v>88</v>
      </c>
      <c r="C208" s="50" t="s">
        <v>201</v>
      </c>
      <c r="D208" s="180">
        <f>IFERROR(Συνδέσεις!E27/'Ανάπτυξη δικτύου'!E58,0)</f>
        <v>0</v>
      </c>
      <c r="E208" s="156">
        <f>IFERROR(Συνδέσεις!G27/'Ανάπτυξη δικτύου'!G58,0)</f>
        <v>0</v>
      </c>
      <c r="F208" s="160">
        <f t="shared" si="121"/>
        <v>0</v>
      </c>
      <c r="G208" s="156">
        <f>IFERROR(Συνδέσεις!J27/'Ανάπτυξη δικτύου'!J58,0)</f>
        <v>0</v>
      </c>
      <c r="H208" s="160">
        <f t="shared" si="122"/>
        <v>0</v>
      </c>
      <c r="I208" s="156">
        <f>IFERROR(Συνδέσεις!M27/'Ανάπτυξη δικτύου'!M58,0)</f>
        <v>0</v>
      </c>
      <c r="J208" s="160">
        <f t="shared" si="123"/>
        <v>0</v>
      </c>
      <c r="K208" s="156">
        <f>IFERROR(Συνδέσεις!P27/'Ανάπτυξη δικτύου'!P58,0)</f>
        <v>0</v>
      </c>
      <c r="L208" s="160">
        <f t="shared" si="124"/>
        <v>0</v>
      </c>
      <c r="M208" s="188">
        <f t="shared" si="120"/>
        <v>0</v>
      </c>
      <c r="N208" s="53"/>
      <c r="O208" s="157">
        <f>IFERROR(Συνδέσεις!X27/'Ανάπτυξη δικτύου'!V58,0)</f>
        <v>0</v>
      </c>
      <c r="P208" s="160">
        <f t="shared" si="125"/>
        <v>0</v>
      </c>
      <c r="Q208" s="156">
        <f>IFERROR(Συνδέσεις!AC27/'Ανάπτυξη δικτύου'!Y58,0)</f>
        <v>0</v>
      </c>
      <c r="R208" s="160">
        <f t="shared" si="126"/>
        <v>0</v>
      </c>
      <c r="S208" s="156">
        <f>IFERROR(Συνδέσεις!AH27/'Ανάπτυξη δικτύου'!AB58,0)</f>
        <v>0</v>
      </c>
      <c r="T208" s="160">
        <f t="shared" si="127"/>
        <v>0</v>
      </c>
      <c r="U208" s="156">
        <f>IFERROR(Συνδέσεις!AM27/'Ανάπτυξη δικτύου'!AE58,0)</f>
        <v>0</v>
      </c>
      <c r="V208" s="160">
        <f t="shared" si="128"/>
        <v>0</v>
      </c>
      <c r="W208" s="156">
        <f>IFERROR(Συνδέσεις!AR27/'Ανάπτυξη δικτύου'!AH58,0)</f>
        <v>0</v>
      </c>
      <c r="X208" s="160">
        <f t="shared" si="129"/>
        <v>0</v>
      </c>
      <c r="Y208" s="188">
        <f t="shared" si="130"/>
        <v>0</v>
      </c>
    </row>
    <row r="209" spans="2:25" outlineLevel="1">
      <c r="B209" s="236" t="s">
        <v>89</v>
      </c>
      <c r="C209" s="50" t="s">
        <v>201</v>
      </c>
      <c r="D209" s="180">
        <f>IFERROR(Συνδέσεις!E28/'Ανάπτυξη δικτύου'!E59,0)</f>
        <v>0</v>
      </c>
      <c r="E209" s="156">
        <f>IFERROR(Συνδέσεις!G28/'Ανάπτυξη δικτύου'!G59,0)</f>
        <v>0</v>
      </c>
      <c r="F209" s="160">
        <f t="shared" si="121"/>
        <v>0</v>
      </c>
      <c r="G209" s="156">
        <f>IFERROR(Συνδέσεις!J28/'Ανάπτυξη δικτύου'!J59,0)</f>
        <v>0</v>
      </c>
      <c r="H209" s="160">
        <f t="shared" si="122"/>
        <v>0</v>
      </c>
      <c r="I209" s="156">
        <f>IFERROR(Συνδέσεις!M28/'Ανάπτυξη δικτύου'!M59,0)</f>
        <v>0</v>
      </c>
      <c r="J209" s="160">
        <f t="shared" si="123"/>
        <v>0</v>
      </c>
      <c r="K209" s="156">
        <f>IFERROR(Συνδέσεις!P28/'Ανάπτυξη δικτύου'!P59,0)</f>
        <v>0</v>
      </c>
      <c r="L209" s="160">
        <f t="shared" si="124"/>
        <v>0</v>
      </c>
      <c r="M209" s="188">
        <f t="shared" si="120"/>
        <v>0</v>
      </c>
      <c r="N209" s="53"/>
      <c r="O209" s="157">
        <f>IFERROR(Συνδέσεις!X28/'Ανάπτυξη δικτύου'!V59,0)</f>
        <v>0</v>
      </c>
      <c r="P209" s="160">
        <f t="shared" si="125"/>
        <v>0</v>
      </c>
      <c r="Q209" s="156">
        <f>IFERROR(Συνδέσεις!AC28/'Ανάπτυξη δικτύου'!Y59,0)</f>
        <v>0</v>
      </c>
      <c r="R209" s="160">
        <f t="shared" si="126"/>
        <v>0</v>
      </c>
      <c r="S209" s="156">
        <f>IFERROR(Συνδέσεις!AH28/'Ανάπτυξη δικτύου'!AB59,0)</f>
        <v>0</v>
      </c>
      <c r="T209" s="160">
        <f t="shared" si="127"/>
        <v>0</v>
      </c>
      <c r="U209" s="156">
        <f>IFERROR(Συνδέσεις!AM28/'Ανάπτυξη δικτύου'!AE59,0)</f>
        <v>0</v>
      </c>
      <c r="V209" s="160">
        <f t="shared" si="128"/>
        <v>0</v>
      </c>
      <c r="W209" s="156">
        <f>IFERROR(Συνδέσεις!AR28/'Ανάπτυξη δικτύου'!AH59,0)</f>
        <v>0</v>
      </c>
      <c r="X209" s="160">
        <f t="shared" si="129"/>
        <v>0</v>
      </c>
      <c r="Y209" s="188">
        <f t="shared" si="130"/>
        <v>0</v>
      </c>
    </row>
    <row r="210" spans="2:25" outlineLevel="1">
      <c r="B210" s="235" t="s">
        <v>90</v>
      </c>
      <c r="C210" s="50" t="s">
        <v>201</v>
      </c>
      <c r="D210" s="180">
        <f>IFERROR(Συνδέσεις!E29/'Ανάπτυξη δικτύου'!E60,0)</f>
        <v>0</v>
      </c>
      <c r="E210" s="156">
        <f>IFERROR(Συνδέσεις!G29/'Ανάπτυξη δικτύου'!G60,0)</f>
        <v>0</v>
      </c>
      <c r="F210" s="160">
        <f t="shared" si="121"/>
        <v>0</v>
      </c>
      <c r="G210" s="156">
        <f>IFERROR(Συνδέσεις!J29/'Ανάπτυξη δικτύου'!J60,0)</f>
        <v>0</v>
      </c>
      <c r="H210" s="160">
        <f t="shared" si="122"/>
        <v>0</v>
      </c>
      <c r="I210" s="156">
        <f>IFERROR(Συνδέσεις!M29/'Ανάπτυξη δικτύου'!M60,0)</f>
        <v>0</v>
      </c>
      <c r="J210" s="160">
        <f t="shared" si="123"/>
        <v>0</v>
      </c>
      <c r="K210" s="156">
        <f>IFERROR(Συνδέσεις!P29/'Ανάπτυξη δικτύου'!P60,0)</f>
        <v>0</v>
      </c>
      <c r="L210" s="160">
        <f t="shared" si="124"/>
        <v>0</v>
      </c>
      <c r="M210" s="188">
        <f t="shared" si="120"/>
        <v>0</v>
      </c>
      <c r="N210" s="53"/>
      <c r="O210" s="157">
        <f>IFERROR(Συνδέσεις!X29/'Ανάπτυξη δικτύου'!V60,0)</f>
        <v>0</v>
      </c>
      <c r="P210" s="160">
        <f t="shared" si="125"/>
        <v>0</v>
      </c>
      <c r="Q210" s="156">
        <f>IFERROR(Συνδέσεις!AC29/'Ανάπτυξη δικτύου'!Y60,0)</f>
        <v>0</v>
      </c>
      <c r="R210" s="160">
        <f t="shared" si="126"/>
        <v>0</v>
      </c>
      <c r="S210" s="156">
        <f>IFERROR(Συνδέσεις!AH29/'Ανάπτυξη δικτύου'!AB60,0)</f>
        <v>0</v>
      </c>
      <c r="T210" s="160">
        <f t="shared" si="127"/>
        <v>0</v>
      </c>
      <c r="U210" s="156">
        <f>IFERROR(Συνδέσεις!AM29/'Ανάπτυξη δικτύου'!AE60,0)</f>
        <v>0</v>
      </c>
      <c r="V210" s="160">
        <f t="shared" si="128"/>
        <v>0</v>
      </c>
      <c r="W210" s="156">
        <f>IFERROR(Συνδέσεις!AR29/'Ανάπτυξη δικτύου'!AH60,0)</f>
        <v>0</v>
      </c>
      <c r="X210" s="160">
        <f t="shared" si="129"/>
        <v>0</v>
      </c>
      <c r="Y210" s="188">
        <f t="shared" si="130"/>
        <v>0</v>
      </c>
    </row>
    <row r="211" spans="2:25" outlineLevel="1">
      <c r="B211" s="236" t="s">
        <v>91</v>
      </c>
      <c r="C211" s="50" t="s">
        <v>201</v>
      </c>
      <c r="D211" s="180">
        <f>IFERROR(Συνδέσεις!E30/'Ανάπτυξη δικτύου'!E61,0)</f>
        <v>6.9290465631929052E-4</v>
      </c>
      <c r="E211" s="156">
        <f>IFERROR(Συνδέσεις!G30/'Ανάπτυξη δικτύου'!G61,0)</f>
        <v>6.2361419068736139E-4</v>
      </c>
      <c r="F211" s="160">
        <f t="shared" si="121"/>
        <v>-0.1000000000000001</v>
      </c>
      <c r="G211" s="156">
        <f>IFERROR(Συνδέσεις!J30/'Ανάπτυξη δικτύου'!J61,0)</f>
        <v>8.3148558758314856E-4</v>
      </c>
      <c r="H211" s="160">
        <f t="shared" si="122"/>
        <v>0.33333333333333337</v>
      </c>
      <c r="I211" s="156">
        <f>IFERROR(Συνδέσεις!M30/'Ανάπτυξη δικτύου'!M61,0)</f>
        <v>2.5637472283813749E-3</v>
      </c>
      <c r="J211" s="160">
        <f t="shared" si="123"/>
        <v>2.0833333333333335</v>
      </c>
      <c r="K211" s="156">
        <f>IFERROR(Συνδέσεις!P30/'Ανάπτυξη δικτύου'!P61,0)</f>
        <v>2.5637472283813749E-3</v>
      </c>
      <c r="L211" s="160">
        <f t="shared" si="124"/>
        <v>0</v>
      </c>
      <c r="M211" s="188">
        <f t="shared" si="120"/>
        <v>0.38691687067651404</v>
      </c>
      <c r="N211" s="53"/>
      <c r="O211" s="157">
        <f>IFERROR(Συνδέσεις!X30/'Ανάπτυξη δικτύου'!V61,0)</f>
        <v>2.5637472283813749E-3</v>
      </c>
      <c r="P211" s="160">
        <f t="shared" si="125"/>
        <v>0</v>
      </c>
      <c r="Q211" s="156">
        <f>IFERROR(Συνδέσεις!AC30/'Ανάπτυξη δικτύου'!Y61,0)</f>
        <v>2.5637472283813749E-3</v>
      </c>
      <c r="R211" s="160">
        <f t="shared" si="126"/>
        <v>0</v>
      </c>
      <c r="S211" s="156">
        <f>IFERROR(Συνδέσεις!AH30/'Ανάπτυξη δικτύου'!AB61,0)</f>
        <v>2.5637472283813749E-3</v>
      </c>
      <c r="T211" s="160">
        <f t="shared" si="127"/>
        <v>0</v>
      </c>
      <c r="U211" s="156">
        <f>IFERROR(Συνδέσεις!AM30/'Ανάπτυξη δικτύου'!AE61,0)</f>
        <v>2.5637472283813749E-3</v>
      </c>
      <c r="V211" s="160">
        <f t="shared" si="128"/>
        <v>0</v>
      </c>
      <c r="W211" s="156">
        <f>IFERROR(Συνδέσεις!AR30/'Ανάπτυξη δικτύου'!AH61,0)</f>
        <v>2.5637472283813749E-3</v>
      </c>
      <c r="X211" s="160">
        <f t="shared" si="129"/>
        <v>0</v>
      </c>
      <c r="Y211" s="188">
        <f t="shared" si="130"/>
        <v>0</v>
      </c>
    </row>
    <row r="212" spans="2:25" outlineLevel="1">
      <c r="B212" s="236" t="s">
        <v>92</v>
      </c>
      <c r="C212" s="50" t="s">
        <v>201</v>
      </c>
      <c r="D212" s="180">
        <f>IFERROR(Συνδέσεις!E31/'Ανάπτυξη δικτύου'!E62,0)</f>
        <v>1.2270655603599393E-3</v>
      </c>
      <c r="E212" s="156">
        <f>IFERROR(Συνδέσεις!G31/'Ανάπτυξη δικτύου'!G62,0)</f>
        <v>1.2270655603599393E-3</v>
      </c>
      <c r="F212" s="160">
        <f t="shared" si="121"/>
        <v>0</v>
      </c>
      <c r="G212" s="156">
        <f>IFERROR(Συνδέσεις!J31/'Ανάπτυξη δικτύου'!J62,0)</f>
        <v>1.0926726656538507E-2</v>
      </c>
      <c r="H212" s="160">
        <f t="shared" si="122"/>
        <v>7.9047619047619042</v>
      </c>
      <c r="I212" s="156">
        <f>IFERROR(Συνδέσεις!M31/'Ανάπτυξη δικτύου'!M62,0)</f>
        <v>1.3694398682042834E-2</v>
      </c>
      <c r="J212" s="160">
        <f t="shared" si="123"/>
        <v>0.25329379168171678</v>
      </c>
      <c r="K212" s="156">
        <f>IFERROR(Συνδέσεις!P31/'Ανάπτυξη δικτύου'!P62,0)</f>
        <v>1.1688094840540992E-2</v>
      </c>
      <c r="L212" s="160">
        <f t="shared" si="124"/>
        <v>-0.14650543540350289</v>
      </c>
      <c r="M212" s="188">
        <f t="shared" si="120"/>
        <v>0.7567865182399216</v>
      </c>
      <c r="N212" s="53"/>
      <c r="O212" s="157">
        <f>IFERROR(Συνδέσεις!X31/'Ανάπτυξη δικτύου'!V62,0)</f>
        <v>1.2311928859332643E-2</v>
      </c>
      <c r="P212" s="160">
        <f t="shared" si="125"/>
        <v>5.3373456264902801E-2</v>
      </c>
      <c r="Q212" s="156">
        <f>IFERROR(Συνδέσεις!AC31/'Ανάπτυξη δικτύου'!Y62,0)</f>
        <v>1.4488292714486529E-2</v>
      </c>
      <c r="R212" s="160">
        <f t="shared" si="126"/>
        <v>0.17676871593553486</v>
      </c>
      <c r="S212" s="156">
        <f>IFERROR(Συνδέσεις!AH31/'Ανάπτυξη δικτύου'!AB62,0)</f>
        <v>1.9899346556432784E-2</v>
      </c>
      <c r="T212" s="160">
        <f t="shared" si="127"/>
        <v>0.37347767253044656</v>
      </c>
      <c r="U212" s="156">
        <f>IFERROR(Συνδέσεις!AM31/'Ανάπτυξη δικτύου'!AE62,0)</f>
        <v>2.6231847972913364E-2</v>
      </c>
      <c r="V212" s="160">
        <f t="shared" si="128"/>
        <v>0.31822660098522165</v>
      </c>
      <c r="W212" s="156">
        <f>IFERROR(Συνδέσεις!AR31/'Ανάπτυξη δικτύου'!AH62,0)</f>
        <v>3.232908617887454E-2</v>
      </c>
      <c r="X212" s="160">
        <f t="shared" si="129"/>
        <v>0.23243647234678619</v>
      </c>
      <c r="Y212" s="188">
        <f t="shared" si="130"/>
        <v>0.27296608431086433</v>
      </c>
    </row>
    <row r="213" spans="2:25" outlineLevel="1">
      <c r="B213" s="235" t="s">
        <v>84</v>
      </c>
      <c r="C213" s="50" t="s">
        <v>201</v>
      </c>
      <c r="D213" s="180">
        <f>IFERROR(Συνδέσεις!E32/'Ανάπτυξη δικτύου'!E63,0)</f>
        <v>0</v>
      </c>
      <c r="E213" s="156">
        <f>IFERROR(Συνδέσεις!G32/'Ανάπτυξη δικτύου'!G63,0)</f>
        <v>0</v>
      </c>
      <c r="F213" s="160">
        <f t="shared" si="121"/>
        <v>0</v>
      </c>
      <c r="G213" s="156">
        <f>IFERROR(Συνδέσεις!J32/'Ανάπτυξη δικτύου'!J63,0)</f>
        <v>0</v>
      </c>
      <c r="H213" s="160">
        <f t="shared" si="122"/>
        <v>0</v>
      </c>
      <c r="I213" s="156">
        <f>IFERROR(Συνδέσεις!M32/'Ανάπτυξη δικτύου'!M63,0)</f>
        <v>0</v>
      </c>
      <c r="J213" s="160">
        <f t="shared" si="123"/>
        <v>0</v>
      </c>
      <c r="K213" s="156">
        <f>IFERROR(Συνδέσεις!P32/'Ανάπτυξη δικτύου'!P63,0)</f>
        <v>0</v>
      </c>
      <c r="L213" s="160">
        <f t="shared" si="124"/>
        <v>0</v>
      </c>
      <c r="M213" s="188">
        <f t="shared" si="120"/>
        <v>0</v>
      </c>
      <c r="N213" s="53"/>
      <c r="O213" s="157">
        <f>IFERROR(Συνδέσεις!X32/'Ανάπτυξη δικτύου'!V63,0)</f>
        <v>0</v>
      </c>
      <c r="P213" s="160">
        <f t="shared" si="125"/>
        <v>0</v>
      </c>
      <c r="Q213" s="156">
        <f>IFERROR(Συνδέσεις!AC32/'Ανάπτυξη δικτύου'!Y63,0)</f>
        <v>0</v>
      </c>
      <c r="R213" s="160">
        <f t="shared" si="126"/>
        <v>0</v>
      </c>
      <c r="S213" s="156">
        <f>IFERROR(Συνδέσεις!AH32/'Ανάπτυξη δικτύου'!AB63,0)</f>
        <v>0</v>
      </c>
      <c r="T213" s="160">
        <f t="shared" si="127"/>
        <v>0</v>
      </c>
      <c r="U213" s="156">
        <f>IFERROR(Συνδέσεις!AM32/'Ανάπτυξη δικτύου'!AE63,0)</f>
        <v>0</v>
      </c>
      <c r="V213" s="160">
        <f t="shared" si="128"/>
        <v>0</v>
      </c>
      <c r="W213" s="156">
        <f>IFERROR(Συνδέσεις!AR32/'Ανάπτυξη δικτύου'!AH63,0)</f>
        <v>0</v>
      </c>
      <c r="X213" s="160">
        <f t="shared" si="129"/>
        <v>0</v>
      </c>
      <c r="Y213" s="188">
        <f t="shared" si="130"/>
        <v>0</v>
      </c>
    </row>
    <row r="214" spans="2:25" outlineLevel="1">
      <c r="B214" s="236" t="s">
        <v>93</v>
      </c>
      <c r="C214" s="50" t="s">
        <v>201</v>
      </c>
      <c r="D214" s="180">
        <f>IFERROR(Συνδέσεις!E33/'Ανάπτυξη δικτύου'!E64,0)</f>
        <v>2.6225304504924529E-3</v>
      </c>
      <c r="E214" s="156">
        <f>IFERROR(Συνδέσεις!G33/'Ανάπτυξη δικτύου'!G64,0)</f>
        <v>7.4013637158342558E-3</v>
      </c>
      <c r="F214" s="160">
        <f t="shared" si="121"/>
        <v>1.8222222222222222</v>
      </c>
      <c r="G214" s="156">
        <f>IFERROR(Συνδέσεις!J33/'Ανάπτυξη δικτύου'!J64,0)</f>
        <v>3.2402820677195639E-2</v>
      </c>
      <c r="H214" s="160">
        <f t="shared" si="122"/>
        <v>3.377952755905512</v>
      </c>
      <c r="I214" s="156">
        <f>IFERROR(Συνδέσεις!M33/'Ανάπτυξη δικτύου'!M64,0)</f>
        <v>3.4685238290318172E-2</v>
      </c>
      <c r="J214" s="160">
        <f t="shared" si="123"/>
        <v>7.0438855797786984E-2</v>
      </c>
      <c r="K214" s="156">
        <f>IFERROR(Συνδέσεις!P33/'Ανάπτυξη δικτύου'!P64,0)</f>
        <v>2.6447242923422622E-2</v>
      </c>
      <c r="L214" s="160">
        <f t="shared" si="124"/>
        <v>-0.23750724437707132</v>
      </c>
      <c r="M214" s="188">
        <f t="shared" si="120"/>
        <v>0.78202981618793399</v>
      </c>
      <c r="N214" s="53"/>
      <c r="O214" s="157">
        <f>IFERROR(Συνδέσεις!X33/'Ανάπτυξη δικτύου'!V64,0)</f>
        <v>1.581879299882041E-2</v>
      </c>
      <c r="P214" s="160">
        <f t="shared" si="125"/>
        <v>-0.40187364540707105</v>
      </c>
      <c r="Q214" s="156">
        <f>IFERROR(Συνδέσεις!AC33/'Ανάπτυξη δικτύου'!Y64,0)</f>
        <v>1.9100882880241751E-2</v>
      </c>
      <c r="R214" s="160">
        <f t="shared" si="126"/>
        <v>0.20748042418066173</v>
      </c>
      <c r="S214" s="156">
        <f>IFERROR(Συνδέσεις!AH33/'Ανάπτυξη δικτύου'!AB64,0)</f>
        <v>3.0075809682741927E-2</v>
      </c>
      <c r="T214" s="160">
        <f t="shared" si="127"/>
        <v>0.57457693821330169</v>
      </c>
      <c r="U214" s="156">
        <f>IFERROR(Συνδέσεις!AM33/'Ανάπτυξη δικτύου'!AE64,0)</f>
        <v>4.0065999902278049E-2</v>
      </c>
      <c r="V214" s="160">
        <f t="shared" si="128"/>
        <v>0.33216695826043491</v>
      </c>
      <c r="W214" s="156">
        <f>IFERROR(Συνδέσεις!AR33/'Ανάπτυξη δικτύου'!AH64,0)</f>
        <v>4.7605624274132625E-2</v>
      </c>
      <c r="X214" s="160">
        <f t="shared" si="129"/>
        <v>0.18818011257035652</v>
      </c>
      <c r="Y214" s="188">
        <f t="shared" si="130"/>
        <v>0.31710752318450952</v>
      </c>
    </row>
    <row r="215" spans="2:25" outlineLevel="1">
      <c r="B215" s="235" t="s">
        <v>94</v>
      </c>
      <c r="C215" s="50" t="s">
        <v>201</v>
      </c>
      <c r="D215" s="180">
        <f>IFERROR(Συνδέσεις!E34/'Ανάπτυξη δικτύου'!E65,0)</f>
        <v>0</v>
      </c>
      <c r="E215" s="156">
        <f>IFERROR(Συνδέσεις!G34/'Ανάπτυξη δικτύου'!G65,0)</f>
        <v>0</v>
      </c>
      <c r="F215" s="160">
        <f t="shared" si="121"/>
        <v>0</v>
      </c>
      <c r="G215" s="156">
        <f>IFERROR(Συνδέσεις!J34/'Ανάπτυξη δικτύου'!J65,0)</f>
        <v>0</v>
      </c>
      <c r="H215" s="160">
        <f t="shared" si="122"/>
        <v>0</v>
      </c>
      <c r="I215" s="156">
        <f>IFERROR(Συνδέσεις!M34/'Ανάπτυξη δικτύου'!M65,0)</f>
        <v>0</v>
      </c>
      <c r="J215" s="160">
        <f t="shared" si="123"/>
        <v>0</v>
      </c>
      <c r="K215" s="156">
        <f>IFERROR(Συνδέσεις!P34/'Ανάπτυξη δικτύου'!P65,0)</f>
        <v>0</v>
      </c>
      <c r="L215" s="160">
        <f t="shared" si="124"/>
        <v>0</v>
      </c>
      <c r="M215" s="188">
        <f t="shared" si="120"/>
        <v>0</v>
      </c>
      <c r="N215" s="53"/>
      <c r="O215" s="157">
        <f>IFERROR(Συνδέσεις!X34/'Ανάπτυξη δικτύου'!V65,0)</f>
        <v>0</v>
      </c>
      <c r="P215" s="160">
        <f t="shared" si="125"/>
        <v>0</v>
      </c>
      <c r="Q215" s="156">
        <f>IFERROR(Συνδέσεις!AC34/'Ανάπτυξη δικτύου'!Y65,0)</f>
        <v>0</v>
      </c>
      <c r="R215" s="160">
        <f t="shared" si="126"/>
        <v>0</v>
      </c>
      <c r="S215" s="156">
        <f>IFERROR(Συνδέσεις!AH34/'Ανάπτυξη δικτύου'!AB65,0)</f>
        <v>0</v>
      </c>
      <c r="T215" s="160">
        <f t="shared" si="127"/>
        <v>0</v>
      </c>
      <c r="U215" s="156">
        <f>IFERROR(Συνδέσεις!AM34/'Ανάπτυξη δικτύου'!AE65,0)</f>
        <v>0</v>
      </c>
      <c r="V215" s="160">
        <f t="shared" si="128"/>
        <v>0</v>
      </c>
      <c r="W215" s="156">
        <f>IFERROR(Συνδέσεις!AR34/'Ανάπτυξη δικτύου'!AH65,0)</f>
        <v>0</v>
      </c>
      <c r="X215" s="160">
        <f t="shared" si="129"/>
        <v>0</v>
      </c>
      <c r="Y215" s="188">
        <f t="shared" si="130"/>
        <v>0</v>
      </c>
    </row>
    <row r="216" spans="2:25" outlineLevel="1">
      <c r="B216" s="236" t="s">
        <v>95</v>
      </c>
      <c r="C216" s="50" t="s">
        <v>201</v>
      </c>
      <c r="D216" s="180">
        <f>IFERROR(Συνδέσεις!E35/'Ανάπτυξη δικτύου'!E66,0)</f>
        <v>2.7598896044158236E-3</v>
      </c>
      <c r="E216" s="156">
        <f>IFERROR(Συνδέσεις!G35/'Ανάπτυξη δικτύου'!G66,0)</f>
        <v>2.2999080036798527E-3</v>
      </c>
      <c r="F216" s="160">
        <f t="shared" si="121"/>
        <v>-0.16666666666666677</v>
      </c>
      <c r="G216" s="156">
        <f>IFERROR(Συνδέσεις!J35/'Ανάπτυξη δικτύου'!J66,0)</f>
        <v>2.7598896044158236E-3</v>
      </c>
      <c r="H216" s="160">
        <f t="shared" si="122"/>
        <v>0.20000000000000015</v>
      </c>
      <c r="I216" s="156">
        <f>IFERROR(Συνδέσεις!M35/'Ανάπτυξη δικτύου'!M66,0)</f>
        <v>3.219871205151794E-3</v>
      </c>
      <c r="J216" s="160">
        <f t="shared" si="123"/>
        <v>0.1666666666666666</v>
      </c>
      <c r="K216" s="156">
        <f>IFERROR(Συνδέσεις!P35/'Ανάπτυξη δικτύου'!P66,0)</f>
        <v>3.219871205151794E-3</v>
      </c>
      <c r="L216" s="160">
        <f t="shared" si="124"/>
        <v>0</v>
      </c>
      <c r="M216" s="188">
        <f t="shared" si="120"/>
        <v>3.9289877625411807E-2</v>
      </c>
      <c r="N216" s="53"/>
      <c r="O216" s="157">
        <f>IFERROR(Συνδέσεις!X35/'Ανάπτυξη δικτύου'!V66,0)</f>
        <v>3.219871205151794E-3</v>
      </c>
      <c r="P216" s="160">
        <f t="shared" si="125"/>
        <v>0</v>
      </c>
      <c r="Q216" s="156">
        <f>IFERROR(Συνδέσεις!AC35/'Ανάπτυξη δικτύου'!Y66,0)</f>
        <v>3.219871205151794E-3</v>
      </c>
      <c r="R216" s="160">
        <f t="shared" si="126"/>
        <v>0</v>
      </c>
      <c r="S216" s="156">
        <f>IFERROR(Συνδέσεις!AH35/'Ανάπτυξη δικτύου'!AB66,0)</f>
        <v>3.219871205151794E-3</v>
      </c>
      <c r="T216" s="160">
        <f t="shared" si="127"/>
        <v>0</v>
      </c>
      <c r="U216" s="156">
        <f>IFERROR(Συνδέσεις!AM35/'Ανάπτυξη δικτύου'!AE66,0)</f>
        <v>3.219871205151794E-3</v>
      </c>
      <c r="V216" s="160">
        <f t="shared" si="128"/>
        <v>0</v>
      </c>
      <c r="W216" s="156">
        <f>IFERROR(Συνδέσεις!AR35/'Ανάπτυξη δικτύου'!AH66,0)</f>
        <v>3.219871205151794E-3</v>
      </c>
      <c r="X216" s="160">
        <f t="shared" si="129"/>
        <v>0</v>
      </c>
      <c r="Y216" s="188">
        <f t="shared" si="130"/>
        <v>0</v>
      </c>
    </row>
    <row r="217" spans="2:25" outlineLevel="1">
      <c r="B217" s="236" t="s">
        <v>96</v>
      </c>
      <c r="C217" s="50" t="s">
        <v>201</v>
      </c>
      <c r="D217" s="180">
        <f>IFERROR(Συνδέσεις!E36/'Ανάπτυξη δικτύου'!E67,0)</f>
        <v>3.4203655352480419E-2</v>
      </c>
      <c r="E217" s="156">
        <f>IFERROR(Συνδέσεις!G36/'Ανάπτυξη δικτύου'!G67,0)</f>
        <v>4.5865970409051347E-2</v>
      </c>
      <c r="F217" s="160">
        <f t="shared" si="121"/>
        <v>0.34096692111959276</v>
      </c>
      <c r="G217" s="156">
        <f>IFERROR(Συνδέσεις!J36/'Ανάπτυξη δικτύου'!J67,0)</f>
        <v>7.3977371627502175E-2</v>
      </c>
      <c r="H217" s="160">
        <f t="shared" si="122"/>
        <v>0.61290322580645162</v>
      </c>
      <c r="I217" s="156">
        <f>IFERROR(Συνδέσεις!M36/'Ανάπτυξη δικτύου'!M67,0)</f>
        <v>7.6156812339331623E-2</v>
      </c>
      <c r="J217" s="160">
        <f t="shared" si="123"/>
        <v>2.9460910328141587E-2</v>
      </c>
      <c r="K217" s="156">
        <f>IFERROR(Συνδέσεις!P36/'Ανάπτυξη δικτύου'!P67,0)</f>
        <v>4.9119307696536128E-2</v>
      </c>
      <c r="L217" s="160">
        <f t="shared" si="124"/>
        <v>-0.35502411159653829</v>
      </c>
      <c r="M217" s="188">
        <f t="shared" si="120"/>
        <v>9.4699523009640796E-2</v>
      </c>
      <c r="N217" s="53"/>
      <c r="O217" s="157">
        <f>IFERROR(Συνδέσεις!X36/'Ανάπτυξη δικτύου'!V67,0)</f>
        <v>3.4535977014561597E-2</v>
      </c>
      <c r="P217" s="160">
        <f t="shared" si="125"/>
        <v>-0.29689609576893405</v>
      </c>
      <c r="Q217" s="156">
        <f>IFERROR(Συνδέσεις!AC36/'Ανάπτυξη δικτύου'!Y67,0)</f>
        <v>2.4197299906462116E-2</v>
      </c>
      <c r="R217" s="160">
        <f t="shared" si="126"/>
        <v>-0.2993596244212326</v>
      </c>
      <c r="S217" s="156">
        <f>IFERROR(Συνδέσεις!AH36/'Ανάπτυξη δικτύου'!AB67,0)</f>
        <v>2.7198515398736488E-2</v>
      </c>
      <c r="T217" s="160">
        <f t="shared" si="127"/>
        <v>0.12403100775193804</v>
      </c>
      <c r="U217" s="156">
        <f>IFERROR(Συνδέσεις!AM36/'Ανάπτυξη δικτύου'!AE67,0)</f>
        <v>2.9161810533265969E-2</v>
      </c>
      <c r="V217" s="160">
        <f t="shared" si="128"/>
        <v>7.2183908045976908E-2</v>
      </c>
      <c r="W217" s="156">
        <f>IFERROR(Συνδέσεις!AR36/'Ανάπτυξη δικτύου'!AH67,0)</f>
        <v>3.1950439928170905E-2</v>
      </c>
      <c r="X217" s="160">
        <f t="shared" si="129"/>
        <v>9.5626072041166368E-2</v>
      </c>
      <c r="Y217" s="188">
        <f t="shared" si="130"/>
        <v>-1.9265904481549967E-2</v>
      </c>
    </row>
    <row r="218" spans="2:25" ht="15" customHeight="1" outlineLevel="1">
      <c r="B218" s="49" t="s">
        <v>135</v>
      </c>
      <c r="C218" s="54" t="s">
        <v>201</v>
      </c>
      <c r="D218" s="185">
        <f>IFERROR(Συνδέσεις!E37/'Ανάπτυξη δικτύου'!E68,0)</f>
        <v>7.7121646972053426E-3</v>
      </c>
      <c r="E218" s="142">
        <f>IFERROR(Συνδέσεις!G37/'Ανάπτυξη δικτύου'!G68,0)</f>
        <v>1.1143356475171961E-2</v>
      </c>
      <c r="F218" s="160">
        <f t="shared" ref="F218" si="131">IFERROR((E218-D218)/D218,0)</f>
        <v>0.44490644490644493</v>
      </c>
      <c r="G218" s="142">
        <f>IFERROR(Συνδέσεις!J37/'Ανάπτυξη δικτύου'!J68,0)</f>
        <v>2.5926341612018792E-2</v>
      </c>
      <c r="H218" s="160">
        <f t="shared" ref="H218" si="132">IFERROR((G218-E218)/E218,0)</f>
        <v>1.3266187050359712</v>
      </c>
      <c r="I218" s="142">
        <f>IFERROR(Συνδέσεις!M37/'Ανάπτυξη δικτύου'!M68,0)</f>
        <v>2.2661953354229464E-2</v>
      </c>
      <c r="J218" s="160">
        <f t="shared" ref="J218" si="133">IFERROR((I218-G218)/G218,0)</f>
        <v>-0.12591009972174558</v>
      </c>
      <c r="K218" s="142">
        <f>IFERROR(Συνδέσεις!P37/'Ανάπτυξη δικτύου'!P68,0)</f>
        <v>1.6083271470336665E-2</v>
      </c>
      <c r="L218" s="160">
        <f t="shared" ref="L218" si="134">IFERROR((K218-I218)/I218,0)</f>
        <v>-0.29029632975857311</v>
      </c>
      <c r="M218" s="188">
        <f>IFERROR((K218/D218)^(1/4)-1,0)</f>
        <v>0.20170958236980541</v>
      </c>
      <c r="O218" s="169">
        <f>IFERROR(Συνδέσεις!X37/'Ανάπτυξη δικτύου'!V68,0)</f>
        <v>1.4328017179399258E-2</v>
      </c>
      <c r="P218" s="160">
        <f t="shared" ref="P218" si="135">IFERROR((O218-K218)/K218,0)</f>
        <v>-0.10913540159878091</v>
      </c>
      <c r="Q218" s="142">
        <f>IFERROR(Συνδέσεις!AC37/'Ανάπτυξη δικτύου'!Y68,0)</f>
        <v>2.1173111971318031E-2</v>
      </c>
      <c r="R218" s="160">
        <f t="shared" ref="R218" si="136">IFERROR((Q218-O218)/O218,0)</f>
        <v>0.47774194476543563</v>
      </c>
      <c r="S218" s="142">
        <f>IFERROR(Συνδέσεις!AH37/'Ανάπτυξη δικτύου'!AB68,0)</f>
        <v>3.2807037228639431E-2</v>
      </c>
      <c r="T218" s="160">
        <f t="shared" ref="T218" si="137">IFERROR((S218-Q218)/Q218,0)</f>
        <v>0.54946695002044077</v>
      </c>
      <c r="U218" s="142">
        <f>IFERROR(Συνδέσεις!AM37/'Ανάπτυξη δικτύου'!AE68,0)</f>
        <v>3.7200806815233758E-2</v>
      </c>
      <c r="V218" s="160">
        <f t="shared" ref="V218" si="138">IFERROR((U218-S218)/S218,0)</f>
        <v>0.13392765570304885</v>
      </c>
      <c r="W218" s="142">
        <f>IFERROR(Συνδέσεις!AR37/'Ανάπτυξη δικτύου'!AH68,0)</f>
        <v>4.204659725040464E-2</v>
      </c>
      <c r="X218" s="160">
        <f t="shared" ref="X218" si="139">IFERROR((W218-U218)/U218,0)</f>
        <v>0.1302603585787426</v>
      </c>
      <c r="Y218" s="188">
        <f t="shared" ref="Y218" si="140">IFERROR((W218/O218)^(1/4)-1,0)</f>
        <v>0.30883888842871476</v>
      </c>
    </row>
    <row r="219" spans="2:25">
      <c r="B219" s="30"/>
    </row>
    <row r="220" spans="2:25" ht="15.6">
      <c r="N220" s="102"/>
    </row>
    <row r="225" spans="14:14">
      <c r="N225" s="53"/>
    </row>
    <row r="226" spans="14:14">
      <c r="N226" s="53"/>
    </row>
    <row r="228" spans="14:14">
      <c r="N228" s="59"/>
    </row>
  </sheetData>
  <mergeCells count="123">
    <mergeCell ref="AA92:AD96"/>
    <mergeCell ref="D192:J192"/>
    <mergeCell ref="O192:X192"/>
    <mergeCell ref="E193:F193"/>
    <mergeCell ref="G193:H193"/>
    <mergeCell ref="I193:J193"/>
    <mergeCell ref="O193:P193"/>
    <mergeCell ref="Q193:R193"/>
    <mergeCell ref="S193:T193"/>
    <mergeCell ref="U193:V193"/>
    <mergeCell ref="W193:X193"/>
    <mergeCell ref="K193:L193"/>
    <mergeCell ref="E163:F163"/>
    <mergeCell ref="G163:H163"/>
    <mergeCell ref="I163:J163"/>
    <mergeCell ref="O163:P163"/>
    <mergeCell ref="Q163:R163"/>
    <mergeCell ref="S163:T163"/>
    <mergeCell ref="U163:V163"/>
    <mergeCell ref="W163:X163"/>
    <mergeCell ref="K163:L163"/>
    <mergeCell ref="E133:F133"/>
    <mergeCell ref="G133:H133"/>
    <mergeCell ref="I133:J133"/>
    <mergeCell ref="O133:P133"/>
    <mergeCell ref="Q133:R133"/>
    <mergeCell ref="S133:T133"/>
    <mergeCell ref="U133:V133"/>
    <mergeCell ref="W133:X133"/>
    <mergeCell ref="D162:J162"/>
    <mergeCell ref="O162:X162"/>
    <mergeCell ref="I103:J103"/>
    <mergeCell ref="O103:P103"/>
    <mergeCell ref="Q103:R103"/>
    <mergeCell ref="S103:T103"/>
    <mergeCell ref="U103:V103"/>
    <mergeCell ref="W103:X103"/>
    <mergeCell ref="K103:L103"/>
    <mergeCell ref="D132:J132"/>
    <mergeCell ref="O132:X132"/>
    <mergeCell ref="B11:B13"/>
    <mergeCell ref="M11:M13"/>
    <mergeCell ref="Y11:Y13"/>
    <mergeCell ref="D42:J42"/>
    <mergeCell ref="O42:X42"/>
    <mergeCell ref="O43:P43"/>
    <mergeCell ref="Q43:R43"/>
    <mergeCell ref="S43:T43"/>
    <mergeCell ref="U43:V43"/>
    <mergeCell ref="W43:X43"/>
    <mergeCell ref="K43:L43"/>
    <mergeCell ref="B72:B74"/>
    <mergeCell ref="B190:Y190"/>
    <mergeCell ref="B160:Y160"/>
    <mergeCell ref="B130:Y130"/>
    <mergeCell ref="B100:Y100"/>
    <mergeCell ref="B70:Y70"/>
    <mergeCell ref="B102:B104"/>
    <mergeCell ref="B132:B134"/>
    <mergeCell ref="B162:B164"/>
    <mergeCell ref="D72:J72"/>
    <mergeCell ref="O72:X72"/>
    <mergeCell ref="E73:F73"/>
    <mergeCell ref="G73:H73"/>
    <mergeCell ref="I73:J73"/>
    <mergeCell ref="O73:P73"/>
    <mergeCell ref="Q73:R73"/>
    <mergeCell ref="S73:T73"/>
    <mergeCell ref="U73:V73"/>
    <mergeCell ref="W73:X73"/>
    <mergeCell ref="K73:L73"/>
    <mergeCell ref="D102:J102"/>
    <mergeCell ref="O102:X102"/>
    <mergeCell ref="E103:F103"/>
    <mergeCell ref="G103:H103"/>
    <mergeCell ref="C2:G2"/>
    <mergeCell ref="M192:M194"/>
    <mergeCell ref="K42:L42"/>
    <mergeCell ref="K72:L72"/>
    <mergeCell ref="K102:L102"/>
    <mergeCell ref="M42:M44"/>
    <mergeCell ref="M72:M74"/>
    <mergeCell ref="M102:M104"/>
    <mergeCell ref="M132:M134"/>
    <mergeCell ref="M162:M164"/>
    <mergeCell ref="K192:L192"/>
    <mergeCell ref="C192:C194"/>
    <mergeCell ref="E12:F12"/>
    <mergeCell ref="G12:H12"/>
    <mergeCell ref="I12:J12"/>
    <mergeCell ref="K12:L12"/>
    <mergeCell ref="K162:L162"/>
    <mergeCell ref="K132:L132"/>
    <mergeCell ref="K133:L133"/>
    <mergeCell ref="E43:F43"/>
    <mergeCell ref="G43:H43"/>
    <mergeCell ref="I43:J43"/>
    <mergeCell ref="B5:I5"/>
    <mergeCell ref="J2:L2"/>
    <mergeCell ref="Y192:Y194"/>
    <mergeCell ref="B9:Y9"/>
    <mergeCell ref="Y72:Y74"/>
    <mergeCell ref="Y42:Y44"/>
    <mergeCell ref="Y102:Y104"/>
    <mergeCell ref="Y132:Y134"/>
    <mergeCell ref="Y162:Y164"/>
    <mergeCell ref="B192:B194"/>
    <mergeCell ref="B40:Y40"/>
    <mergeCell ref="O12:P12"/>
    <mergeCell ref="U12:V12"/>
    <mergeCell ref="S12:T12"/>
    <mergeCell ref="Q12:R12"/>
    <mergeCell ref="W12:X12"/>
    <mergeCell ref="D11:J11"/>
    <mergeCell ref="K11:L11"/>
    <mergeCell ref="O11:X11"/>
    <mergeCell ref="C11:C13"/>
    <mergeCell ref="C42:C44"/>
    <mergeCell ref="C72:C74"/>
    <mergeCell ref="C102:C104"/>
    <mergeCell ref="C132:C134"/>
    <mergeCell ref="C162:C164"/>
    <mergeCell ref="B42:B44"/>
  </mergeCells>
  <hyperlinks>
    <hyperlink ref="J2" location="'Αρχική σελίδα'!A1" display="Πίσω στην αρχική σελίδα" xr:uid="{ECB8BA1E-1969-41B1-9315-6AFC51006E9F}"/>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3038B-9B25-4AD3-97C1-0AF2E55E0030}">
  <sheetPr>
    <tabColor theme="4" tint="0.79998168889431442"/>
  </sheetPr>
  <dimension ref="B2:AG175"/>
  <sheetViews>
    <sheetView showGridLines="0" topLeftCell="A151" zoomScale="85" zoomScaleNormal="85" workbookViewId="0">
      <selection activeCell="J152" sqref="J152"/>
    </sheetView>
  </sheetViews>
  <sheetFormatPr defaultColWidth="8.85546875" defaultRowHeight="14.45" outlineLevelRow="1"/>
  <cols>
    <col min="1" max="1" width="2.85546875" customWidth="1"/>
    <col min="2" max="2" width="28.28515625" customWidth="1"/>
    <col min="3" max="8" width="13.7109375" customWidth="1"/>
    <col min="9" max="9" width="24.7109375" customWidth="1"/>
    <col min="12" max="13" width="11.42578125" customWidth="1"/>
    <col min="14" max="14" width="10" customWidth="1"/>
    <col min="15" max="15" width="7.7109375" customWidth="1"/>
    <col min="16" max="16" width="11.42578125" customWidth="1"/>
    <col min="25" max="25" width="14.7109375" customWidth="1"/>
    <col min="26" max="26" width="14.28515625" customWidth="1"/>
  </cols>
  <sheetData>
    <row r="2" spans="2:33" ht="18">
      <c r="B2" s="1" t="s">
        <v>0</v>
      </c>
      <c r="C2" s="294" t="str">
        <f>'Αρχική σελίδα'!C3</f>
        <v>Κεντρική Μακεδονία</v>
      </c>
      <c r="D2" s="294"/>
      <c r="E2" s="294"/>
      <c r="F2" s="294"/>
      <c r="G2" s="294"/>
      <c r="H2" s="97"/>
      <c r="J2" s="295" t="s">
        <v>59</v>
      </c>
      <c r="K2" s="295"/>
      <c r="L2" s="295"/>
    </row>
    <row r="3" spans="2:33" ht="18">
      <c r="B3" s="2" t="s">
        <v>2</v>
      </c>
      <c r="C3" s="98">
        <f>'Αρχική σελίδα'!C4</f>
        <v>2024</v>
      </c>
      <c r="D3" s="45" t="s">
        <v>3</v>
      </c>
      <c r="E3" s="45">
        <f>C3+4</f>
        <v>2028</v>
      </c>
    </row>
    <row r="4" spans="2:33" ht="14.45" customHeight="1">
      <c r="C4" s="2"/>
      <c r="D4" s="45"/>
      <c r="E4" s="45"/>
    </row>
    <row r="5" spans="2:33" ht="44.45" customHeight="1">
      <c r="B5" s="296" t="s">
        <v>190</v>
      </c>
      <c r="C5" s="296"/>
      <c r="D5" s="296"/>
      <c r="E5" s="296"/>
      <c r="F5" s="296"/>
      <c r="G5" s="296"/>
      <c r="H5" s="296"/>
      <c r="I5" s="296"/>
    </row>
    <row r="6" spans="2:33">
      <c r="B6" s="222"/>
      <c r="C6" s="222"/>
      <c r="D6" s="222"/>
      <c r="E6" s="222"/>
      <c r="F6" s="222"/>
      <c r="G6" s="222"/>
      <c r="H6" s="222"/>
    </row>
    <row r="7" spans="2:33" ht="18">
      <c r="B7" s="99" t="s">
        <v>202</v>
      </c>
      <c r="C7" s="100"/>
      <c r="D7" s="100"/>
      <c r="E7" s="100"/>
      <c r="F7" s="100"/>
      <c r="G7" s="100"/>
      <c r="H7" s="100"/>
      <c r="I7" s="100"/>
      <c r="J7" s="22"/>
    </row>
    <row r="8" spans="2:33" ht="18">
      <c r="C8" s="2"/>
      <c r="D8" s="45"/>
      <c r="E8" s="45"/>
    </row>
    <row r="9" spans="2:33" ht="15.6" outlineLevel="1">
      <c r="B9" s="293" t="s">
        <v>203</v>
      </c>
      <c r="C9" s="293"/>
      <c r="D9" s="293"/>
      <c r="E9" s="293"/>
      <c r="F9" s="293"/>
      <c r="G9" s="293"/>
      <c r="H9" s="293"/>
      <c r="I9" s="293"/>
    </row>
    <row r="10" spans="2:33" ht="5.45" customHeight="1" outlineLevel="1">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row>
    <row r="11" spans="2:33" ht="28.9" outlineLevel="1">
      <c r="B11" s="60"/>
      <c r="C11" s="61" t="s">
        <v>102</v>
      </c>
      <c r="D11" s="89">
        <f>$C$3</f>
        <v>2024</v>
      </c>
      <c r="E11" s="89">
        <f>$C$3+1</f>
        <v>2025</v>
      </c>
      <c r="F11" s="89">
        <f>$C$3+2</f>
        <v>2026</v>
      </c>
      <c r="G11" s="89">
        <f>$C$3+3</f>
        <v>2027</v>
      </c>
      <c r="H11" s="89">
        <f>$C$3+4</f>
        <v>2028</v>
      </c>
      <c r="I11" s="228" t="str">
        <f>"Ετήσιος ρυθμός ανάπτυξης (CAGR) "&amp;$C$3&amp;" - "&amp;$E$3</f>
        <v>Ετήσιος ρυθμός ανάπτυξης (CAGR) 2024 - 2028</v>
      </c>
    </row>
    <row r="12" spans="2:33" outlineLevel="1">
      <c r="B12" s="235" t="s">
        <v>75</v>
      </c>
      <c r="C12" s="62" t="s">
        <v>204</v>
      </c>
      <c r="D12" s="180">
        <f>IFERROR(Επενδύσεις!D12/Πελάτες!U14,0)</f>
        <v>0</v>
      </c>
      <c r="E12" s="180">
        <f>IFERROR(Επενδύσεις!E12/Πελάτες!X14,0)</f>
        <v>0</v>
      </c>
      <c r="F12" s="180">
        <f>IFERROR(Επενδύσεις!F12/Πελάτες!AA14,0)</f>
        <v>0</v>
      </c>
      <c r="G12" s="180">
        <f>IFERROR(Επενδύσεις!G12/Πελάτες!AD14,0)</f>
        <v>0</v>
      </c>
      <c r="H12" s="180">
        <f>IFERROR(Επενδύσεις!H12/Πελάτες!AG14,0)</f>
        <v>0</v>
      </c>
      <c r="I12" s="188">
        <f>IFERROR((H12/D12)^(1/4)-1,0)</f>
        <v>0</v>
      </c>
      <c r="J12" s="280">
        <f>IFERROR(Επενδύσεις!I12/Πελάτες!AJ14,0)</f>
        <v>0</v>
      </c>
    </row>
    <row r="13" spans="2:33" outlineLevel="1">
      <c r="B13" s="236" t="s">
        <v>76</v>
      </c>
      <c r="C13" s="62" t="s">
        <v>204</v>
      </c>
      <c r="D13" s="180">
        <f>IFERROR(Επενδύσεις!D13/Πελάτες!U15,0)</f>
        <v>3318.1044951815752</v>
      </c>
      <c r="E13" s="180">
        <f>IFERROR(Επενδύσεις!E13/Πελάτες!X15,0)</f>
        <v>2618.5437883018171</v>
      </c>
      <c r="F13" s="180">
        <f>IFERROR(Επενδύσεις!F13/Πελάτες!AA15,0)</f>
        <v>1324.043297259951</v>
      </c>
      <c r="G13" s="180">
        <f>IFERROR(Επενδύσεις!G13/Πελάτες!AD15,0)</f>
        <v>3302.4712727989222</v>
      </c>
      <c r="H13" s="180">
        <f>IFERROR(Επενδύσεις!H13/Πελάτες!AG15,0)</f>
        <v>1562.6238635720699</v>
      </c>
      <c r="I13" s="188">
        <f t="shared" ref="I13:I34" si="0">IFERROR((H13/D13)^(1/4)-1,0)</f>
        <v>-0.17159807700822527</v>
      </c>
      <c r="J13" s="280">
        <f>IFERROR(Επενδύσεις!I13/Πελάτες!AJ15,0)</f>
        <v>2169.8481887062162</v>
      </c>
    </row>
    <row r="14" spans="2:33" outlineLevel="1">
      <c r="B14" s="236" t="s">
        <v>77</v>
      </c>
      <c r="C14" s="62" t="s">
        <v>204</v>
      </c>
      <c r="D14" s="180">
        <f>IFERROR(Επενδύσεις!D14/Πελάτες!U16,0)</f>
        <v>0</v>
      </c>
      <c r="E14" s="180">
        <f>IFERROR(Επενδύσεις!E14/Πελάτες!X16,0)</f>
        <v>0</v>
      </c>
      <c r="F14" s="180">
        <f>IFERROR(Επενδύσεις!F14/Πελάτες!AA16,0)</f>
        <v>0</v>
      </c>
      <c r="G14" s="180">
        <f>IFERROR(Επενδύσεις!G14/Πελάτες!AD16,0)</f>
        <v>0</v>
      </c>
      <c r="H14" s="180">
        <f>IFERROR(Επενδύσεις!H14/Πελάτες!AG16,0)</f>
        <v>0</v>
      </c>
      <c r="I14" s="188">
        <f t="shared" si="0"/>
        <v>0</v>
      </c>
      <c r="J14" s="280">
        <f>IFERROR(Επενδύσεις!I14/Πελάτες!AJ16,0)</f>
        <v>0</v>
      </c>
    </row>
    <row r="15" spans="2:33" outlineLevel="1">
      <c r="B15" s="235" t="s">
        <v>78</v>
      </c>
      <c r="C15" s="62" t="s">
        <v>204</v>
      </c>
      <c r="D15" s="180">
        <f>IFERROR(Επενδύσεις!D15/Πελάτες!U17,0)</f>
        <v>0</v>
      </c>
      <c r="E15" s="180">
        <f>IFERROR(Επενδύσεις!E15/Πελάτες!X17,0)</f>
        <v>0</v>
      </c>
      <c r="F15" s="180">
        <f>IFERROR(Επενδύσεις!F15/Πελάτες!AA17,0)</f>
        <v>0</v>
      </c>
      <c r="G15" s="180">
        <f>IFERROR(Επενδύσεις!G15/Πελάτες!AD17,0)</f>
        <v>0</v>
      </c>
      <c r="H15" s="180">
        <f>IFERROR(Επενδύσεις!H15/Πελάτες!AG17,0)</f>
        <v>0</v>
      </c>
      <c r="I15" s="188">
        <f t="shared" si="0"/>
        <v>0</v>
      </c>
      <c r="J15" s="280">
        <f>IFERROR(Επενδύσεις!I15/Πελάτες!AJ17,0)</f>
        <v>0</v>
      </c>
    </row>
    <row r="16" spans="2:33" outlineLevel="1">
      <c r="B16" s="236" t="s">
        <v>79</v>
      </c>
      <c r="C16" s="62" t="s">
        <v>204</v>
      </c>
      <c r="D16" s="180">
        <f>IFERROR(Επενδύσεις!D16/Πελάτες!U18,0)</f>
        <v>9028.7825244407959</v>
      </c>
      <c r="E16" s="180">
        <f>IFERROR(Επενδύσεις!E16/Πελάτες!X18,0)</f>
        <v>10058.447459979947</v>
      </c>
      <c r="F16" s="180">
        <f>IFERROR(Επενδύσεις!F16/Πελάτες!AA18,0)</f>
        <v>1001.8048617861751</v>
      </c>
      <c r="G16" s="180">
        <f>IFERROR(Επενδύσεις!G16/Πελάτες!AD18,0)</f>
        <v>1213.8187299601891</v>
      </c>
      <c r="H16" s="180">
        <f>IFERROR(Επενδύσεις!H16/Πελάτες!AG18,0)</f>
        <v>12512.170703328833</v>
      </c>
      <c r="I16" s="188">
        <f t="shared" si="0"/>
        <v>8.4990328953454597E-2</v>
      </c>
      <c r="J16" s="280">
        <f>IFERROR(Επενδύσεις!I16/Πελάτες!AJ18,0)</f>
        <v>6148.0796212839741</v>
      </c>
    </row>
    <row r="17" spans="2:10" outlineLevel="1">
      <c r="B17" s="236" t="s">
        <v>80</v>
      </c>
      <c r="C17" s="62" t="s">
        <v>204</v>
      </c>
      <c r="D17" s="180">
        <f>IFERROR(Επενδύσεις!D17/Πελάτες!U19,0)</f>
        <v>0</v>
      </c>
      <c r="E17" s="180">
        <f>IFERROR(Επενδύσεις!E17/Πελάτες!X19,0)</f>
        <v>0</v>
      </c>
      <c r="F17" s="180">
        <f>IFERROR(Επενδύσεις!F17/Πελάτες!AA19,0)</f>
        <v>0</v>
      </c>
      <c r="G17" s="180">
        <f>IFERROR(Επενδύσεις!G17/Πελάτες!AD19,0)</f>
        <v>0</v>
      </c>
      <c r="H17" s="180">
        <f>IFERROR(Επενδύσεις!H17/Πελάτες!AG19,0)</f>
        <v>0</v>
      </c>
      <c r="I17" s="188">
        <f t="shared" si="0"/>
        <v>0</v>
      </c>
      <c r="J17" s="280">
        <f>IFERROR(Επενδύσεις!I17/Πελάτες!AJ19,0)</f>
        <v>0</v>
      </c>
    </row>
    <row r="18" spans="2:10" outlineLevel="1">
      <c r="B18" s="235" t="s">
        <v>81</v>
      </c>
      <c r="C18" s="62" t="s">
        <v>204</v>
      </c>
      <c r="D18" s="180">
        <f>IFERROR(Επενδύσεις!D18/Πελάτες!U20,0)</f>
        <v>0</v>
      </c>
      <c r="E18" s="180">
        <f>IFERROR(Επενδύσεις!E18/Πελάτες!X20,0)</f>
        <v>0</v>
      </c>
      <c r="F18" s="180">
        <f>IFERROR(Επενδύσεις!F18/Πελάτες!AA20,0)</f>
        <v>0</v>
      </c>
      <c r="G18" s="180">
        <f>IFERROR(Επενδύσεις!G18/Πελάτες!AD20,0)</f>
        <v>0</v>
      </c>
      <c r="H18" s="180">
        <f>IFERROR(Επενδύσεις!H18/Πελάτες!AG20,0)</f>
        <v>0</v>
      </c>
      <c r="I18" s="188">
        <f t="shared" si="0"/>
        <v>0</v>
      </c>
      <c r="J18" s="280">
        <f>IFERROR(Επενδύσεις!I18/Πελάτες!AJ20,0)</f>
        <v>0</v>
      </c>
    </row>
    <row r="19" spans="2:10" outlineLevel="1">
      <c r="B19" s="236" t="s">
        <v>82</v>
      </c>
      <c r="C19" s="62" t="s">
        <v>204</v>
      </c>
      <c r="D19" s="180">
        <f>IFERROR(Επενδύσεις!D19/Πελάτες!U21,0)</f>
        <v>3724.9679723804288</v>
      </c>
      <c r="E19" s="180">
        <f>IFERROR(Επενδύσεις!E19/Πελάτες!X21,0)</f>
        <v>1032.7857844232542</v>
      </c>
      <c r="F19" s="180">
        <f>IFERROR(Επενδύσεις!F19/Πελάτες!AA21,0)</f>
        <v>5702.9565182090755</v>
      </c>
      <c r="G19" s="180">
        <f>IFERROR(Επενδύσεις!G19/Πελάτες!AD21,0)</f>
        <v>3358.5340800502136</v>
      </c>
      <c r="H19" s="180">
        <f>IFERROR(Επενδύσεις!H19/Πελάτες!AG21,0)</f>
        <v>1564.5038991995086</v>
      </c>
      <c r="I19" s="188">
        <f t="shared" si="0"/>
        <v>-0.19496729039441785</v>
      </c>
      <c r="J19" s="280">
        <f>IFERROR(Επενδύσεις!I19/Πελάτες!AJ21,0)</f>
        <v>3116.71634372787</v>
      </c>
    </row>
    <row r="20" spans="2:10" outlineLevel="1">
      <c r="B20" s="236" t="s">
        <v>83</v>
      </c>
      <c r="C20" s="62" t="s">
        <v>204</v>
      </c>
      <c r="D20" s="180">
        <f>IFERROR(Επενδύσεις!D20/Πελάτες!U22,0)</f>
        <v>0</v>
      </c>
      <c r="E20" s="180">
        <f>IFERROR(Επενδύσεις!E20/Πελάτες!X22,0)</f>
        <v>0</v>
      </c>
      <c r="F20" s="180">
        <f>IFERROR(Επενδύσεις!F20/Πελάτες!AA22,0)</f>
        <v>0</v>
      </c>
      <c r="G20" s="180">
        <f>IFERROR(Επενδύσεις!G20/Πελάτες!AD22,0)</f>
        <v>0</v>
      </c>
      <c r="H20" s="180">
        <f>IFERROR(Επενδύσεις!H20/Πελάτες!AG22,0)</f>
        <v>0</v>
      </c>
      <c r="I20" s="188">
        <f t="shared" si="0"/>
        <v>0</v>
      </c>
      <c r="J20" s="280">
        <f>IFERROR(Επενδύσεις!I20/Πελάτες!AJ22,0)</f>
        <v>0</v>
      </c>
    </row>
    <row r="21" spans="2:10" outlineLevel="1">
      <c r="B21" s="235" t="s">
        <v>84</v>
      </c>
      <c r="C21" s="62" t="s">
        <v>204</v>
      </c>
      <c r="D21" s="180">
        <f>IFERROR(Επενδύσεις!D21/Πελάτες!U23,0)</f>
        <v>0</v>
      </c>
      <c r="E21" s="180">
        <f>IFERROR(Επενδύσεις!E21/Πελάτες!X23,0)</f>
        <v>0</v>
      </c>
      <c r="F21" s="180">
        <f>IFERROR(Επενδύσεις!F21/Πελάτες!AA23,0)</f>
        <v>0</v>
      </c>
      <c r="G21" s="180">
        <f>IFERROR(Επενδύσεις!G21/Πελάτες!AD23,0)</f>
        <v>0</v>
      </c>
      <c r="H21" s="180">
        <f>IFERROR(Επενδύσεις!H21/Πελάτες!AG23,0)</f>
        <v>0</v>
      </c>
      <c r="I21" s="188">
        <f t="shared" si="0"/>
        <v>0</v>
      </c>
      <c r="J21" s="280">
        <f>IFERROR(Επενδύσεις!I21/Πελάτες!AJ23,0)</f>
        <v>0</v>
      </c>
    </row>
    <row r="22" spans="2:10" outlineLevel="1">
      <c r="B22" s="237" t="s">
        <v>85</v>
      </c>
      <c r="C22" s="62" t="s">
        <v>204</v>
      </c>
      <c r="D22" s="180">
        <f>IFERROR(Επενδύσεις!D22/Πελάτες!U24,0)</f>
        <v>0</v>
      </c>
      <c r="E22" s="180">
        <f>IFERROR(Επενδύσεις!E22/Πελάτες!X24,0)</f>
        <v>0</v>
      </c>
      <c r="F22" s="180">
        <f>IFERROR(Επενδύσεις!F22/Πελάτες!AA24,0)</f>
        <v>0</v>
      </c>
      <c r="G22" s="180">
        <f>IFERROR(Επενδύσεις!G22/Πελάτες!AD24,0)</f>
        <v>0</v>
      </c>
      <c r="H22" s="180">
        <f>IFERROR(Επενδύσεις!H22/Πελάτες!AG24,0)</f>
        <v>0</v>
      </c>
      <c r="I22" s="188">
        <f t="shared" si="0"/>
        <v>0</v>
      </c>
      <c r="J22" s="280">
        <f>IFERROR(Επενδύσεις!I22/Πελάτες!AJ24,0)</f>
        <v>0</v>
      </c>
    </row>
    <row r="23" spans="2:10" outlineLevel="1">
      <c r="B23" s="235" t="s">
        <v>86</v>
      </c>
      <c r="C23" s="62" t="s">
        <v>204</v>
      </c>
      <c r="D23" s="180">
        <f>IFERROR(Επενδύσεις!D23/Πελάτες!U25,0)</f>
        <v>0</v>
      </c>
      <c r="E23" s="180">
        <f>IFERROR(Επενδύσεις!E23/Πελάτες!X25,0)</f>
        <v>0</v>
      </c>
      <c r="F23" s="180">
        <f>IFERROR(Επενδύσεις!F23/Πελάτες!AA25,0)</f>
        <v>0</v>
      </c>
      <c r="G23" s="180">
        <f>IFERROR(Επενδύσεις!G23/Πελάτες!AD25,0)</f>
        <v>0</v>
      </c>
      <c r="H23" s="180">
        <f>IFERROR(Επενδύσεις!H23/Πελάτες!AG25,0)</f>
        <v>0</v>
      </c>
      <c r="I23" s="188">
        <f t="shared" si="0"/>
        <v>0</v>
      </c>
      <c r="J23" s="280">
        <f>IFERROR(Επενδύσεις!I23/Πελάτες!AJ25,0)</f>
        <v>0</v>
      </c>
    </row>
    <row r="24" spans="2:10" outlineLevel="1">
      <c r="B24" s="236" t="s">
        <v>87</v>
      </c>
      <c r="C24" s="62" t="s">
        <v>204</v>
      </c>
      <c r="D24" s="180">
        <f>IFERROR(Επενδύσεις!D24/Πελάτες!U26,0)</f>
        <v>0</v>
      </c>
      <c r="E24" s="180">
        <f>IFERROR(Επενδύσεις!E24/Πελάτες!X26,0)</f>
        <v>0</v>
      </c>
      <c r="F24" s="180">
        <f>IFERROR(Επενδύσεις!F24/Πελάτες!AA26,0)</f>
        <v>0</v>
      </c>
      <c r="G24" s="180">
        <f>IFERROR(Επενδύσεις!G24/Πελάτες!AD26,0)</f>
        <v>0</v>
      </c>
      <c r="H24" s="180">
        <f>IFERROR(Επενδύσεις!H24/Πελάτες!AG26,0)</f>
        <v>0</v>
      </c>
      <c r="I24" s="188">
        <f t="shared" si="0"/>
        <v>0</v>
      </c>
      <c r="J24" s="280">
        <f>IFERROR(Επενδύσεις!I24/Πελάτες!AJ26,0)</f>
        <v>0</v>
      </c>
    </row>
    <row r="25" spans="2:10" outlineLevel="1">
      <c r="B25" s="235" t="s">
        <v>88</v>
      </c>
      <c r="C25" s="62" t="s">
        <v>204</v>
      </c>
      <c r="D25" s="180">
        <f>IFERROR(Επενδύσεις!D25/Πελάτες!U27,0)</f>
        <v>0</v>
      </c>
      <c r="E25" s="180">
        <f>IFERROR(Επενδύσεις!E25/Πελάτες!X27,0)</f>
        <v>0</v>
      </c>
      <c r="F25" s="180">
        <f>IFERROR(Επενδύσεις!F25/Πελάτες!AA27,0)</f>
        <v>0</v>
      </c>
      <c r="G25" s="180">
        <f>IFERROR(Επενδύσεις!G25/Πελάτες!AD27,0)</f>
        <v>0</v>
      </c>
      <c r="H25" s="180">
        <f>IFERROR(Επενδύσεις!H25/Πελάτες!AG27,0)</f>
        <v>0</v>
      </c>
      <c r="I25" s="188">
        <f t="shared" si="0"/>
        <v>0</v>
      </c>
      <c r="J25" s="280">
        <f>IFERROR(Επενδύσεις!I25/Πελάτες!AJ27,0)</f>
        <v>0</v>
      </c>
    </row>
    <row r="26" spans="2:10" outlineLevel="1">
      <c r="B26" s="236" t="s">
        <v>89</v>
      </c>
      <c r="C26" s="62" t="s">
        <v>204</v>
      </c>
      <c r="D26" s="180">
        <f>IFERROR(Επενδύσεις!D26/Πελάτες!U28,0)</f>
        <v>0</v>
      </c>
      <c r="E26" s="180">
        <f>IFERROR(Επενδύσεις!E26/Πελάτες!X28,0)</f>
        <v>0</v>
      </c>
      <c r="F26" s="180">
        <f>IFERROR(Επενδύσεις!F26/Πελάτες!AA28,0)</f>
        <v>0</v>
      </c>
      <c r="G26" s="180">
        <f>IFERROR(Επενδύσεις!G26/Πελάτες!AD28,0)</f>
        <v>0</v>
      </c>
      <c r="H26" s="180">
        <f>IFERROR(Επενδύσεις!H26/Πελάτες!AG28,0)</f>
        <v>0</v>
      </c>
      <c r="I26" s="188">
        <f t="shared" si="0"/>
        <v>0</v>
      </c>
      <c r="J26" s="280">
        <f>IFERROR(Επενδύσεις!I26/Πελάτες!AJ28,0)</f>
        <v>0</v>
      </c>
    </row>
    <row r="27" spans="2:10" outlineLevel="1">
      <c r="B27" s="235" t="s">
        <v>90</v>
      </c>
      <c r="C27" s="62" t="s">
        <v>204</v>
      </c>
      <c r="D27" s="180">
        <f>IFERROR(Επενδύσεις!D27/Πελάτες!U29,0)</f>
        <v>0</v>
      </c>
      <c r="E27" s="180">
        <f>IFERROR(Επενδύσεις!E27/Πελάτες!X29,0)</f>
        <v>0</v>
      </c>
      <c r="F27" s="180">
        <f>IFERROR(Επενδύσεις!F27/Πελάτες!AA29,0)</f>
        <v>0</v>
      </c>
      <c r="G27" s="180">
        <f>IFERROR(Επενδύσεις!G27/Πελάτες!AD29,0)</f>
        <v>0</v>
      </c>
      <c r="H27" s="180">
        <f>IFERROR(Επενδύσεις!H27/Πελάτες!AG29,0)</f>
        <v>0</v>
      </c>
      <c r="I27" s="188">
        <f t="shared" si="0"/>
        <v>0</v>
      </c>
      <c r="J27" s="280">
        <f>IFERROR(Επενδύσεις!I27/Πελάτες!AJ29,0)</f>
        <v>0</v>
      </c>
    </row>
    <row r="28" spans="2:10" outlineLevel="1">
      <c r="B28" s="236" t="s">
        <v>91</v>
      </c>
      <c r="C28" s="62" t="s">
        <v>204</v>
      </c>
      <c r="D28" s="180">
        <f>IFERROR(Επενδύσεις!D28/Πελάτες!U30,0)</f>
        <v>0</v>
      </c>
      <c r="E28" s="180">
        <f>IFERROR(Επενδύσεις!E28/Πελάτες!X30,0)</f>
        <v>0</v>
      </c>
      <c r="F28" s="180">
        <f>IFERROR(Επενδύσεις!F28/Πελάτες!AA30,0)</f>
        <v>0</v>
      </c>
      <c r="G28" s="180">
        <f>IFERROR(Επενδύσεις!G28/Πελάτες!AD30,0)</f>
        <v>0</v>
      </c>
      <c r="H28" s="180">
        <f>IFERROR(Επενδύσεις!H28/Πελάτες!AG30,0)</f>
        <v>0</v>
      </c>
      <c r="I28" s="188">
        <f t="shared" si="0"/>
        <v>0</v>
      </c>
      <c r="J28" s="280">
        <f>IFERROR(Επενδύσεις!I28/Πελάτες!AJ30,0)</f>
        <v>0</v>
      </c>
    </row>
    <row r="29" spans="2:10" outlineLevel="1">
      <c r="B29" s="236" t="s">
        <v>92</v>
      </c>
      <c r="C29" s="62" t="s">
        <v>204</v>
      </c>
      <c r="D29" s="180">
        <f>IFERROR(Επενδύσεις!D29/Πελάτες!U31,0)</f>
        <v>4485.5515659652365</v>
      </c>
      <c r="E29" s="180">
        <f>IFERROR(Επενδύσεις!E29/Πελάτες!X31,0)</f>
        <v>3476.9840234459925</v>
      </c>
      <c r="F29" s="180">
        <f>IFERROR(Επενδύσεις!F29/Πελάτες!AA31,0)</f>
        <v>1012.2487023277997</v>
      </c>
      <c r="G29" s="180">
        <f>IFERROR(Επενδύσεις!G29/Πελάτες!AD31,0)</f>
        <v>1198.9594455034721</v>
      </c>
      <c r="H29" s="180">
        <f>IFERROR(Επενδύσεις!H29/Πελάτες!AG31,0)</f>
        <v>1562.450817061286</v>
      </c>
      <c r="I29" s="188">
        <f t="shared" si="0"/>
        <v>-0.23175874477850233</v>
      </c>
      <c r="J29" s="280">
        <f>IFERROR(Επενδύσεις!I29/Πελάτες!AJ31,0)</f>
        <v>2300.5609709918126</v>
      </c>
    </row>
    <row r="30" spans="2:10" outlineLevel="1">
      <c r="B30" s="235" t="s">
        <v>84</v>
      </c>
      <c r="C30" s="62" t="s">
        <v>204</v>
      </c>
      <c r="D30" s="180">
        <f>IFERROR(Επενδύσεις!D30/Πελάτες!U32,0)</f>
        <v>0</v>
      </c>
      <c r="E30" s="180">
        <f>IFERROR(Επενδύσεις!E30/Πελάτες!X32,0)</f>
        <v>0</v>
      </c>
      <c r="F30" s="180">
        <f>IFERROR(Επενδύσεις!F30/Πελάτες!AA32,0)</f>
        <v>0</v>
      </c>
      <c r="G30" s="180">
        <f>IFERROR(Επενδύσεις!G30/Πελάτες!AD32,0)</f>
        <v>0</v>
      </c>
      <c r="H30" s="180">
        <f>IFERROR(Επενδύσεις!H30/Πελάτες!AG32,0)</f>
        <v>0</v>
      </c>
      <c r="I30" s="188">
        <f t="shared" si="0"/>
        <v>0</v>
      </c>
      <c r="J30" s="280">
        <f>IFERROR(Επενδύσεις!I30/Πελάτες!AJ32,0)</f>
        <v>0</v>
      </c>
    </row>
    <row r="31" spans="2:10" outlineLevel="1">
      <c r="B31" s="236" t="s">
        <v>93</v>
      </c>
      <c r="C31" s="62" t="s">
        <v>204</v>
      </c>
      <c r="D31" s="180">
        <f>IFERROR(Επενδύσεις!D31/Πελάτες!U33,0)</f>
        <v>6265.5616289559521</v>
      </c>
      <c r="E31" s="180">
        <f>IFERROR(Επενδύσεις!E31/Πελάτες!X33,0)</f>
        <v>3444.2278179318073</v>
      </c>
      <c r="F31" s="180">
        <f>IFERROR(Επενδύσεις!F31/Πελάτες!AA33,0)</f>
        <v>1009.9043271779806</v>
      </c>
      <c r="G31" s="180">
        <f>IFERROR(Επενδύσεις!G31/Πελάτες!AD33,0)</f>
        <v>1197.6540480305496</v>
      </c>
      <c r="H31" s="180">
        <f>IFERROR(Επενδύσεις!H31/Πελάτες!AG33,0)</f>
        <v>1560.1301004896463</v>
      </c>
      <c r="I31" s="188">
        <f t="shared" si="0"/>
        <v>-0.29360079390671512</v>
      </c>
      <c r="J31" s="280">
        <f>IFERROR(Επενδύσεις!I31/Πελάτες!AJ33,0)</f>
        <v>2327.4656164714384</v>
      </c>
    </row>
    <row r="32" spans="2:10" outlineLevel="1">
      <c r="B32" s="235" t="s">
        <v>94</v>
      </c>
      <c r="C32" s="62" t="s">
        <v>204</v>
      </c>
      <c r="D32" s="180">
        <f>IFERROR(Επενδύσεις!D32/Πελάτες!U34,0)</f>
        <v>0</v>
      </c>
      <c r="E32" s="180">
        <f>IFERROR(Επενδύσεις!E32/Πελάτες!X34,0)</f>
        <v>0</v>
      </c>
      <c r="F32" s="180">
        <f>IFERROR(Επενδύσεις!F32/Πελάτες!AA34,0)</f>
        <v>0</v>
      </c>
      <c r="G32" s="180">
        <f>IFERROR(Επενδύσεις!G32/Πελάτες!AD34,0)</f>
        <v>0</v>
      </c>
      <c r="H32" s="180">
        <f>IFERROR(Επενδύσεις!H32/Πελάτες!AG34,0)</f>
        <v>0</v>
      </c>
      <c r="I32" s="188">
        <f t="shared" si="0"/>
        <v>0</v>
      </c>
      <c r="J32" s="280">
        <f>IFERROR(Επενδύσεις!I32/Πελάτες!AJ34,0)</f>
        <v>0</v>
      </c>
    </row>
    <row r="33" spans="2:33" outlineLevel="1">
      <c r="B33" s="236" t="s">
        <v>95</v>
      </c>
      <c r="C33" s="62" t="s">
        <v>204</v>
      </c>
      <c r="D33" s="180">
        <f>IFERROR(Επενδύσεις!D33/Πελάτες!U35,0)</f>
        <v>0</v>
      </c>
      <c r="E33" s="180">
        <f>IFERROR(Επενδύσεις!E33/Πελάτες!X35,0)</f>
        <v>0</v>
      </c>
      <c r="F33" s="180">
        <f>IFERROR(Επενδύσεις!F33/Πελάτες!AA35,0)</f>
        <v>0</v>
      </c>
      <c r="G33" s="180">
        <f>IFERROR(Επενδύσεις!G33/Πελάτες!AD35,0)</f>
        <v>0</v>
      </c>
      <c r="H33" s="180">
        <f>IFERROR(Επενδύσεις!H33/Πελάτες!AG35,0)</f>
        <v>0</v>
      </c>
      <c r="I33" s="188">
        <f t="shared" si="0"/>
        <v>0</v>
      </c>
      <c r="J33" s="280">
        <f>IFERROR(Επενδύσεις!I33/Πελάτες!AJ35,0)</f>
        <v>0</v>
      </c>
    </row>
    <row r="34" spans="2:33" outlineLevel="1">
      <c r="B34" s="236" t="s">
        <v>96</v>
      </c>
      <c r="C34" s="62" t="s">
        <v>204</v>
      </c>
      <c r="D34" s="180">
        <f>IFERROR(Επενδύσεις!D34/Πελάτες!U36,0)</f>
        <v>3639.7295338769686</v>
      </c>
      <c r="E34" s="180">
        <f>IFERROR(Επενδύσεις!E34/Πελάτες!X36,0)</f>
        <v>5342.7178059996304</v>
      </c>
      <c r="F34" s="180">
        <f>IFERROR(Επενδύσεις!F34/Πελάτες!AA36,0)</f>
        <v>1011.2941389353921</v>
      </c>
      <c r="G34" s="180">
        <f>IFERROR(Επενδύσεις!G34/Πελάτες!AD36,0)</f>
        <v>1200.5453048095253</v>
      </c>
      <c r="H34" s="180">
        <f>IFERROR(Επενδύσεις!H34/Πελάτες!AG36,0)</f>
        <v>1564.8349684030713</v>
      </c>
      <c r="I34" s="188">
        <f t="shared" si="0"/>
        <v>-0.19025204954614716</v>
      </c>
      <c r="J34" s="280">
        <f>IFERROR(Επενδύσεις!I34/Πελάτες!AJ36,0)</f>
        <v>3258.6687588652976</v>
      </c>
    </row>
    <row r="35" spans="2:33" outlineLevel="1">
      <c r="B35" s="49" t="s">
        <v>135</v>
      </c>
      <c r="C35" s="46" t="s">
        <v>204</v>
      </c>
      <c r="D35" s="180">
        <f>IFERROR(Επενδύσεις!D36/Πελάτες!U37,0)</f>
        <v>4857.3393492008099</v>
      </c>
      <c r="E35" s="180">
        <f>IFERROR(Επενδύσεις!E36/Πελάτες!X37,0)</f>
        <v>3650.9938904189494</v>
      </c>
      <c r="F35" s="180">
        <f>IFERROR(Επενδύσεις!F36/Πελάτες!AA37,0)</f>
        <v>1942.456558527582</v>
      </c>
      <c r="G35" s="180">
        <f>IFERROR(Επενδύσεις!G36/Πελάτες!AD37,0)</f>
        <v>1646.3240992906608</v>
      </c>
      <c r="H35" s="180">
        <f>IFERROR(Επενδύσεις!H36/Πελάτες!AG37,0)</f>
        <v>1749.5418525463535</v>
      </c>
      <c r="I35" s="188">
        <f>IFERROR((H35/D35)^(1/4)-1,0)</f>
        <v>-0.22530371632332813</v>
      </c>
    </row>
    <row r="37" spans="2:33" ht="15.6">
      <c r="B37" s="293" t="s">
        <v>205</v>
      </c>
      <c r="C37" s="293"/>
      <c r="D37" s="293"/>
      <c r="E37" s="293"/>
      <c r="F37" s="293"/>
      <c r="G37" s="293"/>
      <c r="H37" s="293"/>
      <c r="I37" s="293"/>
    </row>
    <row r="38" spans="2:33" ht="5.45" customHeight="1" outlineLevel="1">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row>
    <row r="39" spans="2:33" ht="36.75" customHeight="1" outlineLevel="1">
      <c r="B39" s="60"/>
      <c r="C39" s="61" t="s">
        <v>102</v>
      </c>
      <c r="D39" s="89">
        <f>$C$3</f>
        <v>2024</v>
      </c>
      <c r="E39" s="89">
        <f>$C$3+1</f>
        <v>2025</v>
      </c>
      <c r="F39" s="89">
        <f>$C$3+2</f>
        <v>2026</v>
      </c>
      <c r="G39" s="89">
        <f>$C$3+3</f>
        <v>2027</v>
      </c>
      <c r="H39" s="89">
        <f>$C$3+4</f>
        <v>2028</v>
      </c>
      <c r="I39" s="228" t="str">
        <f>"Ετήσιος ρυθμός ανάπτυξης (CAGR) "&amp;$C$3&amp;" - "&amp;$E$3</f>
        <v>Ετήσιος ρυθμός ανάπτυξης (CAGR) 2024 - 2028</v>
      </c>
    </row>
    <row r="40" spans="2:33" ht="15" outlineLevel="1">
      <c r="B40" s="235" t="s">
        <v>75</v>
      </c>
      <c r="C40" s="62" t="s">
        <v>206</v>
      </c>
      <c r="D40" s="180">
        <f>IFERROR(Επενδύσεις!D12/'Διανεμόμενες ποσότητες αερίου'!P15,0)</f>
        <v>0</v>
      </c>
      <c r="E40" s="180">
        <f>IFERROR(Επενδύσεις!E12/'Διανεμόμενες ποσότητες αερίου'!V15,0)</f>
        <v>0</v>
      </c>
      <c r="F40" s="180">
        <f>IFERROR(Επενδύσεις!F12/'Διανεμόμενες ποσότητες αερίου'!AB15,0)</f>
        <v>0</v>
      </c>
      <c r="G40" s="180">
        <f>IFERROR(Επενδύσεις!G12/'Διανεμόμενες ποσότητες αερίου'!AH15,0)</f>
        <v>0</v>
      </c>
      <c r="H40" s="180">
        <f>IFERROR(Επενδύσεις!H12/'Διανεμόμενες ποσότητες αερίου'!AN15,0)</f>
        <v>0</v>
      </c>
      <c r="I40" s="188">
        <f t="shared" ref="I40:I62" si="1">IFERROR((H40/D40)^(1/4)-1,0)</f>
        <v>0</v>
      </c>
      <c r="J40" s="286">
        <f>IFERROR(Επενδύσεις!I12/'Διανεμόμενες ποσότητες αερίου'!AR15,0)</f>
        <v>0</v>
      </c>
    </row>
    <row r="41" spans="2:33" outlineLevel="1">
      <c r="B41" s="236" t="s">
        <v>76</v>
      </c>
      <c r="C41" s="62" t="s">
        <v>206</v>
      </c>
      <c r="D41" s="180">
        <f>IFERROR(Επενδύσεις!D13/'Διανεμόμενες ποσότητες αερίου'!P16,0)</f>
        <v>507.80916508950924</v>
      </c>
      <c r="E41" s="180">
        <f>IFERROR(Επενδύσεις!E13/'Διανεμόμενες ποσότητες αερίου'!V16,0)</f>
        <v>266.60208723296046</v>
      </c>
      <c r="F41" s="180">
        <f>IFERROR(Επενδύσεις!F13/'Διανεμόμενες ποσότητες αερίου'!AB16,0)</f>
        <v>48.619623816135245</v>
      </c>
      <c r="G41" s="180">
        <f>IFERROR(Επενδύσεις!G13/'Διανεμόμενες ποσότητες αερίου'!AH16,0)</f>
        <v>17.219412206688926</v>
      </c>
      <c r="H41" s="180">
        <f>IFERROR(Επενδύσεις!H13/'Διανεμόμενες ποσότητες αερίου'!AN16,0)</f>
        <v>6.6544250497879291</v>
      </c>
      <c r="I41" s="188">
        <f t="shared" si="1"/>
        <v>-0.6616606576979942</v>
      </c>
      <c r="J41" s="286">
        <f>IFERROR(Επενδύσεις!I13/'Διανεμόμενες ποσότητες αερίου'!AR16,0)</f>
        <v>46.669382893448237</v>
      </c>
    </row>
    <row r="42" spans="2:33" outlineLevel="1">
      <c r="B42" s="236" t="s">
        <v>77</v>
      </c>
      <c r="C42" s="62" t="s">
        <v>206</v>
      </c>
      <c r="D42" s="180">
        <f>IFERROR(Επενδύσεις!D14/'Διανεμόμενες ποσότητες αερίου'!P17,0)</f>
        <v>0</v>
      </c>
      <c r="E42" s="180">
        <f>IFERROR(Επενδύσεις!E14/'Διανεμόμενες ποσότητες αερίου'!V17,0)</f>
        <v>0</v>
      </c>
      <c r="F42" s="180">
        <f>IFERROR(Επενδύσεις!F14/'Διανεμόμενες ποσότητες αερίου'!AB17,0)</f>
        <v>0</v>
      </c>
      <c r="G42" s="180">
        <f>IFERROR(Επενδύσεις!G14/'Διανεμόμενες ποσότητες αερίου'!AH17,0)</f>
        <v>0</v>
      </c>
      <c r="H42" s="180">
        <f>IFERROR(Επενδύσεις!H14/'Διανεμόμενες ποσότητες αερίου'!AN17,0)</f>
        <v>0</v>
      </c>
      <c r="I42" s="188">
        <f t="shared" si="1"/>
        <v>0</v>
      </c>
      <c r="J42" s="286">
        <f>IFERROR(Επενδύσεις!I14/'Διανεμόμενες ποσότητες αερίου'!AR17,0)</f>
        <v>0</v>
      </c>
    </row>
    <row r="43" spans="2:33" outlineLevel="1">
      <c r="B43" s="235" t="s">
        <v>78</v>
      </c>
      <c r="C43" s="62" t="s">
        <v>206</v>
      </c>
      <c r="D43" s="180">
        <f>IFERROR(Επενδύσεις!D15/'Διανεμόμενες ποσότητες αερίου'!P18,0)</f>
        <v>0</v>
      </c>
      <c r="E43" s="180">
        <f>IFERROR(Επενδύσεις!E15/'Διανεμόμενες ποσότητες αερίου'!V18,0)</f>
        <v>0</v>
      </c>
      <c r="F43" s="180">
        <f>IFERROR(Επενδύσεις!F15/'Διανεμόμενες ποσότητες αερίου'!AB18,0)</f>
        <v>0</v>
      </c>
      <c r="G43" s="180">
        <f>IFERROR(Επενδύσεις!G15/'Διανεμόμενες ποσότητες αερίου'!AH18,0)</f>
        <v>0</v>
      </c>
      <c r="H43" s="180">
        <f>IFERROR(Επενδύσεις!H15/'Διανεμόμενες ποσότητες αερίου'!AN18,0)</f>
        <v>0</v>
      </c>
      <c r="I43" s="188">
        <f t="shared" si="1"/>
        <v>0</v>
      </c>
      <c r="J43" s="286">
        <f>IFERROR(Επενδύσεις!I15/'Διανεμόμενες ποσότητες αερίου'!AR18,0)</f>
        <v>0</v>
      </c>
    </row>
    <row r="44" spans="2:33" outlineLevel="1">
      <c r="B44" s="236" t="s">
        <v>79</v>
      </c>
      <c r="C44" s="62" t="s">
        <v>206</v>
      </c>
      <c r="D44" s="180">
        <f>IFERROR(Επενδύσεις!D16/'Διανεμόμενες ποσότητες αερίου'!P19,0)</f>
        <v>1566.8924550707127</v>
      </c>
      <c r="E44" s="180">
        <f>IFERROR(Επενδύσεις!E16/'Διανεμόμενες ποσότητες αερίου'!V19,0)</f>
        <v>910.11350457491676</v>
      </c>
      <c r="F44" s="180">
        <f>IFERROR(Επενδύσεις!F16/'Διανεμόμενες ποσότητες αερίου'!AB19,0)</f>
        <v>33.027952729830709</v>
      </c>
      <c r="G44" s="180">
        <f>IFERROR(Επενδύσεις!G16/'Διανεμόμενες ποσότητες αερίου'!AH19,0)</f>
        <v>1.4078647250080483</v>
      </c>
      <c r="H44" s="180">
        <f>IFERROR(Επενδύσεις!H16/'Διανεμόμενες ποσότητες αερίου'!AN19,0)</f>
        <v>14.031554159574791</v>
      </c>
      <c r="I44" s="188">
        <f t="shared" si="1"/>
        <v>-0.69237852734763305</v>
      </c>
      <c r="J44" s="286">
        <f>IFERROR(Επενδύσεις!I16/'Διανεμόμενες ποσότητες αερίου'!AR19,0)</f>
        <v>105.78084094311288</v>
      </c>
    </row>
    <row r="45" spans="2:33" outlineLevel="1">
      <c r="B45" s="236" t="s">
        <v>80</v>
      </c>
      <c r="C45" s="62" t="s">
        <v>206</v>
      </c>
      <c r="D45" s="180">
        <f>IFERROR(Επενδύσεις!D17/'Διανεμόμενες ποσότητες αερίου'!P20,0)</f>
        <v>0</v>
      </c>
      <c r="E45" s="180">
        <f>IFERROR(Επενδύσεις!E17/'Διανεμόμενες ποσότητες αερίου'!V20,0)</f>
        <v>0</v>
      </c>
      <c r="F45" s="180">
        <f>IFERROR(Επενδύσεις!F17/'Διανεμόμενες ποσότητες αερίου'!AB20,0)</f>
        <v>0</v>
      </c>
      <c r="G45" s="180">
        <f>IFERROR(Επενδύσεις!G17/'Διανεμόμενες ποσότητες αερίου'!AH20,0)</f>
        <v>0</v>
      </c>
      <c r="H45" s="180">
        <f>IFERROR(Επενδύσεις!H17/'Διανεμόμενες ποσότητες αερίου'!AN20,0)</f>
        <v>0</v>
      </c>
      <c r="I45" s="188">
        <f t="shared" si="1"/>
        <v>0</v>
      </c>
      <c r="J45" s="286">
        <f>IFERROR(Επενδύσεις!I17/'Διανεμόμενες ποσότητες αερίου'!AR20,0)</f>
        <v>0</v>
      </c>
    </row>
    <row r="46" spans="2:33" outlineLevel="1">
      <c r="B46" s="235" t="s">
        <v>81</v>
      </c>
      <c r="C46" s="62" t="s">
        <v>206</v>
      </c>
      <c r="D46" s="180">
        <f>IFERROR(Επενδύσεις!D18/'Διανεμόμενες ποσότητες αερίου'!P21,0)</f>
        <v>0</v>
      </c>
      <c r="E46" s="180">
        <f>IFERROR(Επενδύσεις!E18/'Διανεμόμενες ποσότητες αερίου'!V21,0)</f>
        <v>0</v>
      </c>
      <c r="F46" s="180">
        <f>IFERROR(Επενδύσεις!F18/'Διανεμόμενες ποσότητες αερίου'!AB21,0)</f>
        <v>0</v>
      </c>
      <c r="G46" s="180">
        <f>IFERROR(Επενδύσεις!G18/'Διανεμόμενες ποσότητες αερίου'!AH21,0)</f>
        <v>0</v>
      </c>
      <c r="H46" s="180">
        <f>IFERROR(Επενδύσεις!H18/'Διανεμόμενες ποσότητες αερίου'!AN21,0)</f>
        <v>0</v>
      </c>
      <c r="I46" s="188">
        <f t="shared" si="1"/>
        <v>0</v>
      </c>
      <c r="J46" s="286">
        <f>IFERROR(Επενδύσεις!I18/'Διανεμόμενες ποσότητες αερίου'!AR21,0)</f>
        <v>0</v>
      </c>
    </row>
    <row r="47" spans="2:33" outlineLevel="1">
      <c r="B47" s="236" t="s">
        <v>82</v>
      </c>
      <c r="C47" s="62" t="s">
        <v>206</v>
      </c>
      <c r="D47" s="180">
        <f>IFERROR(Επενδύσεις!D19/'Διανεμόμενες ποσότητες αερίου'!P22,0)</f>
        <v>606.48323247247174</v>
      </c>
      <c r="E47" s="180">
        <f>IFERROR(Επενδύσεις!E19/'Διανεμόμενες ποσότητες αερίου'!V22,0)</f>
        <v>102.10826579747092</v>
      </c>
      <c r="F47" s="180">
        <f>IFERROR(Επενδύσεις!F19/'Διανεμόμενες ποσότητες αερίου'!AB22,0)</f>
        <v>170.00178597943156</v>
      </c>
      <c r="G47" s="180">
        <f>IFERROR(Επενδύσεις!G19/'Διανεμόμενες ποσότητες αερίου'!AH22,0)</f>
        <v>13.914541383095637</v>
      </c>
      <c r="H47" s="180">
        <f>IFERROR(Επενδύσεις!H19/'Διανεμόμενες ποσότητες αερίου'!AN22,0)</f>
        <v>6.168899409642906</v>
      </c>
      <c r="I47" s="188">
        <f t="shared" si="1"/>
        <v>-0.68242433031461414</v>
      </c>
      <c r="J47" s="286">
        <f>IFERROR(Επενδύσεις!I19/'Διανεμόμενες ποσότητες αερίου'!AR22,0)</f>
        <v>59.208297559025972</v>
      </c>
    </row>
    <row r="48" spans="2:33" outlineLevel="1">
      <c r="B48" s="236" t="s">
        <v>83</v>
      </c>
      <c r="C48" s="62" t="s">
        <v>206</v>
      </c>
      <c r="D48" s="180">
        <f>IFERROR(Επενδύσεις!D20/'Διανεμόμενες ποσότητες αερίου'!P23,0)</f>
        <v>0</v>
      </c>
      <c r="E48" s="180">
        <f>IFERROR(Επενδύσεις!E20/'Διανεμόμενες ποσότητες αερίου'!V23,0)</f>
        <v>0</v>
      </c>
      <c r="F48" s="180">
        <f>IFERROR(Επενδύσεις!F20/'Διανεμόμενες ποσότητες αερίου'!AB23,0)</f>
        <v>0</v>
      </c>
      <c r="G48" s="180">
        <f>IFERROR(Επενδύσεις!G20/'Διανεμόμενες ποσότητες αερίου'!AH23,0)</f>
        <v>0</v>
      </c>
      <c r="H48" s="180">
        <f>IFERROR(Επενδύσεις!H20/'Διανεμόμενες ποσότητες αερίου'!AN23,0)</f>
        <v>0</v>
      </c>
      <c r="I48" s="188">
        <f t="shared" si="1"/>
        <v>0</v>
      </c>
      <c r="J48" s="286">
        <f>IFERROR(Επενδύσεις!I20/'Διανεμόμενες ποσότητες αερίου'!AR23,0)</f>
        <v>0</v>
      </c>
    </row>
    <row r="49" spans="2:10" outlineLevel="1">
      <c r="B49" s="235" t="s">
        <v>84</v>
      </c>
      <c r="C49" s="62" t="s">
        <v>206</v>
      </c>
      <c r="D49" s="180">
        <f>IFERROR(Επενδύσεις!D21/'Διανεμόμενες ποσότητες αερίου'!P24,0)</f>
        <v>0</v>
      </c>
      <c r="E49" s="180">
        <f>IFERROR(Επενδύσεις!E21/'Διανεμόμενες ποσότητες αερίου'!V24,0)</f>
        <v>0</v>
      </c>
      <c r="F49" s="180">
        <f>IFERROR(Επενδύσεις!F21/'Διανεμόμενες ποσότητες αερίου'!AB24,0)</f>
        <v>0</v>
      </c>
      <c r="G49" s="180">
        <f>IFERROR(Επενδύσεις!G21/'Διανεμόμενες ποσότητες αερίου'!AH24,0)</f>
        <v>0</v>
      </c>
      <c r="H49" s="180">
        <f>IFERROR(Επενδύσεις!H21/'Διανεμόμενες ποσότητες αερίου'!AN24,0)</f>
        <v>0</v>
      </c>
      <c r="I49" s="188">
        <f t="shared" si="1"/>
        <v>0</v>
      </c>
      <c r="J49" s="286">
        <f>IFERROR(Επενδύσεις!I21/'Διανεμόμενες ποσότητες αερίου'!AR24,0)</f>
        <v>0</v>
      </c>
    </row>
    <row r="50" spans="2:10" outlineLevel="1">
      <c r="B50" s="237" t="s">
        <v>85</v>
      </c>
      <c r="C50" s="62" t="s">
        <v>206</v>
      </c>
      <c r="D50" s="180">
        <f>IFERROR(Επενδύσεις!D22/'Διανεμόμενες ποσότητες αερίου'!P25,0)</f>
        <v>0</v>
      </c>
      <c r="E50" s="180">
        <f>IFERROR(Επενδύσεις!E22/'Διανεμόμενες ποσότητες αερίου'!V25,0)</f>
        <v>0</v>
      </c>
      <c r="F50" s="180">
        <f>IFERROR(Επενδύσεις!F22/'Διανεμόμενες ποσότητες αερίου'!AB25,0)</f>
        <v>0</v>
      </c>
      <c r="G50" s="180">
        <f>IFERROR(Επενδύσεις!G22/'Διανεμόμενες ποσότητες αερίου'!AH25,0)</f>
        <v>0</v>
      </c>
      <c r="H50" s="180">
        <f>IFERROR(Επενδύσεις!H22/'Διανεμόμενες ποσότητες αερίου'!AN25,0)</f>
        <v>0</v>
      </c>
      <c r="I50" s="188">
        <f t="shared" si="1"/>
        <v>0</v>
      </c>
      <c r="J50" s="286">
        <f>IFERROR(Επενδύσεις!I22/'Διανεμόμενες ποσότητες αερίου'!AR25,0)</f>
        <v>0</v>
      </c>
    </row>
    <row r="51" spans="2:10" outlineLevel="1">
      <c r="B51" s="235" t="s">
        <v>86</v>
      </c>
      <c r="C51" s="62" t="s">
        <v>206</v>
      </c>
      <c r="D51" s="180">
        <f>IFERROR(Επενδύσεις!D23/'Διανεμόμενες ποσότητες αερίου'!P26,0)</f>
        <v>0</v>
      </c>
      <c r="E51" s="180">
        <f>IFERROR(Επενδύσεις!E23/'Διανεμόμενες ποσότητες αερίου'!V26,0)</f>
        <v>0</v>
      </c>
      <c r="F51" s="180">
        <f>IFERROR(Επενδύσεις!F23/'Διανεμόμενες ποσότητες αερίου'!AB26,0)</f>
        <v>0</v>
      </c>
      <c r="G51" s="180">
        <f>IFERROR(Επενδύσεις!G23/'Διανεμόμενες ποσότητες αερίου'!AH26,0)</f>
        <v>0</v>
      </c>
      <c r="H51" s="180">
        <f>IFERROR(Επενδύσεις!H23/'Διανεμόμενες ποσότητες αερίου'!AN26,0)</f>
        <v>0</v>
      </c>
      <c r="I51" s="188">
        <f t="shared" si="1"/>
        <v>0</v>
      </c>
      <c r="J51" s="286">
        <f>IFERROR(Επενδύσεις!I23/'Διανεμόμενες ποσότητες αερίου'!AR26,0)</f>
        <v>0</v>
      </c>
    </row>
    <row r="52" spans="2:10" outlineLevel="1">
      <c r="B52" s="236" t="s">
        <v>87</v>
      </c>
      <c r="C52" s="62" t="s">
        <v>206</v>
      </c>
      <c r="D52" s="180">
        <f>IFERROR(Επενδύσεις!D24/'Διανεμόμενες ποσότητες αερίου'!P27,0)</f>
        <v>0</v>
      </c>
      <c r="E52" s="180">
        <f>IFERROR(Επενδύσεις!E24/'Διανεμόμενες ποσότητες αερίου'!V27,0)</f>
        <v>0</v>
      </c>
      <c r="F52" s="180">
        <f>IFERROR(Επενδύσεις!F24/'Διανεμόμενες ποσότητες αερίου'!AB27,0)</f>
        <v>0</v>
      </c>
      <c r="G52" s="180">
        <f>IFERROR(Επενδύσεις!G24/'Διανεμόμενες ποσότητες αερίου'!AH27,0)</f>
        <v>0</v>
      </c>
      <c r="H52" s="180">
        <f>IFERROR(Επενδύσεις!H24/'Διανεμόμενες ποσότητες αερίου'!AN27,0)</f>
        <v>0</v>
      </c>
      <c r="I52" s="188">
        <f t="shared" si="1"/>
        <v>0</v>
      </c>
      <c r="J52" s="286">
        <f>IFERROR(Επενδύσεις!I24/'Διανεμόμενες ποσότητες αερίου'!AR27,0)</f>
        <v>0</v>
      </c>
    </row>
    <row r="53" spans="2:10" outlineLevel="1">
      <c r="B53" s="235" t="s">
        <v>88</v>
      </c>
      <c r="C53" s="62" t="s">
        <v>206</v>
      </c>
      <c r="D53" s="180">
        <f>IFERROR(Επενδύσεις!D25/'Διανεμόμενες ποσότητες αερίου'!P28,0)</f>
        <v>0</v>
      </c>
      <c r="E53" s="180">
        <f>IFERROR(Επενδύσεις!E25/'Διανεμόμενες ποσότητες αερίου'!V28,0)</f>
        <v>0</v>
      </c>
      <c r="F53" s="180">
        <f>IFERROR(Επενδύσεις!F25/'Διανεμόμενες ποσότητες αερίου'!AB28,0)</f>
        <v>0</v>
      </c>
      <c r="G53" s="180">
        <f>IFERROR(Επενδύσεις!G25/'Διανεμόμενες ποσότητες αερίου'!AH28,0)</f>
        <v>0</v>
      </c>
      <c r="H53" s="180">
        <f>IFERROR(Επενδύσεις!H25/'Διανεμόμενες ποσότητες αερίου'!AN28,0)</f>
        <v>0</v>
      </c>
      <c r="I53" s="188">
        <f t="shared" si="1"/>
        <v>0</v>
      </c>
      <c r="J53" s="286">
        <f>IFERROR(Επενδύσεις!I25/'Διανεμόμενες ποσότητες αερίου'!AR28,0)</f>
        <v>0</v>
      </c>
    </row>
    <row r="54" spans="2:10" outlineLevel="1">
      <c r="B54" s="236" t="s">
        <v>89</v>
      </c>
      <c r="C54" s="62" t="s">
        <v>206</v>
      </c>
      <c r="D54" s="180">
        <f>IFERROR(Επενδύσεις!D26/'Διανεμόμενες ποσότητες αερίου'!P29,0)</f>
        <v>0</v>
      </c>
      <c r="E54" s="180">
        <f>IFERROR(Επενδύσεις!E26/'Διανεμόμενες ποσότητες αερίου'!V29,0)</f>
        <v>0</v>
      </c>
      <c r="F54" s="180">
        <f>IFERROR(Επενδύσεις!F26/'Διανεμόμενες ποσότητες αερίου'!AB29,0)</f>
        <v>0</v>
      </c>
      <c r="G54" s="180">
        <f>IFERROR(Επενδύσεις!G26/'Διανεμόμενες ποσότητες αερίου'!AH29,0)</f>
        <v>0</v>
      </c>
      <c r="H54" s="180">
        <f>IFERROR(Επενδύσεις!H26/'Διανεμόμενες ποσότητες αερίου'!AN29,0)</f>
        <v>0</v>
      </c>
      <c r="I54" s="188">
        <f t="shared" si="1"/>
        <v>0</v>
      </c>
      <c r="J54" s="286">
        <f>IFERROR(Επενδύσεις!I26/'Διανεμόμενες ποσότητες αερίου'!AR29,0)</f>
        <v>0</v>
      </c>
    </row>
    <row r="55" spans="2:10" outlineLevel="1">
      <c r="B55" s="235" t="s">
        <v>90</v>
      </c>
      <c r="C55" s="62" t="s">
        <v>206</v>
      </c>
      <c r="D55" s="180">
        <f>IFERROR(Επενδύσεις!D27/'Διανεμόμενες ποσότητες αερίου'!P30,0)</f>
        <v>0</v>
      </c>
      <c r="E55" s="180">
        <f>IFERROR(Επενδύσεις!E27/'Διανεμόμενες ποσότητες αερίου'!V30,0)</f>
        <v>0</v>
      </c>
      <c r="F55" s="180">
        <f>IFERROR(Επενδύσεις!F27/'Διανεμόμενες ποσότητες αερίου'!AB30,0)</f>
        <v>0</v>
      </c>
      <c r="G55" s="180">
        <f>IFERROR(Επενδύσεις!G27/'Διανεμόμενες ποσότητες αερίου'!AH30,0)</f>
        <v>0</v>
      </c>
      <c r="H55" s="180">
        <f>IFERROR(Επενδύσεις!H27/'Διανεμόμενες ποσότητες αερίου'!AN30,0)</f>
        <v>0</v>
      </c>
      <c r="I55" s="188">
        <f t="shared" si="1"/>
        <v>0</v>
      </c>
      <c r="J55" s="286">
        <f>IFERROR(Επενδύσεις!I27/'Διανεμόμενες ποσότητες αερίου'!AR30,0)</f>
        <v>0</v>
      </c>
    </row>
    <row r="56" spans="2:10" outlineLevel="1">
      <c r="B56" s="236" t="s">
        <v>91</v>
      </c>
      <c r="C56" s="62" t="s">
        <v>206</v>
      </c>
      <c r="D56" s="180">
        <f>IFERROR(Επενδύσεις!D28/'Διανεμόμενες ποσότητες αερίου'!P31,0)</f>
        <v>0</v>
      </c>
      <c r="E56" s="180">
        <f>IFERROR(Επενδύσεις!E28/'Διανεμόμενες ποσότητες αερίου'!V31,0)</f>
        <v>0</v>
      </c>
      <c r="F56" s="180">
        <f>IFERROR(Επενδύσεις!F28/'Διανεμόμενες ποσότητες αερίου'!AB31,0)</f>
        <v>0</v>
      </c>
      <c r="G56" s="180">
        <f>IFERROR(Επενδύσεις!G28/'Διανεμόμενες ποσότητες αερίου'!AH31,0)</f>
        <v>0</v>
      </c>
      <c r="H56" s="180">
        <f>IFERROR(Επενδύσεις!H28/'Διανεμόμενες ποσότητες αερίου'!AN31,0)</f>
        <v>0</v>
      </c>
      <c r="I56" s="188">
        <f t="shared" si="1"/>
        <v>0</v>
      </c>
      <c r="J56" s="286">
        <f>IFERROR(Επενδύσεις!I28/'Διανεμόμενες ποσότητες αερίου'!AR31,0)</f>
        <v>0</v>
      </c>
    </row>
    <row r="57" spans="2:10" outlineLevel="1">
      <c r="B57" s="236" t="s">
        <v>92</v>
      </c>
      <c r="C57" s="62" t="s">
        <v>206</v>
      </c>
      <c r="D57" s="180">
        <f>IFERROR(Επενδύσεις!D29/'Διανεμόμενες ποσότητες αερίου'!P32,0)</f>
        <v>569.34765174813867</v>
      </c>
      <c r="E57" s="180">
        <f>IFERROR(Επενδύσεις!E29/'Διανεμόμενες ποσότητες αερίου'!V32,0)</f>
        <v>117.56058701720511</v>
      </c>
      <c r="F57" s="180">
        <f>IFERROR(Επενδύσεις!F29/'Διανεμόμενες ποσότητες αερίου'!AB32,0)</f>
        <v>11.366105273440267</v>
      </c>
      <c r="G57" s="180">
        <f>IFERROR(Επενδύσεις!G29/'Διανεμόμενες ποσότητες αερίου'!AH32,0)</f>
        <v>10.505580608708406</v>
      </c>
      <c r="H57" s="180">
        <f>IFERROR(Επενδύσεις!H29/'Διανεμόμενες ποσότητες αερίου'!AN32,0)</f>
        <v>7.7588409500272837</v>
      </c>
      <c r="I57" s="188">
        <f t="shared" si="1"/>
        <v>-0.65833158822914561</v>
      </c>
      <c r="J57" s="286">
        <f>IFERROR(Επενδύσεις!I29/'Διανεμόμενες ποσότητες αερίου'!AR32,0)</f>
        <v>2.2290614669846005</v>
      </c>
    </row>
    <row r="58" spans="2:10" outlineLevel="1">
      <c r="B58" s="235" t="s">
        <v>84</v>
      </c>
      <c r="C58" s="62" t="s">
        <v>206</v>
      </c>
      <c r="D58" s="180">
        <f>IFERROR(Επενδύσεις!D30/'Διανεμόμενες ποσότητες αερίου'!P33,0)</f>
        <v>0</v>
      </c>
      <c r="E58" s="180">
        <f>IFERROR(Επενδύσεις!E30/'Διανεμόμενες ποσότητες αερίου'!V33,0)</f>
        <v>0</v>
      </c>
      <c r="F58" s="180">
        <f>IFERROR(Επενδύσεις!F30/'Διανεμόμενες ποσότητες αερίου'!AB33,0)</f>
        <v>0</v>
      </c>
      <c r="G58" s="180">
        <f>IFERROR(Επενδύσεις!G30/'Διανεμόμενες ποσότητες αερίου'!AH33,0)</f>
        <v>0</v>
      </c>
      <c r="H58" s="180">
        <f>IFERROR(Επενδύσεις!H30/'Διανεμόμενες ποσότητες αερίου'!AN33,0)</f>
        <v>0</v>
      </c>
      <c r="I58" s="188">
        <f t="shared" si="1"/>
        <v>0</v>
      </c>
      <c r="J58" s="286">
        <f>IFERROR(Επενδύσεις!I30/'Διανεμόμενες ποσότητες αερίου'!AR33,0)</f>
        <v>0</v>
      </c>
    </row>
    <row r="59" spans="2:10" outlineLevel="1">
      <c r="B59" s="236" t="s">
        <v>93</v>
      </c>
      <c r="C59" s="62" t="s">
        <v>206</v>
      </c>
      <c r="D59" s="180">
        <f>IFERROR(Επενδύσεις!D31/'Διανεμόμενες ποσότητες αερίου'!P34,0)</f>
        <v>904.51301125392683</v>
      </c>
      <c r="E59" s="180">
        <f>IFERROR(Επενδύσεις!E31/'Διανεμόμενες ποσότητες αερίου'!V34,0)</f>
        <v>197.01550728005449</v>
      </c>
      <c r="F59" s="180">
        <f>IFERROR(Επενδύσεις!F31/'Διανεμόμενες ποσότητες αερίου'!AB34,0)</f>
        <v>18.556485673964836</v>
      </c>
      <c r="G59" s="180">
        <f>IFERROR(Επενδύσεις!G31/'Διανεμόμενες ποσότητες αερίου'!AH34,0)</f>
        <v>12.435578314623458</v>
      </c>
      <c r="H59" s="180">
        <f>IFERROR(Επενδύσεις!H31/'Διανεμόμενες ποσότητες αερίου'!AN34,0)</f>
        <v>7.1039801843759944</v>
      </c>
      <c r="I59" s="188">
        <f t="shared" si="1"/>
        <v>-0.70230486955736871</v>
      </c>
      <c r="J59" s="286">
        <f>IFERROR(Επενδύσεις!I31/'Διανεμόμενες ποσότητες αερίου'!AR34,0)</f>
        <v>13.393905265229687</v>
      </c>
    </row>
    <row r="60" spans="2:10" outlineLevel="1">
      <c r="B60" s="235" t="s">
        <v>94</v>
      </c>
      <c r="C60" s="62" t="s">
        <v>206</v>
      </c>
      <c r="D60" s="180">
        <f>IFERROR(Επενδύσεις!D32/'Διανεμόμενες ποσότητες αερίου'!P35,0)</f>
        <v>0</v>
      </c>
      <c r="E60" s="180">
        <f>IFERROR(Επενδύσεις!E32/'Διανεμόμενες ποσότητες αερίου'!V35,0)</f>
        <v>0</v>
      </c>
      <c r="F60" s="180">
        <f>IFERROR(Επενδύσεις!F32/'Διανεμόμενες ποσότητες αερίου'!AB35,0)</f>
        <v>0</v>
      </c>
      <c r="G60" s="180">
        <f>IFERROR(Επενδύσεις!G32/'Διανεμόμενες ποσότητες αερίου'!AH35,0)</f>
        <v>0</v>
      </c>
      <c r="H60" s="180">
        <f>IFERROR(Επενδύσεις!H32/'Διανεμόμενες ποσότητες αερίου'!AN35,0)</f>
        <v>0</v>
      </c>
      <c r="I60" s="188">
        <f t="shared" si="1"/>
        <v>0</v>
      </c>
      <c r="J60" s="286">
        <f>IFERROR(Επενδύσεις!I32/'Διανεμόμενες ποσότητες αερίου'!AR35,0)</f>
        <v>0</v>
      </c>
    </row>
    <row r="61" spans="2:10" outlineLevel="1">
      <c r="B61" s="236" t="s">
        <v>95</v>
      </c>
      <c r="C61" s="62" t="s">
        <v>206</v>
      </c>
      <c r="D61" s="180">
        <f>IFERROR(Επενδύσεις!D33/'Διανεμόμενες ποσότητες αερίου'!P36,0)</f>
        <v>0</v>
      </c>
      <c r="E61" s="180">
        <f>IFERROR(Επενδύσεις!E33/'Διανεμόμενες ποσότητες αερίου'!V36,0)</f>
        <v>0</v>
      </c>
      <c r="F61" s="180">
        <f>IFERROR(Επενδύσεις!F33/'Διανεμόμενες ποσότητες αερίου'!AB36,0)</f>
        <v>0</v>
      </c>
      <c r="G61" s="180">
        <f>IFERROR(Επενδύσεις!G33/'Διανεμόμενες ποσότητες αερίου'!AH36,0)</f>
        <v>0</v>
      </c>
      <c r="H61" s="180">
        <f>IFERROR(Επενδύσεις!H33/'Διανεμόμενες ποσότητες αερίου'!AN36,0)</f>
        <v>0</v>
      </c>
      <c r="I61" s="188">
        <f t="shared" si="1"/>
        <v>0</v>
      </c>
      <c r="J61" s="286">
        <f>IFERROR(Επενδύσεις!I33/'Διανεμόμενες ποσότητες αερίου'!AR36,0)</f>
        <v>0</v>
      </c>
    </row>
    <row r="62" spans="2:10" outlineLevel="1">
      <c r="B62" s="236" t="s">
        <v>96</v>
      </c>
      <c r="C62" s="62" t="s">
        <v>206</v>
      </c>
      <c r="D62" s="180">
        <f>IFERROR(Επενδύσεις!D34/'Διανεμόμενες ποσότητες αερίου'!P37,0)</f>
        <v>372.13576183587645</v>
      </c>
      <c r="E62" s="180">
        <f>IFERROR(Επενδύσεις!E34/'Διανεμόμενες ποσότητες αερίου'!V37,0)</f>
        <v>91.839015264887692</v>
      </c>
      <c r="F62" s="180">
        <f>IFERROR(Επενδύσεις!F34/'Διανεμόμενες ποσότητες αερίου'!AB37,0)</f>
        <v>5.8242711449878604</v>
      </c>
      <c r="G62" s="180">
        <f>IFERROR(Επενδύσεις!G34/'Διανεμόμενες ποσότητες αερίου'!AH37,0)</f>
        <v>3.6159187936635471</v>
      </c>
      <c r="H62" s="180">
        <f>IFERROR(Επενδύσεις!H34/'Διανεμόμενες ποσότητες αερίου'!AN37,0)</f>
        <v>4.5062206032730305</v>
      </c>
      <c r="I62" s="188">
        <f t="shared" si="1"/>
        <v>-0.66827533787364102</v>
      </c>
      <c r="J62" s="286">
        <f>IFERROR(Επενδύσεις!I34/'Διανεμόμενες ποσότητες αερίου'!AR37,0)</f>
        <v>4.3450472583681377</v>
      </c>
    </row>
    <row r="63" spans="2:10" outlineLevel="1">
      <c r="B63" s="49" t="s">
        <v>135</v>
      </c>
      <c r="C63" s="46" t="s">
        <v>206</v>
      </c>
      <c r="D63" s="180">
        <f>IFERROR(Επενδύσεις!D36/'Διανεμόμενες ποσότητες αερίου'!P38,0)</f>
        <v>647.69725200719324</v>
      </c>
      <c r="E63" s="180">
        <f>IFERROR(Επενδύσεις!E36/'Διανεμόμενες ποσότητες αερίου'!V38,0)</f>
        <v>210.21159566925886</v>
      </c>
      <c r="F63" s="180">
        <f>IFERROR(Επενδύσεις!F36/'Διανεμόμενες ποσότητες αερίου'!AB38,0)</f>
        <v>40.887015132021098</v>
      </c>
      <c r="G63" s="180">
        <f>IFERROR(Επενδύσεις!G36/'Διανεμόμενες ποσότητες αερίου'!AH38,0)</f>
        <v>11.162115344382851</v>
      </c>
      <c r="H63" s="180">
        <f>IFERROR(Επενδύσεις!H36/'Διανεμόμενες ποσότητες αερίου'!AN38,0)</f>
        <v>7.0570934204282194</v>
      </c>
      <c r="I63" s="188">
        <f>IFERROR((H63/D63)^(1/4)-1,0)</f>
        <v>-0.6769174864231623</v>
      </c>
    </row>
    <row r="65" spans="2:33" ht="15.6">
      <c r="B65" s="293" t="s">
        <v>207</v>
      </c>
      <c r="C65" s="293"/>
      <c r="D65" s="293"/>
      <c r="E65" s="293"/>
      <c r="F65" s="293"/>
      <c r="G65" s="293"/>
      <c r="H65" s="293"/>
      <c r="I65" s="293"/>
    </row>
    <row r="66" spans="2:33" ht="5.45" customHeight="1" outlineLevel="1">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row>
    <row r="67" spans="2:33" ht="35.25" customHeight="1" outlineLevel="1">
      <c r="B67" s="60"/>
      <c r="C67" s="61" t="s">
        <v>102</v>
      </c>
      <c r="D67" s="89">
        <f>$C$3</f>
        <v>2024</v>
      </c>
      <c r="E67" s="89">
        <f>$C$3+1</f>
        <v>2025</v>
      </c>
      <c r="F67" s="89">
        <f>$C$3+2</f>
        <v>2026</v>
      </c>
      <c r="G67" s="89">
        <f>$C$3+3</f>
        <v>2027</v>
      </c>
      <c r="H67" s="89">
        <f>$C$3+4</f>
        <v>2028</v>
      </c>
      <c r="I67" s="228" t="str">
        <f>"Ετήσιος ρυθμός ανάπτυξης (CAGR) "&amp;$C$3&amp;" - "&amp;$E$3</f>
        <v>Ετήσιος ρυθμός ανάπτυξης (CAGR) 2024 - 2028</v>
      </c>
    </row>
    <row r="68" spans="2:33" outlineLevel="1">
      <c r="B68" s="235" t="s">
        <v>75</v>
      </c>
      <c r="C68" s="62" t="s">
        <v>208</v>
      </c>
      <c r="D68" s="180">
        <f>IFERROR(Επενδύσεις!D12/Συνδέσεις!U14,0)</f>
        <v>0</v>
      </c>
      <c r="E68" s="180">
        <f>IFERROR(Επενδύσεις!E12/Συνδέσεις!Z14,0)</f>
        <v>0</v>
      </c>
      <c r="F68" s="180">
        <f>IFERROR(Επενδύσεις!F12/Συνδέσεις!AE14,0)</f>
        <v>0</v>
      </c>
      <c r="G68" s="180">
        <f>IFERROR(Επενδύσεις!G12/Συνδέσεις!AJ14,0)</f>
        <v>0</v>
      </c>
      <c r="H68" s="180">
        <f>IFERROR(Επενδύσεις!H12/Συνδέσεις!AO14,0)</f>
        <v>0</v>
      </c>
      <c r="I68" s="188">
        <f t="shared" ref="I68:I90" si="2">IFERROR((H68/D68)^(1/4)-1,0)</f>
        <v>0</v>
      </c>
    </row>
    <row r="69" spans="2:33" outlineLevel="1">
      <c r="B69" s="236" t="s">
        <v>76</v>
      </c>
      <c r="C69" s="62" t="s">
        <v>208</v>
      </c>
      <c r="D69" s="180">
        <f>IFERROR(Επενδύσεις!D13/Συνδέσεις!U15,0)</f>
        <v>7752.878772395411</v>
      </c>
      <c r="E69" s="180">
        <f>IFERROR(Επενδύσεις!E13/Συνδέσεις!Z15,0)</f>
        <v>4707.5164074769236</v>
      </c>
      <c r="F69" s="180">
        <f>IFERROR(Επενδύσεις!F13/Συνδέσεις!AE15,0)</f>
        <v>1986.9523743733448</v>
      </c>
      <c r="G69" s="180">
        <f>IFERROR(Επενδύσεις!G13/Συνδέσεις!AJ15,0)</f>
        <v>4808.3150921569213</v>
      </c>
      <c r="H69" s="180">
        <f>IFERROR(Επενδύσεις!H13/Συνδέσεις!AO15,0)</f>
        <v>1713.0987541382692</v>
      </c>
      <c r="I69" s="188">
        <f t="shared" si="2"/>
        <v>-0.3143857247343671</v>
      </c>
    </row>
    <row r="70" spans="2:33" outlineLevel="1">
      <c r="B70" s="236" t="s">
        <v>77</v>
      </c>
      <c r="C70" s="62" t="s">
        <v>208</v>
      </c>
      <c r="D70" s="180">
        <f>IFERROR(Επενδύσεις!D14/Συνδέσεις!U16,0)</f>
        <v>0</v>
      </c>
      <c r="E70" s="180">
        <f>IFERROR(Επενδύσεις!E14/Συνδέσεις!Z16,0)</f>
        <v>0</v>
      </c>
      <c r="F70" s="180">
        <f>IFERROR(Επενδύσεις!F14/Συνδέσεις!AE16,0)</f>
        <v>0</v>
      </c>
      <c r="G70" s="180">
        <f>IFERROR(Επενδύσεις!G14/Συνδέσεις!AJ16,0)</f>
        <v>0</v>
      </c>
      <c r="H70" s="180">
        <f>IFERROR(Επενδύσεις!H14/Συνδέσεις!AO16,0)</f>
        <v>0</v>
      </c>
      <c r="I70" s="188">
        <f t="shared" si="2"/>
        <v>0</v>
      </c>
    </row>
    <row r="71" spans="2:33" outlineLevel="1">
      <c r="B71" s="235" t="s">
        <v>78</v>
      </c>
      <c r="C71" s="62" t="s">
        <v>208</v>
      </c>
      <c r="D71" s="180">
        <f>IFERROR(Επενδύσεις!D15/Συνδέσεις!U17,0)</f>
        <v>0</v>
      </c>
      <c r="E71" s="180">
        <f>IFERROR(Επενδύσεις!E15/Συνδέσεις!Z17,0)</f>
        <v>0</v>
      </c>
      <c r="F71" s="180">
        <f>IFERROR(Επενδύσεις!F15/Συνδέσεις!AE17,0)</f>
        <v>0</v>
      </c>
      <c r="G71" s="180">
        <f>IFERROR(Επενδύσεις!G15/Συνδέσεις!AJ17,0)</f>
        <v>0</v>
      </c>
      <c r="H71" s="180">
        <f>IFERROR(Επενδύσεις!H15/Συνδέσεις!AO17,0)</f>
        <v>0</v>
      </c>
      <c r="I71" s="188">
        <f t="shared" si="2"/>
        <v>0</v>
      </c>
    </row>
    <row r="72" spans="2:33" outlineLevel="1">
      <c r="B72" s="236" t="s">
        <v>79</v>
      </c>
      <c r="C72" s="62" t="s">
        <v>208</v>
      </c>
      <c r="D72" s="180">
        <f>IFERROR(Επενδύσεις!D16/Συνδέσεις!U18,0)</f>
        <v>21161.209041658116</v>
      </c>
      <c r="E72" s="180">
        <f>IFERROR(Επενδύσεις!E16/Συνδέσεις!Z18,0)</f>
        <v>18172.825242820913</v>
      </c>
      <c r="F72" s="180">
        <f>IFERROR(Επενδύσεις!F16/Συνδέσεις!AE18,0)</f>
        <v>1510.3255806015911</v>
      </c>
      <c r="G72" s="180">
        <f>IFERROR(Επενδύσεις!G16/Συνδέσεις!AJ18,0)</f>
        <v>1734.0267570859844</v>
      </c>
      <c r="H72" s="180">
        <f>IFERROR(Επενδύσεις!H16/Συνδέσεις!AO18,0)</f>
        <v>13474.645372815667</v>
      </c>
      <c r="I72" s="188">
        <f t="shared" si="2"/>
        <v>-0.10670641192862163</v>
      </c>
    </row>
    <row r="73" spans="2:33" outlineLevel="1">
      <c r="B73" s="236" t="s">
        <v>80</v>
      </c>
      <c r="C73" s="62" t="s">
        <v>208</v>
      </c>
      <c r="D73" s="180">
        <f>IFERROR(Επενδύσεις!D17/Συνδέσεις!U19,0)</f>
        <v>0</v>
      </c>
      <c r="E73" s="180">
        <f>IFERROR(Επενδύσεις!E17/Συνδέσεις!Z19,0)</f>
        <v>0</v>
      </c>
      <c r="F73" s="180">
        <f>IFERROR(Επενδύσεις!F17/Συνδέσεις!AE19,0)</f>
        <v>0</v>
      </c>
      <c r="G73" s="180">
        <f>IFERROR(Επενδύσεις!G17/Συνδέσεις!AJ19,0)</f>
        <v>0</v>
      </c>
      <c r="H73" s="180">
        <f>IFERROR(Επενδύσεις!H17/Συνδέσεις!AO19,0)</f>
        <v>0</v>
      </c>
      <c r="I73" s="188">
        <f t="shared" si="2"/>
        <v>0</v>
      </c>
    </row>
    <row r="74" spans="2:33" outlineLevel="1">
      <c r="B74" s="235" t="s">
        <v>81</v>
      </c>
      <c r="C74" s="62" t="s">
        <v>208</v>
      </c>
      <c r="D74" s="180">
        <f>IFERROR(Επενδύσεις!D18/Συνδέσεις!U20,0)</f>
        <v>0</v>
      </c>
      <c r="E74" s="180">
        <f>IFERROR(Επενδύσεις!E18/Συνδέσεις!Z20,0)</f>
        <v>0</v>
      </c>
      <c r="F74" s="180">
        <f>IFERROR(Επενδύσεις!F18/Συνδέσεις!AE20,0)</f>
        <v>0</v>
      </c>
      <c r="G74" s="180">
        <f>IFERROR(Επενδύσεις!G18/Συνδέσεις!AJ20,0)</f>
        <v>0</v>
      </c>
      <c r="H74" s="180">
        <f>IFERROR(Επενδύσεις!H18/Συνδέσεις!AO20,0)</f>
        <v>0</v>
      </c>
      <c r="I74" s="188">
        <f t="shared" si="2"/>
        <v>0</v>
      </c>
    </row>
    <row r="75" spans="2:33" outlineLevel="1">
      <c r="B75" s="236" t="s">
        <v>82</v>
      </c>
      <c r="C75" s="62" t="s">
        <v>208</v>
      </c>
      <c r="D75" s="180">
        <f>IFERROR(Επενδύσεις!D19/Συνδέσεις!U21,0)</f>
        <v>8749.3433769865878</v>
      </c>
      <c r="E75" s="180">
        <f>IFERROR(Επενδύσεις!E19/Συνδέσεις!Z21,0)</f>
        <v>1854.3754214408073</v>
      </c>
      <c r="F75" s="180">
        <f>IFERROR(Επενδύσεις!F19/Συνδέσεις!AE21,0)</f>
        <v>8574.282653827102</v>
      </c>
      <c r="G75" s="180">
        <f>IFERROR(Επενδύσεις!G19/Συνδέσεις!AJ21,0)</f>
        <v>4892.199931633837</v>
      </c>
      <c r="H75" s="180">
        <f>IFERROR(Επενδύσεις!H19/Συνδέσεις!AO21,0)</f>
        <v>1712.3310392813521</v>
      </c>
      <c r="I75" s="188">
        <f t="shared" si="2"/>
        <v>-0.33487531386706348</v>
      </c>
    </row>
    <row r="76" spans="2:33" outlineLevel="1">
      <c r="B76" s="236" t="s">
        <v>83</v>
      </c>
      <c r="C76" s="62" t="s">
        <v>208</v>
      </c>
      <c r="D76" s="180">
        <f>IFERROR(Επενδύσεις!D20/Συνδέσεις!U22,0)</f>
        <v>0</v>
      </c>
      <c r="E76" s="180">
        <f>IFERROR(Επενδύσεις!E20/Συνδέσεις!Z22,0)</f>
        <v>0</v>
      </c>
      <c r="F76" s="180">
        <f>IFERROR(Επενδύσεις!F20/Συνδέσεις!AE22,0)</f>
        <v>0</v>
      </c>
      <c r="G76" s="180">
        <f>IFERROR(Επενδύσεις!G20/Συνδέσεις!AJ22,0)</f>
        <v>0</v>
      </c>
      <c r="H76" s="180">
        <f>IFERROR(Επενδύσεις!H20/Συνδέσεις!AO22,0)</f>
        <v>0</v>
      </c>
      <c r="I76" s="188">
        <f t="shared" si="2"/>
        <v>0</v>
      </c>
    </row>
    <row r="77" spans="2:33" outlineLevel="1">
      <c r="B77" s="235" t="s">
        <v>84</v>
      </c>
      <c r="C77" s="62" t="s">
        <v>208</v>
      </c>
      <c r="D77" s="180">
        <f>IFERROR(Επενδύσεις!D21/Συνδέσεις!U23,0)</f>
        <v>0</v>
      </c>
      <c r="E77" s="180">
        <f>IFERROR(Επενδύσεις!E21/Συνδέσεις!Z23,0)</f>
        <v>0</v>
      </c>
      <c r="F77" s="180">
        <f>IFERROR(Επενδύσεις!F21/Συνδέσεις!AE23,0)</f>
        <v>0</v>
      </c>
      <c r="G77" s="180">
        <f>IFERROR(Επενδύσεις!G21/Συνδέσεις!AJ23,0)</f>
        <v>0</v>
      </c>
      <c r="H77" s="180">
        <f>IFERROR(Επενδύσεις!H21/Συνδέσεις!AO23,0)</f>
        <v>0</v>
      </c>
      <c r="I77" s="188">
        <f t="shared" si="2"/>
        <v>0</v>
      </c>
    </row>
    <row r="78" spans="2:33" outlineLevel="1">
      <c r="B78" s="237" t="s">
        <v>85</v>
      </c>
      <c r="C78" s="62" t="s">
        <v>208</v>
      </c>
      <c r="D78" s="180">
        <f>IFERROR(Επενδύσεις!D22/Συνδέσεις!U24,0)</f>
        <v>0</v>
      </c>
      <c r="E78" s="180">
        <f>IFERROR(Επενδύσεις!E22/Συνδέσεις!Z24,0)</f>
        <v>0</v>
      </c>
      <c r="F78" s="180">
        <f>IFERROR(Επενδύσεις!F22/Συνδέσεις!AE24,0)</f>
        <v>0</v>
      </c>
      <c r="G78" s="180">
        <f>IFERROR(Επενδύσεις!G22/Συνδέσεις!AJ24,0)</f>
        <v>0</v>
      </c>
      <c r="H78" s="180">
        <f>IFERROR(Επενδύσεις!H22/Συνδέσεις!AO24,0)</f>
        <v>0</v>
      </c>
      <c r="I78" s="188">
        <f t="shared" si="2"/>
        <v>0</v>
      </c>
    </row>
    <row r="79" spans="2:33" outlineLevel="1">
      <c r="B79" s="235" t="s">
        <v>86</v>
      </c>
      <c r="C79" s="62" t="s">
        <v>208</v>
      </c>
      <c r="D79" s="180">
        <f>IFERROR(Επενδύσεις!D23/Συνδέσεις!U25,0)</f>
        <v>0</v>
      </c>
      <c r="E79" s="180">
        <f>IFERROR(Επενδύσεις!E23/Συνδέσεις!Z25,0)</f>
        <v>0</v>
      </c>
      <c r="F79" s="180">
        <f>IFERROR(Επενδύσεις!F23/Συνδέσεις!AE25,0)</f>
        <v>0</v>
      </c>
      <c r="G79" s="180">
        <f>IFERROR(Επενδύσεις!G23/Συνδέσεις!AJ25,0)</f>
        <v>0</v>
      </c>
      <c r="H79" s="180">
        <f>IFERROR(Επενδύσεις!H23/Συνδέσεις!AO25,0)</f>
        <v>0</v>
      </c>
      <c r="I79" s="188">
        <f t="shared" si="2"/>
        <v>0</v>
      </c>
    </row>
    <row r="80" spans="2:33" outlineLevel="1">
      <c r="B80" s="236" t="s">
        <v>87</v>
      </c>
      <c r="C80" s="62" t="s">
        <v>208</v>
      </c>
      <c r="D80" s="180">
        <f>IFERROR(Επενδύσεις!D24/Συνδέσεις!U26,0)</f>
        <v>0</v>
      </c>
      <c r="E80" s="180">
        <f>IFERROR(Επενδύσεις!E24/Συνδέσεις!Z26,0)</f>
        <v>0</v>
      </c>
      <c r="F80" s="180">
        <f>IFERROR(Επενδύσεις!F24/Συνδέσεις!AE26,0)</f>
        <v>0</v>
      </c>
      <c r="G80" s="180">
        <f>IFERROR(Επενδύσεις!G24/Συνδέσεις!AJ26,0)</f>
        <v>0</v>
      </c>
      <c r="H80" s="180">
        <f>IFERROR(Επενδύσεις!H24/Συνδέσεις!AO26,0)</f>
        <v>0</v>
      </c>
      <c r="I80" s="188">
        <f t="shared" si="2"/>
        <v>0</v>
      </c>
    </row>
    <row r="81" spans="2:33" outlineLevel="1">
      <c r="B81" s="235" t="s">
        <v>88</v>
      </c>
      <c r="C81" s="62" t="s">
        <v>208</v>
      </c>
      <c r="D81" s="180">
        <f>IFERROR(Επενδύσεις!D25/Συνδέσεις!U27,0)</f>
        <v>0</v>
      </c>
      <c r="E81" s="180">
        <f>IFERROR(Επενδύσεις!E25/Συνδέσεις!Z27,0)</f>
        <v>0</v>
      </c>
      <c r="F81" s="180">
        <f>IFERROR(Επενδύσεις!F25/Συνδέσεις!AE27,0)</f>
        <v>0</v>
      </c>
      <c r="G81" s="180">
        <f>IFERROR(Επενδύσεις!G25/Συνδέσεις!AJ27,0)</f>
        <v>0</v>
      </c>
      <c r="H81" s="180">
        <f>IFERROR(Επενδύσεις!H25/Συνδέσεις!AO27,0)</f>
        <v>0</v>
      </c>
      <c r="I81" s="188">
        <f t="shared" si="2"/>
        <v>0</v>
      </c>
    </row>
    <row r="82" spans="2:33" outlineLevel="1">
      <c r="B82" s="236" t="s">
        <v>89</v>
      </c>
      <c r="C82" s="62" t="s">
        <v>208</v>
      </c>
      <c r="D82" s="180">
        <f>IFERROR(Επενδύσεις!D26/Συνδέσεις!U28,0)</f>
        <v>0</v>
      </c>
      <c r="E82" s="180">
        <f>IFERROR(Επενδύσεις!E26/Συνδέσεις!Z28,0)</f>
        <v>0</v>
      </c>
      <c r="F82" s="180">
        <f>IFERROR(Επενδύσεις!F26/Συνδέσεις!AE28,0)</f>
        <v>0</v>
      </c>
      <c r="G82" s="180">
        <f>IFERROR(Επενδύσεις!G26/Συνδέσεις!AJ28,0)</f>
        <v>0</v>
      </c>
      <c r="H82" s="180">
        <f>IFERROR(Επενδύσεις!H26/Συνδέσεις!AO28,0)</f>
        <v>0</v>
      </c>
      <c r="I82" s="188">
        <f t="shared" si="2"/>
        <v>0</v>
      </c>
    </row>
    <row r="83" spans="2:33" outlineLevel="1">
      <c r="B83" s="235" t="s">
        <v>90</v>
      </c>
      <c r="C83" s="62" t="s">
        <v>208</v>
      </c>
      <c r="D83" s="180">
        <f>IFERROR(Επενδύσεις!D27/Συνδέσεις!U29,0)</f>
        <v>0</v>
      </c>
      <c r="E83" s="180">
        <f>IFERROR(Επενδύσεις!E27/Συνδέσεις!Z29,0)</f>
        <v>0</v>
      </c>
      <c r="F83" s="180">
        <f>IFERROR(Επενδύσεις!F27/Συνδέσεις!AE29,0)</f>
        <v>0</v>
      </c>
      <c r="G83" s="180">
        <f>IFERROR(Επενδύσεις!G27/Συνδέσεις!AJ29,0)</f>
        <v>0</v>
      </c>
      <c r="H83" s="180">
        <f>IFERROR(Επενδύσεις!H27/Συνδέσεις!AO29,0)</f>
        <v>0</v>
      </c>
      <c r="I83" s="188">
        <f t="shared" si="2"/>
        <v>0</v>
      </c>
    </row>
    <row r="84" spans="2:33" outlineLevel="1">
      <c r="B84" s="236" t="s">
        <v>91</v>
      </c>
      <c r="C84" s="62" t="s">
        <v>208</v>
      </c>
      <c r="D84" s="180">
        <f>IFERROR(Επενδύσεις!D28/Συνδέσεις!U30,0)</f>
        <v>0</v>
      </c>
      <c r="E84" s="180">
        <f>IFERROR(Επενδύσεις!E28/Συνδέσεις!Z30,0)</f>
        <v>0</v>
      </c>
      <c r="F84" s="180">
        <f>IFERROR(Επενδύσεις!F28/Συνδέσεις!AE30,0)</f>
        <v>0</v>
      </c>
      <c r="G84" s="180">
        <f>IFERROR(Επενδύσεις!G28/Συνδέσεις!AJ30,0)</f>
        <v>0</v>
      </c>
      <c r="H84" s="180">
        <f>IFERROR(Επενδύσεις!H28/Συνδέσεις!AO30,0)</f>
        <v>0</v>
      </c>
      <c r="I84" s="188">
        <f t="shared" si="2"/>
        <v>0</v>
      </c>
    </row>
    <row r="85" spans="2:33" outlineLevel="1">
      <c r="B85" s="236" t="s">
        <v>92</v>
      </c>
      <c r="C85" s="62" t="s">
        <v>208</v>
      </c>
      <c r="D85" s="180">
        <f>IFERROR(Επενδύσεις!D29/Συνδέσεις!U31,0)</f>
        <v>10385.777087350278</v>
      </c>
      <c r="E85" s="180">
        <f>IFERROR(Επενδύσεις!E29/Συνδέσεις!Z31,0)</f>
        <v>6141.1665868656492</v>
      </c>
      <c r="F85" s="180">
        <f>IFERROR(Επενδύσεις!F29/Συνδέσεις!AE31,0)</f>
        <v>1503.7027824434706</v>
      </c>
      <c r="G85" s="180">
        <f>IFERROR(Επενδύσεις!G29/Συνδέσεις!AJ31,0)</f>
        <v>1744.6159114137213</v>
      </c>
      <c r="H85" s="180">
        <f>IFERROR(Επενδύσεις!H29/Συνδέσεις!AO31,0)</f>
        <v>1713.1695453951722</v>
      </c>
      <c r="I85" s="188">
        <f t="shared" si="2"/>
        <v>-0.36270525540695941</v>
      </c>
    </row>
    <row r="86" spans="2:33" outlineLevel="1">
      <c r="B86" s="235" t="s">
        <v>84</v>
      </c>
      <c r="C86" s="62" t="s">
        <v>208</v>
      </c>
      <c r="D86" s="180">
        <f>IFERROR(Επενδύσεις!D30/Συνδέσεις!U32,0)</f>
        <v>0</v>
      </c>
      <c r="E86" s="180">
        <f>IFERROR(Επενδύσεις!E30/Συνδέσεις!Z32,0)</f>
        <v>0</v>
      </c>
      <c r="F86" s="180">
        <f>IFERROR(Επενδύσεις!F30/Συνδέσεις!AE32,0)</f>
        <v>0</v>
      </c>
      <c r="G86" s="180">
        <f>IFERROR(Επενδύσεις!G30/Συνδέσεις!AJ32,0)</f>
        <v>0</v>
      </c>
      <c r="H86" s="180">
        <f>IFERROR(Επενδύσεις!H30/Συνδέσεις!AO32,0)</f>
        <v>0</v>
      </c>
      <c r="I86" s="188">
        <f t="shared" si="2"/>
        <v>0</v>
      </c>
    </row>
    <row r="87" spans="2:33" outlineLevel="1">
      <c r="B87" s="236" t="s">
        <v>93</v>
      </c>
      <c r="C87" s="62" t="s">
        <v>208</v>
      </c>
      <c r="D87" s="180">
        <f>IFERROR(Επενδύσεις!D31/Συνδέσεις!U33,0)</f>
        <v>14656.284512177665</v>
      </c>
      <c r="E87" s="180">
        <f>IFERROR(Επενδύσεις!E31/Συνδέσεις!Z33,0)</f>
        <v>6142.7466441463012</v>
      </c>
      <c r="F87" s="180">
        <f>IFERROR(Επενδύσεις!F31/Συνδέσεις!AE33,0)</f>
        <v>1505.1724766707437</v>
      </c>
      <c r="G87" s="180">
        <f>IFERROR(Επενδύσεις!G31/Συνδέσεις!AJ33,0)</f>
        <v>1745.5650045411396</v>
      </c>
      <c r="H87" s="180">
        <f>IFERROR(Επενδύσεις!H31/Συνδέσεις!AO33,0)</f>
        <v>1714.121007716441</v>
      </c>
      <c r="I87" s="188">
        <f t="shared" si="2"/>
        <v>-0.41520399430898747</v>
      </c>
    </row>
    <row r="88" spans="2:33" outlineLevel="1">
      <c r="B88" s="235" t="s">
        <v>94</v>
      </c>
      <c r="C88" s="62" t="s">
        <v>208</v>
      </c>
      <c r="D88" s="180">
        <f>IFERROR(Επενδύσεις!D32/Συνδέσεις!U34,0)</f>
        <v>0</v>
      </c>
      <c r="E88" s="180">
        <f>IFERROR(Επενδύσεις!E32/Συνδέσεις!Z34,0)</f>
        <v>0</v>
      </c>
      <c r="F88" s="180">
        <f>IFERROR(Επενδύσεις!F32/Συνδέσεις!AE34,0)</f>
        <v>0</v>
      </c>
      <c r="G88" s="180">
        <f>IFERROR(Επενδύσεις!G32/Συνδέσεις!AJ34,0)</f>
        <v>0</v>
      </c>
      <c r="H88" s="180">
        <f>IFERROR(Επενδύσεις!H32/Συνδέσεις!AO34,0)</f>
        <v>0</v>
      </c>
      <c r="I88" s="188">
        <f t="shared" si="2"/>
        <v>0</v>
      </c>
    </row>
    <row r="89" spans="2:33" outlineLevel="1">
      <c r="B89" s="236" t="s">
        <v>95</v>
      </c>
      <c r="C89" s="62" t="s">
        <v>208</v>
      </c>
      <c r="D89" s="180">
        <f>IFERROR(Επενδύσεις!D33/Συνδέσεις!U35,0)</f>
        <v>0</v>
      </c>
      <c r="E89" s="180">
        <f>IFERROR(Επενδύσεις!E33/Συνδέσεις!Z35,0)</f>
        <v>0</v>
      </c>
      <c r="F89" s="180">
        <f>IFERROR(Επενδύσεις!F33/Συνδέσεις!AE35,0)</f>
        <v>0</v>
      </c>
      <c r="G89" s="180">
        <f>IFERROR(Επενδύσεις!G33/Συνδέσεις!AJ35,0)</f>
        <v>0</v>
      </c>
      <c r="H89" s="180">
        <f>IFERROR(Επενδύσεις!H33/Συνδέσεις!AO35,0)</f>
        <v>0</v>
      </c>
      <c r="I89" s="188">
        <f t="shared" si="2"/>
        <v>0</v>
      </c>
    </row>
    <row r="90" spans="2:33" outlineLevel="1">
      <c r="B90" s="236" t="s">
        <v>96</v>
      </c>
      <c r="C90" s="62" t="s">
        <v>208</v>
      </c>
      <c r="D90" s="180">
        <f>IFERROR(Επενδύσεις!D34/Συνδέσεις!U36,0)</f>
        <v>8532.8758608771313</v>
      </c>
      <c r="E90" s="180">
        <f>IFERROR(Επενδύσεις!E34/Συνδέσεις!Z36,0)</f>
        <v>9496.6109693030085</v>
      </c>
      <c r="F90" s="180">
        <f>IFERROR(Επενδύσεις!F34/Συνδέσεις!AE36,0)</f>
        <v>1504.3000316663959</v>
      </c>
      <c r="G90" s="180">
        <f>IFERROR(Επενδύσεις!G34/Συνδέσεις!AJ36,0)</f>
        <v>1743.4670668571453</v>
      </c>
      <c r="H90" s="180">
        <f>IFERROR(Επενδύσεις!H34/Συνδέσεις!AO36,0)</f>
        <v>1712.1961089253339</v>
      </c>
      <c r="I90" s="188">
        <f t="shared" si="2"/>
        <v>-0.33070971733879695</v>
      </c>
    </row>
    <row r="91" spans="2:33" outlineLevel="1">
      <c r="B91" s="49" t="s">
        <v>135</v>
      </c>
      <c r="C91" s="46" t="s">
        <v>208</v>
      </c>
      <c r="D91" s="180">
        <f>IFERROR(Επενδύσεις!D36/Συνδέσεις!U37,0)</f>
        <v>11360.620532555002</v>
      </c>
      <c r="E91" s="180">
        <f>IFERROR(Επενδύσεις!E36/Συνδέσεις!Z37,0)</f>
        <v>6536.7678485971219</v>
      </c>
      <c r="F91" s="180">
        <f>IFERROR(Επενδύσεις!F36/Συνδέσεις!AE37,0)</f>
        <v>2908.484686378511</v>
      </c>
      <c r="G91" s="180">
        <f>IFERROR(Επενδύσεις!G36/Συνδέσεις!AJ37,0)</f>
        <v>2397.3533920083078</v>
      </c>
      <c r="H91" s="180">
        <f>IFERROR(Επενδύσεις!H36/Συνδέσεις!AO37,0)</f>
        <v>1918.6250919870749</v>
      </c>
      <c r="I91" s="188">
        <f>IFERROR((H91/D91)^(1/4)-1,0)</f>
        <v>-0.35894245425482074</v>
      </c>
    </row>
    <row r="93" spans="2:33" ht="15.6">
      <c r="B93" s="293" t="s">
        <v>209</v>
      </c>
      <c r="C93" s="293"/>
      <c r="D93" s="293"/>
      <c r="E93" s="293"/>
      <c r="F93" s="293"/>
      <c r="G93" s="293"/>
      <c r="H93" s="293"/>
      <c r="I93" s="293"/>
    </row>
    <row r="94" spans="2:33" ht="5.45" customHeight="1" outlineLevel="1">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row>
    <row r="95" spans="2:33" ht="33.75" customHeight="1" outlineLevel="1">
      <c r="B95" s="60"/>
      <c r="C95" s="61" t="s">
        <v>102</v>
      </c>
      <c r="D95" s="89">
        <f>$C$3</f>
        <v>2024</v>
      </c>
      <c r="E95" s="89">
        <f>$C$3+1</f>
        <v>2025</v>
      </c>
      <c r="F95" s="89">
        <f>$C$3+2</f>
        <v>2026</v>
      </c>
      <c r="G95" s="89">
        <f>$C$3+3</f>
        <v>2027</v>
      </c>
      <c r="H95" s="89">
        <f>$C$3+4</f>
        <v>2028</v>
      </c>
      <c r="I95" s="228" t="str">
        <f>"Ετήσιος ρυθμός ανάπτυξης (CAGR) "&amp;$C$3&amp;" - "&amp;$E$3</f>
        <v>Ετήσιος ρυθμός ανάπτυξης (CAGR) 2024 - 2028</v>
      </c>
    </row>
    <row r="96" spans="2:33" outlineLevel="1">
      <c r="B96" s="235" t="s">
        <v>75</v>
      </c>
      <c r="C96" s="62" t="s">
        <v>210</v>
      </c>
      <c r="D96" s="180">
        <f>IFERROR(Πελάτες!U14/'Ανάπτυξη δικτύου'!U45,0)</f>
        <v>0</v>
      </c>
      <c r="E96" s="180">
        <f>IFERROR(Πελάτες!X14/'Ανάπτυξη δικτύου'!X45,0)</f>
        <v>0</v>
      </c>
      <c r="F96" s="180">
        <f>IFERROR(Πελάτες!AA14/'Ανάπτυξη δικτύου'!AA45,0)</f>
        <v>0</v>
      </c>
      <c r="G96" s="180">
        <f>IFERROR(Πελάτες!AD14/'Ανάπτυξη δικτύου'!AD45,0)</f>
        <v>0</v>
      </c>
      <c r="H96" s="180">
        <f>IFERROR(Πελάτες!AG14/'Ανάπτυξη δικτύου'!AG45,0)</f>
        <v>0</v>
      </c>
      <c r="I96" s="188">
        <f t="shared" ref="I96:I118" si="3">IFERROR((H96/D96)^(1/4)-1,0)</f>
        <v>0</v>
      </c>
      <c r="J96" s="286">
        <f>IFERROR(Πελάτες!AJ14/'Ανάπτυξη δικτύου'!AJ45,0)</f>
        <v>0</v>
      </c>
    </row>
    <row r="97" spans="2:10" outlineLevel="1">
      <c r="B97" s="236" t="s">
        <v>76</v>
      </c>
      <c r="C97" s="62" t="s">
        <v>210</v>
      </c>
      <c r="D97" s="180">
        <f>IFERROR(Πελάτες!U15/'Ανάπτυξη δικτύου'!U46,0)</f>
        <v>3.9382520967545888E-2</v>
      </c>
      <c r="E97" s="180">
        <f>IFERROR(Πελάτες!X15/'Ανάπτυξη δικτύου'!X46,0)</f>
        <v>0.15056249999999999</v>
      </c>
      <c r="F97" s="180">
        <f>IFERROR(Πελάτες!AA15/'Ανάπτυξη δικτύου'!AA46,0)</f>
        <v>0.27987499999999998</v>
      </c>
      <c r="G97" s="180">
        <f>IFERROR(Πελάτες!AD15/'Ανάπτυξη δικτύου'!AD46,0)</f>
        <v>4.6300000000000001E-2</v>
      </c>
      <c r="H97" s="180">
        <f>IFERROR(Πελάτες!AG15/'Ανάπτυξη δικτύου'!AG46,0)</f>
        <v>0</v>
      </c>
      <c r="I97" s="188">
        <f t="shared" si="3"/>
        <v>-1</v>
      </c>
      <c r="J97" s="286">
        <f>IFERROR(Πελάτες!AJ15/'Ανάπτυξη δικτύου'!AJ46,0)</f>
        <v>0.13036113119193793</v>
      </c>
    </row>
    <row r="98" spans="2:10" outlineLevel="1">
      <c r="B98" s="236" t="s">
        <v>77</v>
      </c>
      <c r="C98" s="62" t="s">
        <v>210</v>
      </c>
      <c r="D98" s="180">
        <f>IFERROR(Πελάτες!U16/'Ανάπτυξη δικτύου'!U47,0)</f>
        <v>0</v>
      </c>
      <c r="E98" s="180">
        <f>IFERROR(Πελάτες!X16/'Ανάπτυξη δικτύου'!X47,0)</f>
        <v>0</v>
      </c>
      <c r="F98" s="180">
        <f>IFERROR(Πελάτες!AA16/'Ανάπτυξη δικτύου'!AA47,0)</f>
        <v>0</v>
      </c>
      <c r="G98" s="180">
        <f>IFERROR(Πελάτες!AD16/'Ανάπτυξη δικτύου'!AD47,0)</f>
        <v>0</v>
      </c>
      <c r="H98" s="180">
        <f>IFERROR(Πελάτες!AG16/'Ανάπτυξη δικτύου'!AG47,0)</f>
        <v>0</v>
      </c>
      <c r="I98" s="188">
        <f t="shared" si="3"/>
        <v>0</v>
      </c>
      <c r="J98" s="286">
        <f>IFERROR(Πελάτες!AJ16/'Ανάπτυξη δικτύου'!AJ47,0)</f>
        <v>0</v>
      </c>
    </row>
    <row r="99" spans="2:10" outlineLevel="1">
      <c r="B99" s="235" t="s">
        <v>78</v>
      </c>
      <c r="C99" s="62" t="s">
        <v>210</v>
      </c>
      <c r="D99" s="180">
        <f>IFERROR(Πελάτες!U17/'Ανάπτυξη δικτύου'!U48,0)</f>
        <v>0</v>
      </c>
      <c r="E99" s="180">
        <f>IFERROR(Πελάτες!X17/'Ανάπτυξη δικτύου'!X48,0)</f>
        <v>0</v>
      </c>
      <c r="F99" s="180">
        <f>IFERROR(Πελάτες!AA17/'Ανάπτυξη δικτύου'!AA48,0)</f>
        <v>0</v>
      </c>
      <c r="G99" s="180">
        <f>IFERROR(Πελάτες!AD17/'Ανάπτυξη δικτύου'!AD48,0)</f>
        <v>0</v>
      </c>
      <c r="H99" s="180">
        <f>IFERROR(Πελάτες!AG17/'Ανάπτυξη δικτύου'!AG48,0)</f>
        <v>0</v>
      </c>
      <c r="I99" s="188">
        <f t="shared" si="3"/>
        <v>0</v>
      </c>
      <c r="J99" s="286">
        <f>IFERROR(Πελάτες!AJ17/'Ανάπτυξη δικτύου'!AJ48,0)</f>
        <v>0</v>
      </c>
    </row>
    <row r="100" spans="2:10" outlineLevel="1">
      <c r="B100" s="236" t="s">
        <v>79</v>
      </c>
      <c r="C100" s="62" t="s">
        <v>210</v>
      </c>
      <c r="D100" s="180">
        <f>IFERROR(Πελάτες!U18/'Ανάπτυξη δικτύου'!U49,0)</f>
        <v>2.2317000595120016E-2</v>
      </c>
      <c r="E100" s="180">
        <f>IFERROR(Πελάτες!X18/'Ανάπτυξη δικτύου'!X49,0)</f>
        <v>7.166666666666667E-2</v>
      </c>
      <c r="F100" s="180">
        <f>IFERROR(Πελάτες!AA18/'Ανάπτυξη δικτύου'!AA49,0)</f>
        <v>0</v>
      </c>
      <c r="G100" s="180">
        <f>IFERROR(Πελάτες!AD18/'Ανάπτυξη δικτύου'!AD49,0)</f>
        <v>0</v>
      </c>
      <c r="H100" s="180">
        <f>IFERROR(Πελάτες!AG18/'Ανάπτυξη δικτύου'!AG49,0)</f>
        <v>8.3999999999999995E-3</v>
      </c>
      <c r="I100" s="188">
        <f t="shared" si="3"/>
        <v>-0.21673113208217099</v>
      </c>
      <c r="J100" s="286">
        <f>IFERROR(Πελάτες!AJ18/'Ανάπτυξη δικτύου'!AJ49,0)</f>
        <v>7.2372793737537855E-2</v>
      </c>
    </row>
    <row r="101" spans="2:10" outlineLevel="1">
      <c r="B101" s="236" t="s">
        <v>80</v>
      </c>
      <c r="C101" s="62" t="s">
        <v>210</v>
      </c>
      <c r="D101" s="180">
        <f>IFERROR(Πελάτες!U19/'Ανάπτυξη δικτύου'!U50,0)</f>
        <v>0</v>
      </c>
      <c r="E101" s="180">
        <f>IFERROR(Πελάτες!X19/'Ανάπτυξη δικτύου'!X50,0)</f>
        <v>0</v>
      </c>
      <c r="F101" s="180">
        <f>IFERROR(Πελάτες!AA19/'Ανάπτυξη δικτύου'!AA50,0)</f>
        <v>0</v>
      </c>
      <c r="G101" s="180">
        <f>IFERROR(Πελάτες!AD19/'Ανάπτυξη δικτύου'!AD50,0)</f>
        <v>0</v>
      </c>
      <c r="H101" s="180">
        <f>IFERROR(Πελάτες!AG19/'Ανάπτυξη δικτύου'!AG50,0)</f>
        <v>0</v>
      </c>
      <c r="I101" s="188">
        <f t="shared" si="3"/>
        <v>0</v>
      </c>
      <c r="J101" s="286">
        <f>IFERROR(Πελάτες!AJ19/'Ανάπτυξη δικτύου'!AJ50,0)</f>
        <v>0</v>
      </c>
    </row>
    <row r="102" spans="2:10" outlineLevel="1">
      <c r="B102" s="235" t="s">
        <v>81</v>
      </c>
      <c r="C102" s="62" t="s">
        <v>210</v>
      </c>
      <c r="D102" s="180">
        <f>IFERROR(Πελάτες!U20/'Ανάπτυξη δικτύου'!U51,0)</f>
        <v>0</v>
      </c>
      <c r="E102" s="180">
        <f>IFERROR(Πελάτες!X20/'Ανάπτυξη δικτύου'!X51,0)</f>
        <v>0</v>
      </c>
      <c r="F102" s="180">
        <f>IFERROR(Πελάτες!AA20/'Ανάπτυξη δικτύου'!AA51,0)</f>
        <v>0</v>
      </c>
      <c r="G102" s="180">
        <f>IFERROR(Πελάτες!AD20/'Ανάπτυξη δικτύου'!AD51,0)</f>
        <v>0</v>
      </c>
      <c r="H102" s="180">
        <f>IFERROR(Πελάτες!AG20/'Ανάπτυξη δικτύου'!AG51,0)</f>
        <v>0</v>
      </c>
      <c r="I102" s="188">
        <f t="shared" si="3"/>
        <v>0</v>
      </c>
      <c r="J102" s="286">
        <f>IFERROR(Πελάτες!AJ20/'Ανάπτυξη δικτύου'!AJ51,0)</f>
        <v>0</v>
      </c>
    </row>
    <row r="103" spans="2:10" outlineLevel="1">
      <c r="B103" s="236" t="s">
        <v>82</v>
      </c>
      <c r="C103" s="62" t="s">
        <v>210</v>
      </c>
      <c r="D103" s="180">
        <f>IFERROR(Πελάτες!U21/'Ανάπτυξη δικτύου'!U52,0)</f>
        <v>3.3307683851819279E-2</v>
      </c>
      <c r="E103" s="180">
        <f>IFERROR(Πελάτες!X21/'Ανάπτυξη δικτύου'!X52,0)</f>
        <v>0.5063333333333333</v>
      </c>
      <c r="F103" s="180">
        <f>IFERROR(Πελάτες!AA21/'Ανάπτυξη δικτύου'!AA52,0)</f>
        <v>0</v>
      </c>
      <c r="G103" s="180">
        <f>IFERROR(Πελάτες!AD21/'Ανάπτυξη δικτύου'!AD52,0)</f>
        <v>5.04E-2</v>
      </c>
      <c r="H103" s="180">
        <f>IFERROR(Πελάτες!AG21/'Ανάπτυξη δικτύου'!AG52,0)</f>
        <v>0</v>
      </c>
      <c r="I103" s="188">
        <f t="shared" si="3"/>
        <v>-1</v>
      </c>
      <c r="J103" s="286">
        <f>IFERROR(Πελάτες!AJ21/'Ανάπτυξη δικτύου'!AJ52,0)</f>
        <v>0.21337076680119318</v>
      </c>
    </row>
    <row r="104" spans="2:10" outlineLevel="1">
      <c r="B104" s="236" t="s">
        <v>83</v>
      </c>
      <c r="C104" s="62" t="s">
        <v>210</v>
      </c>
      <c r="D104" s="180">
        <f>IFERROR(Πελάτες!U22/'Ανάπτυξη δικτύου'!U53,0)</f>
        <v>0</v>
      </c>
      <c r="E104" s="180">
        <f>IFERROR(Πελάτες!X22/'Ανάπτυξη δικτύου'!X53,0)</f>
        <v>0</v>
      </c>
      <c r="F104" s="180">
        <f>IFERROR(Πελάτες!AA22/'Ανάπτυξη δικτύου'!AA53,0)</f>
        <v>0</v>
      </c>
      <c r="G104" s="180">
        <f>IFERROR(Πελάτες!AD22/'Ανάπτυξη δικτύου'!AD53,0)</f>
        <v>0</v>
      </c>
      <c r="H104" s="180">
        <f>IFERROR(Πελάτες!AG22/'Ανάπτυξη δικτύου'!AG53,0)</f>
        <v>0</v>
      </c>
      <c r="I104" s="188">
        <f t="shared" si="3"/>
        <v>0</v>
      </c>
      <c r="J104" s="286">
        <f>IFERROR(Πελάτες!AJ22/'Ανάπτυξη δικτύου'!AJ53,0)</f>
        <v>0</v>
      </c>
    </row>
    <row r="105" spans="2:10" outlineLevel="1">
      <c r="B105" s="235" t="s">
        <v>84</v>
      </c>
      <c r="C105" s="62" t="s">
        <v>210</v>
      </c>
      <c r="D105" s="180">
        <f>IFERROR(Πελάτες!U23/'Ανάπτυξη δικτύου'!U54,0)</f>
        <v>0</v>
      </c>
      <c r="E105" s="180">
        <f>IFERROR(Πελάτες!X23/'Ανάπτυξη δικτύου'!X54,0)</f>
        <v>0</v>
      </c>
      <c r="F105" s="180">
        <f>IFERROR(Πελάτες!AA23/'Ανάπτυξη δικτύου'!AA54,0)</f>
        <v>0</v>
      </c>
      <c r="G105" s="180">
        <f>IFERROR(Πελάτες!AD23/'Ανάπτυξη δικτύου'!AD54,0)</f>
        <v>0</v>
      </c>
      <c r="H105" s="180">
        <f>IFERROR(Πελάτες!AG23/'Ανάπτυξη δικτύου'!AG54,0)</f>
        <v>0</v>
      </c>
      <c r="I105" s="188">
        <f t="shared" si="3"/>
        <v>0</v>
      </c>
      <c r="J105" s="286">
        <f>IFERROR(Πελάτες!AJ23/'Ανάπτυξη δικτύου'!AJ54,0)</f>
        <v>0</v>
      </c>
    </row>
    <row r="106" spans="2:10" outlineLevel="1">
      <c r="B106" s="237" t="s">
        <v>85</v>
      </c>
      <c r="C106" s="62" t="s">
        <v>210</v>
      </c>
      <c r="D106" s="180">
        <f>IFERROR(Πελάτες!U24/'Ανάπτυξη δικτύου'!U55,0)</f>
        <v>0</v>
      </c>
      <c r="E106" s="180">
        <f>IFERROR(Πελάτες!X24/'Ανάπτυξη δικτύου'!X55,0)</f>
        <v>0</v>
      </c>
      <c r="F106" s="180">
        <f>IFERROR(Πελάτες!AA24/'Ανάπτυξη δικτύου'!AA55,0)</f>
        <v>0</v>
      </c>
      <c r="G106" s="180">
        <f>IFERROR(Πελάτες!AD24/'Ανάπτυξη δικτύου'!AD55,0)</f>
        <v>0</v>
      </c>
      <c r="H106" s="180">
        <f>IFERROR(Πελάτες!AG24/'Ανάπτυξη δικτύου'!AG55,0)</f>
        <v>0</v>
      </c>
      <c r="I106" s="188">
        <f t="shared" si="3"/>
        <v>0</v>
      </c>
      <c r="J106" s="286">
        <f>IFERROR(Πελάτες!AJ24/'Ανάπτυξη δικτύου'!AJ55,0)</f>
        <v>0</v>
      </c>
    </row>
    <row r="107" spans="2:10" outlineLevel="1">
      <c r="B107" s="235" t="s">
        <v>86</v>
      </c>
      <c r="C107" s="62" t="s">
        <v>210</v>
      </c>
      <c r="D107" s="180">
        <f>IFERROR(Πελάτες!U25/'Ανάπτυξη δικτύου'!U56,0)</f>
        <v>0</v>
      </c>
      <c r="E107" s="180">
        <f>IFERROR(Πελάτες!X25/'Ανάπτυξη δικτύου'!X56,0)</f>
        <v>0</v>
      </c>
      <c r="F107" s="180">
        <f>IFERROR(Πελάτες!AA25/'Ανάπτυξη δικτύου'!AA56,0)</f>
        <v>0</v>
      </c>
      <c r="G107" s="180">
        <f>IFERROR(Πελάτες!AD25/'Ανάπτυξη δικτύου'!AD56,0)</f>
        <v>0</v>
      </c>
      <c r="H107" s="180">
        <f>IFERROR(Πελάτες!AG25/'Ανάπτυξη δικτύου'!AG56,0)</f>
        <v>0</v>
      </c>
      <c r="I107" s="188">
        <f t="shared" si="3"/>
        <v>0</v>
      </c>
      <c r="J107" s="286">
        <f>IFERROR(Πελάτες!AJ25/'Ανάπτυξη δικτύου'!AJ56,0)</f>
        <v>0</v>
      </c>
    </row>
    <row r="108" spans="2:10" outlineLevel="1">
      <c r="B108" s="236" t="s">
        <v>87</v>
      </c>
      <c r="C108" s="62" t="s">
        <v>210</v>
      </c>
      <c r="D108" s="180">
        <f>IFERROR(Πελάτες!U26/'Ανάπτυξη δικτύου'!U57,0)</f>
        <v>0</v>
      </c>
      <c r="E108" s="180">
        <f>IFERROR(Πελάτες!X26/'Ανάπτυξη δικτύου'!X57,0)</f>
        <v>0</v>
      </c>
      <c r="F108" s="180">
        <f>IFERROR(Πελάτες!AA26/'Ανάπτυξη δικτύου'!AA57,0)</f>
        <v>0</v>
      </c>
      <c r="G108" s="180">
        <f>IFERROR(Πελάτες!AD26/'Ανάπτυξη δικτύου'!AD57,0)</f>
        <v>0</v>
      </c>
      <c r="H108" s="180">
        <f>IFERROR(Πελάτες!AG26/'Ανάπτυξη δικτύου'!AG57,0)</f>
        <v>0</v>
      </c>
      <c r="I108" s="188">
        <f t="shared" si="3"/>
        <v>0</v>
      </c>
      <c r="J108" s="286">
        <f>IFERROR(Πελάτες!AJ26/'Ανάπτυξη δικτύου'!AJ57,0)</f>
        <v>0</v>
      </c>
    </row>
    <row r="109" spans="2:10" outlineLevel="1">
      <c r="B109" s="235" t="s">
        <v>88</v>
      </c>
      <c r="C109" s="62" t="s">
        <v>210</v>
      </c>
      <c r="D109" s="180">
        <f>IFERROR(Πελάτες!U27/'Ανάπτυξη δικτύου'!U58,0)</f>
        <v>0</v>
      </c>
      <c r="E109" s="180">
        <f>IFERROR(Πελάτες!X27/'Ανάπτυξη δικτύου'!X58,0)</f>
        <v>0</v>
      </c>
      <c r="F109" s="180">
        <f>IFERROR(Πελάτες!AA27/'Ανάπτυξη δικτύου'!AA58,0)</f>
        <v>0</v>
      </c>
      <c r="G109" s="180">
        <f>IFERROR(Πελάτες!AD27/'Ανάπτυξη δικτύου'!AD58,0)</f>
        <v>0</v>
      </c>
      <c r="H109" s="180">
        <f>IFERROR(Πελάτες!AG27/'Ανάπτυξη δικτύου'!AG58,0)</f>
        <v>0</v>
      </c>
      <c r="I109" s="188">
        <f t="shared" si="3"/>
        <v>0</v>
      </c>
      <c r="J109" s="286">
        <f>IFERROR(Πελάτες!AJ27/'Ανάπτυξη δικτύου'!AJ58,0)</f>
        <v>0</v>
      </c>
    </row>
    <row r="110" spans="2:10" outlineLevel="1">
      <c r="B110" s="236" t="s">
        <v>89</v>
      </c>
      <c r="C110" s="62" t="s">
        <v>210</v>
      </c>
      <c r="D110" s="180">
        <f>IFERROR(Πελάτες!U28/'Ανάπτυξη δικτύου'!U59,0)</f>
        <v>0</v>
      </c>
      <c r="E110" s="180">
        <f>IFERROR(Πελάτες!X28/'Ανάπτυξη δικτύου'!X59,0)</f>
        <v>0</v>
      </c>
      <c r="F110" s="180">
        <f>IFERROR(Πελάτες!AA28/'Ανάπτυξη δικτύου'!AA59,0)</f>
        <v>0</v>
      </c>
      <c r="G110" s="180">
        <f>IFERROR(Πελάτες!AD28/'Ανάπτυξη δικτύου'!AD59,0)</f>
        <v>0</v>
      </c>
      <c r="H110" s="180">
        <f>IFERROR(Πελάτες!AG28/'Ανάπτυξη δικτύου'!AG59,0)</f>
        <v>0</v>
      </c>
      <c r="I110" s="188">
        <f t="shared" si="3"/>
        <v>0</v>
      </c>
      <c r="J110" s="286">
        <f>IFERROR(Πελάτες!AJ28/'Ανάπτυξη δικτύου'!AJ59,0)</f>
        <v>0</v>
      </c>
    </row>
    <row r="111" spans="2:10" outlineLevel="1">
      <c r="B111" s="235" t="s">
        <v>90</v>
      </c>
      <c r="C111" s="62" t="s">
        <v>210</v>
      </c>
      <c r="D111" s="180">
        <f>IFERROR(Πελάτες!U29/'Ανάπτυξη δικτύου'!U60,0)</f>
        <v>0</v>
      </c>
      <c r="E111" s="180">
        <f>IFERROR(Πελάτες!X29/'Ανάπτυξη δικτύου'!X60,0)</f>
        <v>0</v>
      </c>
      <c r="F111" s="180">
        <f>IFERROR(Πελάτες!AA29/'Ανάπτυξη δικτύου'!AA60,0)</f>
        <v>0</v>
      </c>
      <c r="G111" s="180">
        <f>IFERROR(Πελάτες!AD29/'Ανάπτυξη δικτύου'!AD60,0)</f>
        <v>0</v>
      </c>
      <c r="H111" s="180">
        <f>IFERROR(Πελάτες!AG29/'Ανάπτυξη δικτύου'!AG60,0)</f>
        <v>0</v>
      </c>
      <c r="I111" s="188">
        <f t="shared" si="3"/>
        <v>0</v>
      </c>
      <c r="J111" s="286">
        <f>IFERROR(Πελάτες!AJ29/'Ανάπτυξη δικτύου'!AJ60,0)</f>
        <v>0</v>
      </c>
    </row>
    <row r="112" spans="2:10" outlineLevel="1">
      <c r="B112" s="236" t="s">
        <v>91</v>
      </c>
      <c r="C112" s="62" t="s">
        <v>210</v>
      </c>
      <c r="D112" s="180">
        <f>IFERROR(Πελάτες!U30/'Ανάπτυξη δικτύου'!U61,0)</f>
        <v>0</v>
      </c>
      <c r="E112" s="180">
        <f>IFERROR(Πελάτες!X30/'Ανάπτυξη δικτύου'!X61,0)</f>
        <v>0</v>
      </c>
      <c r="F112" s="180">
        <f>IFERROR(Πελάτες!AA30/'Ανάπτυξη δικτύου'!AA61,0)</f>
        <v>0</v>
      </c>
      <c r="G112" s="180">
        <f>IFERROR(Πελάτες!AD30/'Ανάπτυξη δικτύου'!AD61,0)</f>
        <v>0</v>
      </c>
      <c r="H112" s="180">
        <f>IFERROR(Πελάτες!AG30/'Ανάπτυξη δικτύου'!AG61,0)</f>
        <v>0</v>
      </c>
      <c r="I112" s="188">
        <f t="shared" si="3"/>
        <v>0</v>
      </c>
      <c r="J112" s="286">
        <f>IFERROR(Πελάτες!AJ30/'Ανάπτυξη δικτύου'!AJ61,0)</f>
        <v>0</v>
      </c>
    </row>
    <row r="113" spans="2:33" outlineLevel="1">
      <c r="B113" s="236" t="s">
        <v>92</v>
      </c>
      <c r="C113" s="62" t="s">
        <v>210</v>
      </c>
      <c r="D113" s="180">
        <f>IFERROR(Πελάτες!U31/'Ανάπτυξη δικτύου'!U62,0)</f>
        <v>3.2526475037821481E-2</v>
      </c>
      <c r="E113" s="180">
        <f>IFERROR(Πελάτες!X31/'Ανάπτυξη δικτύου'!X62,0)</f>
        <v>3.4000000000000002E-2</v>
      </c>
      <c r="F113" s="180">
        <f>IFERROR(Πελάτες!AA31/'Ανάπτυξη δικτύου'!AA62,0)</f>
        <v>0</v>
      </c>
      <c r="G113" s="180">
        <f>IFERROR(Πελάτες!AD31/'Ανάπτυξη δικτύου'!AD62,0)</f>
        <v>0</v>
      </c>
      <c r="H113" s="180">
        <f>IFERROR(Πελάτες!AG31/'Ανάπτυξη δικτύου'!AG62,0)</f>
        <v>0</v>
      </c>
      <c r="I113" s="188">
        <f t="shared" si="3"/>
        <v>-1</v>
      </c>
      <c r="J113" s="286">
        <f>IFERROR(Πελάτες!AJ31/'Ανάπτυξη δικτύου'!AJ62,0)</f>
        <v>8.1808822364773895E-2</v>
      </c>
    </row>
    <row r="114" spans="2:33" outlineLevel="1">
      <c r="B114" s="235" t="s">
        <v>84</v>
      </c>
      <c r="C114" s="62" t="s">
        <v>210</v>
      </c>
      <c r="D114" s="180">
        <f>IFERROR(Πελάτες!U32/'Ανάπτυξη δικτύου'!U63,0)</f>
        <v>0</v>
      </c>
      <c r="E114" s="180">
        <f>IFERROR(Πελάτες!X32/'Ανάπτυξη δικτύου'!X63,0)</f>
        <v>0</v>
      </c>
      <c r="F114" s="180">
        <f>IFERROR(Πελάτες!AA32/'Ανάπτυξη δικτύου'!AA63,0)</f>
        <v>0</v>
      </c>
      <c r="G114" s="180">
        <f>IFERROR(Πελάτες!AD32/'Ανάπτυξη δικτύου'!AD63,0)</f>
        <v>0</v>
      </c>
      <c r="H114" s="180">
        <f>IFERROR(Πελάτες!AG32/'Ανάπτυξη δικτύου'!AG63,0)</f>
        <v>0</v>
      </c>
      <c r="I114" s="188">
        <f t="shared" si="3"/>
        <v>0</v>
      </c>
      <c r="J114" s="286">
        <f>IFERROR(Πελάτες!AJ32/'Ανάπτυξη δικτύου'!AJ63,0)</f>
        <v>0</v>
      </c>
    </row>
    <row r="115" spans="2:33" outlineLevel="1">
      <c r="B115" s="236" t="s">
        <v>93</v>
      </c>
      <c r="C115" s="62" t="s">
        <v>210</v>
      </c>
      <c r="D115" s="180">
        <f>IFERROR(Πελάτες!U33/'Ανάπτυξη δικτύου'!U64,0)</f>
        <v>1.8867479540576874E-2</v>
      </c>
      <c r="E115" s="180">
        <f>IFERROR(Πελάτες!X33/'Ανάπτυξη δικτύου'!X64,0)</f>
        <v>4.1256281407035175E-2</v>
      </c>
      <c r="F115" s="180">
        <f>IFERROR(Πελάτες!AA33/'Ανάπτυξη δικτύου'!AA64,0)</f>
        <v>0</v>
      </c>
      <c r="G115" s="180">
        <f>IFERROR(Πελάτες!AD33/'Ανάπτυξη δικτύου'!AD64,0)</f>
        <v>0</v>
      </c>
      <c r="H115" s="180">
        <f>IFERROR(Πελάτες!AG33/'Ανάπτυξη δικτύου'!AG64,0)</f>
        <v>0</v>
      </c>
      <c r="I115" s="188">
        <f t="shared" si="3"/>
        <v>-1</v>
      </c>
      <c r="J115" s="286">
        <f>IFERROR(Πελάτες!AJ33/'Ανάπτυξη δικτύου'!AJ64,0)</f>
        <v>8.3035425705918653E-2</v>
      </c>
    </row>
    <row r="116" spans="2:33" outlineLevel="1">
      <c r="B116" s="235" t="s">
        <v>94</v>
      </c>
      <c r="C116" s="62" t="s">
        <v>210</v>
      </c>
      <c r="D116" s="180">
        <f>IFERROR(Πελάτες!U34/'Ανάπτυξη δικτύου'!U65,0)</f>
        <v>0</v>
      </c>
      <c r="E116" s="180">
        <f>IFERROR(Πελάτες!X34/'Ανάπτυξη δικτύου'!X65,0)</f>
        <v>0</v>
      </c>
      <c r="F116" s="180">
        <f>IFERROR(Πελάτες!AA34/'Ανάπτυξη δικτύου'!AA65,0)</f>
        <v>0</v>
      </c>
      <c r="G116" s="180">
        <f>IFERROR(Πελάτες!AD34/'Ανάπτυξη δικτύου'!AD65,0)</f>
        <v>0</v>
      </c>
      <c r="H116" s="180">
        <f>IFERROR(Πελάτες!AG34/'Ανάπτυξη δικτύου'!AG65,0)</f>
        <v>0</v>
      </c>
      <c r="I116" s="188">
        <f t="shared" si="3"/>
        <v>0</v>
      </c>
      <c r="J116" s="286">
        <f>IFERROR(Πελάτες!AJ34/'Ανάπτυξη δικτύου'!AJ65,0)</f>
        <v>0</v>
      </c>
    </row>
    <row r="117" spans="2:33" outlineLevel="1">
      <c r="B117" s="236" t="s">
        <v>95</v>
      </c>
      <c r="C117" s="62" t="s">
        <v>210</v>
      </c>
      <c r="D117" s="180">
        <f>IFERROR(Πελάτες!U35/'Ανάπτυξη δικτύου'!U66,0)</f>
        <v>0</v>
      </c>
      <c r="E117" s="180">
        <f>IFERROR(Πελάτες!X35/'Ανάπτυξη δικτύου'!X66,0)</f>
        <v>0</v>
      </c>
      <c r="F117" s="180">
        <f>IFERROR(Πελάτες!AA35/'Ανάπτυξη δικτύου'!AA66,0)</f>
        <v>0</v>
      </c>
      <c r="G117" s="180">
        <f>IFERROR(Πελάτες!AD35/'Ανάπτυξη δικτύου'!AD66,0)</f>
        <v>0</v>
      </c>
      <c r="H117" s="180">
        <f>IFERROR(Πελάτες!AG35/'Ανάπτυξη δικτύου'!AG66,0)</f>
        <v>0</v>
      </c>
      <c r="I117" s="188">
        <f t="shared" si="3"/>
        <v>0</v>
      </c>
      <c r="J117" s="286">
        <f>IFERROR(Πελάτες!AJ35/'Ανάπτυξη δικτύου'!AJ66,0)</f>
        <v>0</v>
      </c>
    </row>
    <row r="118" spans="2:33" outlineLevel="1">
      <c r="B118" s="236" t="s">
        <v>96</v>
      </c>
      <c r="C118" s="62" t="s">
        <v>210</v>
      </c>
      <c r="D118" s="180">
        <f>IFERROR(Πελάτες!U36/'Ανάπτυξη δικτύου'!U67,0)</f>
        <v>3.6309554336119799E-2</v>
      </c>
      <c r="E118" s="180">
        <f>IFERROR(Πελάτες!X36/'Ανάπτυξη δικτύου'!X67,0)</f>
        <v>1.9400000000000001E-2</v>
      </c>
      <c r="F118" s="180">
        <f>IFERROR(Πελάτες!AA36/'Ανάπτυξη δικτύου'!AA67,0)</f>
        <v>0</v>
      </c>
      <c r="G118" s="180">
        <f>IFERROR(Πελάτες!AD36/'Ανάπτυξη δικτύου'!AD67,0)</f>
        <v>0</v>
      </c>
      <c r="H118" s="180">
        <f>IFERROR(Πελάτες!AG36/'Ανάπτυξη δικτύου'!AG67,0)</f>
        <v>0</v>
      </c>
      <c r="I118" s="188">
        <f t="shared" si="3"/>
        <v>-1</v>
      </c>
      <c r="J118" s="286">
        <f>IFERROR(Πελάτες!AJ36/'Ανάπτυξη δικτύου'!AJ67,0)</f>
        <v>4.0661296537551149E-2</v>
      </c>
    </row>
    <row r="119" spans="2:33" outlineLevel="1">
      <c r="B119" s="49" t="s">
        <v>135</v>
      </c>
      <c r="C119" s="46" t="s">
        <v>210</v>
      </c>
      <c r="D119" s="180">
        <f>IFERROR(Πελάτες!U37/'Ανάπτυξη δικτύου'!U68,0)</f>
        <v>2.7494923227512454E-2</v>
      </c>
      <c r="E119" s="180">
        <f>IFERROR(Πελάτες!X37/'Ανάπτυξη δικτύου'!X68,0)</f>
        <v>5.9802399435426958E-2</v>
      </c>
      <c r="F119" s="180">
        <f>IFERROR(Πελάτες!AA37/'Ανάπτυξη δικτύου'!AA68,0)</f>
        <v>0.90887499999999999</v>
      </c>
      <c r="G119" s="180">
        <f>IFERROR(Πελάτες!AD37/'Ανάπτυξη δικτύου'!AD68,0)</f>
        <v>0.22600000000000001</v>
      </c>
      <c r="H119" s="180">
        <f>IFERROR(Πελάτες!AG37/'Ανάπτυξη δικτύου'!AG68,0)</f>
        <v>0.49020000000000002</v>
      </c>
      <c r="I119" s="188">
        <f>IFERROR((H119/D119)^(1/4)-1,0)</f>
        <v>1.0548503508857774</v>
      </c>
      <c r="J119" s="286"/>
    </row>
    <row r="121" spans="2:33" ht="15.6">
      <c r="B121" s="293" t="s">
        <v>211</v>
      </c>
      <c r="C121" s="293"/>
      <c r="D121" s="293"/>
      <c r="E121" s="293"/>
      <c r="F121" s="293"/>
      <c r="G121" s="293"/>
      <c r="H121" s="293"/>
      <c r="I121" s="293"/>
    </row>
    <row r="122" spans="2:33" ht="5.45" customHeight="1" outlineLevel="1">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row>
    <row r="123" spans="2:33" ht="33" customHeight="1" outlineLevel="1">
      <c r="B123" s="60"/>
      <c r="C123" s="61" t="s">
        <v>102</v>
      </c>
      <c r="D123" s="89">
        <f>$C$3</f>
        <v>2024</v>
      </c>
      <c r="E123" s="89">
        <f>$C$3+1</f>
        <v>2025</v>
      </c>
      <c r="F123" s="89">
        <f>$C$3+2</f>
        <v>2026</v>
      </c>
      <c r="G123" s="89">
        <f>$C$3+3</f>
        <v>2027</v>
      </c>
      <c r="H123" s="89">
        <f>$C$3+4</f>
        <v>2028</v>
      </c>
      <c r="I123" s="228" t="str">
        <f>"Ετήσιος ρυθμός ανάπτυξης (CAGR) "&amp;$C$3&amp;" - "&amp;$E$3</f>
        <v>Ετήσιος ρυθμός ανάπτυξης (CAGR) 2024 - 2028</v>
      </c>
    </row>
    <row r="124" spans="2:33" outlineLevel="1">
      <c r="B124" s="235" t="s">
        <v>75</v>
      </c>
      <c r="C124" s="62" t="s">
        <v>201</v>
      </c>
      <c r="D124" s="180">
        <f>IFERROR(Συνδέσεις!U14/'Ανάπτυξη δικτύου'!U45,0)</f>
        <v>0</v>
      </c>
      <c r="E124" s="180">
        <f>IFERROR(Συνδέσεις!Z14/'Ανάπτυξη δικτύου'!X45,0)</f>
        <v>0</v>
      </c>
      <c r="F124" s="180">
        <f>IFERROR(Συνδέσεις!AE14/'Ανάπτυξη δικτύου'!AA45,0)</f>
        <v>0</v>
      </c>
      <c r="G124" s="180">
        <f>IFERROR(Συνδέσεις!AJ14/'Ανάπτυξη δικτύου'!AD45,0)</f>
        <v>0</v>
      </c>
      <c r="H124" s="180">
        <f>IFERROR(Συνδέσεις!AO14/'Ανάπτυξη δικτύου'!AG45,0)</f>
        <v>0</v>
      </c>
      <c r="I124" s="188">
        <f t="shared" ref="I124:I146" si="4">IFERROR((H124/D124)^(1/4)-1,0)</f>
        <v>0</v>
      </c>
    </row>
    <row r="125" spans="2:33" outlineLevel="1">
      <c r="B125" s="236" t="s">
        <v>76</v>
      </c>
      <c r="C125" s="62" t="s">
        <v>201</v>
      </c>
      <c r="D125" s="180">
        <f>IFERROR(Συνδέσεις!U15/'Ανάπτυξη δικτύου'!U46,0)</f>
        <v>1.6855070702159556E-2</v>
      </c>
      <c r="E125" s="180">
        <f>IFERROR(Συνδέσεις!Z15/'Ανάπτυξη δικτύου'!X46,0)</f>
        <v>8.3750000000000005E-2</v>
      </c>
      <c r="F125" s="180">
        <f>IFERROR(Συνδέσεις!AE15/'Ανάπτυξη δικτύου'!AA46,0)</f>
        <v>0.1865</v>
      </c>
      <c r="G125" s="180">
        <f>IFERROR(Συνδέσεις!AJ15/'Ανάπτυξη δικτύου'!AD46,0)</f>
        <v>3.1800000000000002E-2</v>
      </c>
      <c r="H125" s="180">
        <f>IFERROR(Συνδέσεις!AO15/'Ανάπτυξη δικτύου'!AG46,0)</f>
        <v>0</v>
      </c>
      <c r="I125" s="188">
        <f t="shared" si="4"/>
        <v>-1</v>
      </c>
    </row>
    <row r="126" spans="2:33" outlineLevel="1">
      <c r="B126" s="236" t="s">
        <v>77</v>
      </c>
      <c r="C126" s="62" t="s">
        <v>201</v>
      </c>
      <c r="D126" s="180">
        <f>IFERROR(Συνδέσεις!U16/'Ανάπτυξη δικτύου'!U47,0)</f>
        <v>0</v>
      </c>
      <c r="E126" s="180">
        <f>IFERROR(Συνδέσεις!Z16/'Ανάπτυξη δικτύου'!X47,0)</f>
        <v>0</v>
      </c>
      <c r="F126" s="180">
        <f>IFERROR(Συνδέσεις!AE16/'Ανάπτυξη δικτύου'!AA47,0)</f>
        <v>0</v>
      </c>
      <c r="G126" s="180">
        <f>IFERROR(Συνδέσεις!AJ16/'Ανάπτυξη δικτύου'!AD47,0)</f>
        <v>0</v>
      </c>
      <c r="H126" s="180">
        <f>IFERROR(Συνδέσεις!AO16/'Ανάπτυξη δικτύου'!AG47,0)</f>
        <v>0</v>
      </c>
      <c r="I126" s="188">
        <f t="shared" si="4"/>
        <v>0</v>
      </c>
    </row>
    <row r="127" spans="2:33" outlineLevel="1">
      <c r="B127" s="235" t="s">
        <v>78</v>
      </c>
      <c r="C127" s="62" t="s">
        <v>201</v>
      </c>
      <c r="D127" s="180">
        <f>IFERROR(Συνδέσεις!U17/'Ανάπτυξη δικτύου'!U48,0)</f>
        <v>0</v>
      </c>
      <c r="E127" s="180">
        <f>IFERROR(Συνδέσεις!Z17/'Ανάπτυξη δικτύου'!X48,0)</f>
        <v>0</v>
      </c>
      <c r="F127" s="180">
        <f>IFERROR(Συνδέσεις!AE17/'Ανάπτυξη δικτύου'!AA48,0)</f>
        <v>0</v>
      </c>
      <c r="G127" s="180">
        <f>IFERROR(Συνδέσεις!AJ17/'Ανάπτυξη δικτύου'!AD48,0)</f>
        <v>0</v>
      </c>
      <c r="H127" s="180">
        <f>IFERROR(Συνδέσεις!AO17/'Ανάπτυξη δικτύου'!AG48,0)</f>
        <v>0</v>
      </c>
      <c r="I127" s="188">
        <f t="shared" si="4"/>
        <v>0</v>
      </c>
    </row>
    <row r="128" spans="2:33" outlineLevel="1">
      <c r="B128" s="236" t="s">
        <v>79</v>
      </c>
      <c r="C128" s="62" t="s">
        <v>201</v>
      </c>
      <c r="D128" s="180">
        <f>IFERROR(Συνδέσεις!U18/'Ανάπτυξη δικτύου'!U49,0)</f>
        <v>9.5219202539178743E-3</v>
      </c>
      <c r="E128" s="180">
        <f>IFERROR(Συνδέσεις!Z18/'Ανάπτυξη δικτύου'!X49,0)</f>
        <v>3.966666666666667E-2</v>
      </c>
      <c r="F128" s="180">
        <f>IFERROR(Συνδέσεις!AE18/'Ανάπτυξη δικτύου'!AA49,0)</f>
        <v>0</v>
      </c>
      <c r="G128" s="180">
        <f>IFERROR(Συνδέσεις!AJ18/'Ανάπτυξη δικτύου'!AD49,0)</f>
        <v>0</v>
      </c>
      <c r="H128" s="180">
        <f>IFERROR(Συνδέσεις!AO18/'Ανάπτυξη δικτύου'!AG49,0)</f>
        <v>7.7999999999999996E-3</v>
      </c>
      <c r="I128" s="188">
        <f t="shared" si="4"/>
        <v>-4.8645195701036426E-2</v>
      </c>
    </row>
    <row r="129" spans="2:9" outlineLevel="1">
      <c r="B129" s="236" t="s">
        <v>80</v>
      </c>
      <c r="C129" s="62" t="s">
        <v>201</v>
      </c>
      <c r="D129" s="180">
        <f>IFERROR(Συνδέσεις!U19/'Ανάπτυξη δικτύου'!U50,0)</f>
        <v>0</v>
      </c>
      <c r="E129" s="180">
        <f>IFERROR(Συνδέσεις!Z19/'Ανάπτυξη δικτύου'!X50,0)</f>
        <v>0</v>
      </c>
      <c r="F129" s="180">
        <f>IFERROR(Συνδέσεις!AE19/'Ανάπτυξη δικτύου'!AA50,0)</f>
        <v>0</v>
      </c>
      <c r="G129" s="180">
        <f>IFERROR(Συνδέσεις!AJ19/'Ανάπτυξη δικτύου'!AD50,0)</f>
        <v>0</v>
      </c>
      <c r="H129" s="180">
        <f>IFERROR(Συνδέσεις!AO19/'Ανάπτυξη δικτύου'!AG50,0)</f>
        <v>0</v>
      </c>
      <c r="I129" s="188">
        <f t="shared" si="4"/>
        <v>0</v>
      </c>
    </row>
    <row r="130" spans="2:9" outlineLevel="1">
      <c r="B130" s="235" t="s">
        <v>81</v>
      </c>
      <c r="C130" s="62" t="s">
        <v>201</v>
      </c>
      <c r="D130" s="180">
        <f>IFERROR(Συνδέσεις!U20/'Ανάπτυξη δικτύου'!U51,0)</f>
        <v>0</v>
      </c>
      <c r="E130" s="180">
        <f>IFERROR(Συνδέσεις!Z20/'Ανάπτυξη δικτύου'!X51,0)</f>
        <v>0</v>
      </c>
      <c r="F130" s="180">
        <f>IFERROR(Συνδέσεις!AE20/'Ανάπτυξη δικτύου'!AA51,0)</f>
        <v>0</v>
      </c>
      <c r="G130" s="180">
        <f>IFERROR(Συνδέσεις!AJ20/'Ανάπτυξη δικτύου'!AD51,0)</f>
        <v>0</v>
      </c>
      <c r="H130" s="180">
        <f>IFERROR(Συνδέσεις!AO20/'Ανάπτυξη δικτύου'!AG51,0)</f>
        <v>0</v>
      </c>
      <c r="I130" s="188">
        <f t="shared" si="4"/>
        <v>0</v>
      </c>
    </row>
    <row r="131" spans="2:9" outlineLevel="1">
      <c r="B131" s="236" t="s">
        <v>82</v>
      </c>
      <c r="C131" s="62" t="s">
        <v>201</v>
      </c>
      <c r="D131" s="180">
        <f>IFERROR(Συνδέσεις!U21/'Ανάπτυξη δικτύου'!U52,0)</f>
        <v>1.418049906562603E-2</v>
      </c>
      <c r="E131" s="180">
        <f>IFERROR(Συνδέσεις!Z21/'Ανάπτυξη δικτύου'!X52,0)</f>
        <v>0.28199999999999997</v>
      </c>
      <c r="F131" s="180">
        <f>IFERROR(Συνδέσεις!AE21/'Ανάπτυξη δικτύου'!AA52,0)</f>
        <v>0</v>
      </c>
      <c r="G131" s="180">
        <f>IFERROR(Συνδέσεις!AJ21/'Ανάπτυξη δικτύου'!AD52,0)</f>
        <v>3.4599999999999999E-2</v>
      </c>
      <c r="H131" s="180">
        <f>IFERROR(Συνδέσεις!AO21/'Ανάπτυξη δικτύου'!AG52,0)</f>
        <v>0</v>
      </c>
      <c r="I131" s="188">
        <f t="shared" si="4"/>
        <v>-1</v>
      </c>
    </row>
    <row r="132" spans="2:9" outlineLevel="1">
      <c r="B132" s="236" t="s">
        <v>83</v>
      </c>
      <c r="C132" s="62" t="s">
        <v>201</v>
      </c>
      <c r="D132" s="180">
        <f>IFERROR(Συνδέσεις!U22/'Ανάπτυξη δικτύου'!U53,0)</f>
        <v>0</v>
      </c>
      <c r="E132" s="180">
        <f>IFERROR(Συνδέσεις!Z22/'Ανάπτυξη δικτύου'!X53,0)</f>
        <v>0</v>
      </c>
      <c r="F132" s="180">
        <f>IFERROR(Συνδέσεις!AE22/'Ανάπτυξη δικτύου'!AA53,0)</f>
        <v>0</v>
      </c>
      <c r="G132" s="180">
        <f>IFERROR(Συνδέσεις!AJ22/'Ανάπτυξη δικτύου'!AD53,0)</f>
        <v>0</v>
      </c>
      <c r="H132" s="180">
        <f>IFERROR(Συνδέσεις!AO22/'Ανάπτυξη δικτύου'!AG53,0)</f>
        <v>0</v>
      </c>
      <c r="I132" s="188">
        <f t="shared" si="4"/>
        <v>0</v>
      </c>
    </row>
    <row r="133" spans="2:9" outlineLevel="1">
      <c r="B133" s="235" t="s">
        <v>84</v>
      </c>
      <c r="C133" s="62" t="s">
        <v>201</v>
      </c>
      <c r="D133" s="180">
        <f>IFERROR(Συνδέσεις!U23/'Ανάπτυξη δικτύου'!U54,0)</f>
        <v>0</v>
      </c>
      <c r="E133" s="180">
        <f>IFERROR(Συνδέσεις!Z23/'Ανάπτυξη δικτύου'!X54,0)</f>
        <v>0</v>
      </c>
      <c r="F133" s="180">
        <f>IFERROR(Συνδέσεις!AE23/'Ανάπτυξη δικτύου'!AA54,0)</f>
        <v>0</v>
      </c>
      <c r="G133" s="180">
        <f>IFERROR(Συνδέσεις!AJ23/'Ανάπτυξη δικτύου'!AD54,0)</f>
        <v>0</v>
      </c>
      <c r="H133" s="180">
        <f>IFERROR(Συνδέσεις!AO23/'Ανάπτυξη δικτύου'!AG54,0)</f>
        <v>0</v>
      </c>
      <c r="I133" s="188">
        <f t="shared" si="4"/>
        <v>0</v>
      </c>
    </row>
    <row r="134" spans="2:9" outlineLevel="1">
      <c r="B134" s="237" t="s">
        <v>85</v>
      </c>
      <c r="C134" s="62" t="s">
        <v>201</v>
      </c>
      <c r="D134" s="180">
        <f>IFERROR(Συνδέσεις!U24/'Ανάπτυξη δικτύου'!U55,0)</f>
        <v>0</v>
      </c>
      <c r="E134" s="180">
        <f>IFERROR(Συνδέσεις!Z24/'Ανάπτυξη δικτύου'!X55,0)</f>
        <v>0</v>
      </c>
      <c r="F134" s="180">
        <f>IFERROR(Συνδέσεις!AE24/'Ανάπτυξη δικτύου'!AA55,0)</f>
        <v>0</v>
      </c>
      <c r="G134" s="180">
        <f>IFERROR(Συνδέσεις!AJ24/'Ανάπτυξη δικτύου'!AD55,0)</f>
        <v>0</v>
      </c>
      <c r="H134" s="180">
        <f>IFERROR(Συνδέσεις!AO24/'Ανάπτυξη δικτύου'!AG55,0)</f>
        <v>0</v>
      </c>
      <c r="I134" s="188">
        <f t="shared" si="4"/>
        <v>0</v>
      </c>
    </row>
    <row r="135" spans="2:9" outlineLevel="1">
      <c r="B135" s="235" t="s">
        <v>86</v>
      </c>
      <c r="C135" s="62" t="s">
        <v>201</v>
      </c>
      <c r="D135" s="180">
        <f>IFERROR(Συνδέσεις!U25/'Ανάπτυξη δικτύου'!U56,0)</f>
        <v>0</v>
      </c>
      <c r="E135" s="180">
        <f>IFERROR(Συνδέσεις!Z25/'Ανάπτυξη δικτύου'!X56,0)</f>
        <v>0</v>
      </c>
      <c r="F135" s="180">
        <f>IFERROR(Συνδέσεις!AE25/'Ανάπτυξη δικτύου'!AA56,0)</f>
        <v>0</v>
      </c>
      <c r="G135" s="180">
        <f>IFERROR(Συνδέσεις!AJ25/'Ανάπτυξη δικτύου'!AD56,0)</f>
        <v>0</v>
      </c>
      <c r="H135" s="180">
        <f>IFERROR(Συνδέσεις!AO25/'Ανάπτυξη δικτύου'!AG56,0)</f>
        <v>0</v>
      </c>
      <c r="I135" s="188">
        <f t="shared" si="4"/>
        <v>0</v>
      </c>
    </row>
    <row r="136" spans="2:9" outlineLevel="1">
      <c r="B136" s="236" t="s">
        <v>87</v>
      </c>
      <c r="C136" s="62" t="s">
        <v>201</v>
      </c>
      <c r="D136" s="180">
        <f>IFERROR(Συνδέσεις!U26/'Ανάπτυξη δικτύου'!U57,0)</f>
        <v>0</v>
      </c>
      <c r="E136" s="180">
        <f>IFERROR(Συνδέσεις!Z26/'Ανάπτυξη δικτύου'!X57,0)</f>
        <v>0</v>
      </c>
      <c r="F136" s="180">
        <f>IFERROR(Συνδέσεις!AE26/'Ανάπτυξη δικτύου'!AA57,0)</f>
        <v>0</v>
      </c>
      <c r="G136" s="180">
        <f>IFERROR(Συνδέσεις!AJ26/'Ανάπτυξη δικτύου'!AD57,0)</f>
        <v>0</v>
      </c>
      <c r="H136" s="180">
        <f>IFERROR(Συνδέσεις!AO26/'Ανάπτυξη δικτύου'!AG57,0)</f>
        <v>0</v>
      </c>
      <c r="I136" s="188">
        <f t="shared" si="4"/>
        <v>0</v>
      </c>
    </row>
    <row r="137" spans="2:9" outlineLevel="1">
      <c r="B137" s="235" t="s">
        <v>88</v>
      </c>
      <c r="C137" s="62" t="s">
        <v>201</v>
      </c>
      <c r="D137" s="180">
        <f>IFERROR(Συνδέσεις!U27/'Ανάπτυξη δικτύου'!U58,0)</f>
        <v>0</v>
      </c>
      <c r="E137" s="180">
        <f>IFERROR(Συνδέσεις!Z27/'Ανάπτυξη δικτύου'!X58,0)</f>
        <v>0</v>
      </c>
      <c r="F137" s="180">
        <f>IFERROR(Συνδέσεις!AE27/'Ανάπτυξη δικτύου'!AA58,0)</f>
        <v>0</v>
      </c>
      <c r="G137" s="180">
        <f>IFERROR(Συνδέσεις!AJ27/'Ανάπτυξη δικτύου'!AD58,0)</f>
        <v>0</v>
      </c>
      <c r="H137" s="180">
        <f>IFERROR(Συνδέσεις!AO27/'Ανάπτυξη δικτύου'!AG58,0)</f>
        <v>0</v>
      </c>
      <c r="I137" s="188">
        <f t="shared" si="4"/>
        <v>0</v>
      </c>
    </row>
    <row r="138" spans="2:9" outlineLevel="1">
      <c r="B138" s="236" t="s">
        <v>89</v>
      </c>
      <c r="C138" s="62" t="s">
        <v>201</v>
      </c>
      <c r="D138" s="180">
        <f>IFERROR(Συνδέσεις!U28/'Ανάπτυξη δικτύου'!U59,0)</f>
        <v>0</v>
      </c>
      <c r="E138" s="180">
        <f>IFERROR(Συνδέσεις!Z28/'Ανάπτυξη δικτύου'!X59,0)</f>
        <v>0</v>
      </c>
      <c r="F138" s="180">
        <f>IFERROR(Συνδέσεις!AE28/'Ανάπτυξη δικτύου'!AA59,0)</f>
        <v>0</v>
      </c>
      <c r="G138" s="180">
        <f>IFERROR(Συνδέσεις!AJ28/'Ανάπτυξη δικτύου'!AD59,0)</f>
        <v>0</v>
      </c>
      <c r="H138" s="180">
        <f>IFERROR(Συνδέσεις!AO28/'Ανάπτυξη δικτύου'!AG59,0)</f>
        <v>0</v>
      </c>
      <c r="I138" s="188">
        <f t="shared" si="4"/>
        <v>0</v>
      </c>
    </row>
    <row r="139" spans="2:9" outlineLevel="1">
      <c r="B139" s="235" t="s">
        <v>90</v>
      </c>
      <c r="C139" s="62" t="s">
        <v>201</v>
      </c>
      <c r="D139" s="180">
        <f>IFERROR(Συνδέσεις!U29/'Ανάπτυξη δικτύου'!U60,0)</f>
        <v>0</v>
      </c>
      <c r="E139" s="180">
        <f>IFERROR(Συνδέσεις!Z29/'Ανάπτυξη δικτύου'!X60,0)</f>
        <v>0</v>
      </c>
      <c r="F139" s="180">
        <f>IFERROR(Συνδέσεις!AE29/'Ανάπτυξη δικτύου'!AA60,0)</f>
        <v>0</v>
      </c>
      <c r="G139" s="180">
        <f>IFERROR(Συνδέσεις!AJ29/'Ανάπτυξη δικτύου'!AD60,0)</f>
        <v>0</v>
      </c>
      <c r="H139" s="180">
        <f>IFERROR(Συνδέσεις!AO29/'Ανάπτυξη δικτύου'!AG60,0)</f>
        <v>0</v>
      </c>
      <c r="I139" s="188">
        <f t="shared" si="4"/>
        <v>0</v>
      </c>
    </row>
    <row r="140" spans="2:9" outlineLevel="1">
      <c r="B140" s="236" t="s">
        <v>91</v>
      </c>
      <c r="C140" s="62" t="s">
        <v>201</v>
      </c>
      <c r="D140" s="180">
        <f>IFERROR(Συνδέσεις!U30/'Ανάπτυξη δικτύου'!U61,0)</f>
        <v>0</v>
      </c>
      <c r="E140" s="180">
        <f>IFERROR(Συνδέσεις!Z30/'Ανάπτυξη δικτύου'!X61,0)</f>
        <v>0</v>
      </c>
      <c r="F140" s="180">
        <f>IFERROR(Συνδέσεις!AE30/'Ανάπτυξη δικτύου'!AA61,0)</f>
        <v>0</v>
      </c>
      <c r="G140" s="180">
        <f>IFERROR(Συνδέσεις!AJ30/'Ανάπτυξη δικτύου'!AD61,0)</f>
        <v>0</v>
      </c>
      <c r="H140" s="180">
        <f>IFERROR(Συνδέσεις!AO30/'Ανάπτυξη δικτύου'!AG61,0)</f>
        <v>0</v>
      </c>
      <c r="I140" s="188">
        <f t="shared" si="4"/>
        <v>0</v>
      </c>
    </row>
    <row r="141" spans="2:9" outlineLevel="1">
      <c r="B141" s="236" t="s">
        <v>92</v>
      </c>
      <c r="C141" s="62" t="s">
        <v>201</v>
      </c>
      <c r="D141" s="180">
        <f>IFERROR(Συνδέσεις!U31/'Ανάπτυξη δικτύου'!U62,0)</f>
        <v>1.4047979252215258E-2</v>
      </c>
      <c r="E141" s="180">
        <f>IFERROR(Συνδέσεις!Z31/'Ανάπτυξη δικτύου'!X62,0)</f>
        <v>1.925E-2</v>
      </c>
      <c r="F141" s="180">
        <f>IFERROR(Συνδέσεις!AE31/'Ανάπτυξη δικτύου'!AA62,0)</f>
        <v>0</v>
      </c>
      <c r="G141" s="180">
        <f>IFERROR(Συνδέσεις!AJ31/'Ανάπτυξη δικτύου'!AD62,0)</f>
        <v>0</v>
      </c>
      <c r="H141" s="180">
        <f>IFERROR(Συνδέσεις!AO31/'Ανάπτυξη δικτύου'!AG62,0)</f>
        <v>0</v>
      </c>
      <c r="I141" s="188">
        <f t="shared" si="4"/>
        <v>-1</v>
      </c>
    </row>
    <row r="142" spans="2:9" outlineLevel="1">
      <c r="B142" s="235" t="s">
        <v>84</v>
      </c>
      <c r="C142" s="62" t="s">
        <v>201</v>
      </c>
      <c r="D142" s="180">
        <f>IFERROR(Συνδέσεις!U32/'Ανάπτυξη δικτύου'!U63,0)</f>
        <v>0</v>
      </c>
      <c r="E142" s="180">
        <f>IFERROR(Συνδέσεις!Z32/'Ανάπτυξη δικτύου'!X63,0)</f>
        <v>0</v>
      </c>
      <c r="F142" s="180">
        <f>IFERROR(Συνδέσεις!AE32/'Ανάπτυξη δικτύου'!AA63,0)</f>
        <v>0</v>
      </c>
      <c r="G142" s="180">
        <f>IFERROR(Συνδέσεις!AJ32/'Ανάπτυξη δικτύου'!AD63,0)</f>
        <v>0</v>
      </c>
      <c r="H142" s="180">
        <f>IFERROR(Συνδέσεις!AO32/'Ανάπτυξη δικτύου'!AG63,0)</f>
        <v>0</v>
      </c>
      <c r="I142" s="188">
        <f t="shared" si="4"/>
        <v>0</v>
      </c>
    </row>
    <row r="143" spans="2:9" outlineLevel="1">
      <c r="B143" s="236" t="s">
        <v>93</v>
      </c>
      <c r="C143" s="62" t="s">
        <v>201</v>
      </c>
      <c r="D143" s="180">
        <f>IFERROR(Συνδέσεις!U33/'Ανάπτυξη δικτύου'!U64,0)</f>
        <v>8.0658475035966133E-3</v>
      </c>
      <c r="E143" s="180">
        <f>IFERROR(Συνδέσεις!Z33/'Ανάπτυξη δικτύου'!X64,0)</f>
        <v>2.3132328308207706E-2</v>
      </c>
      <c r="F143" s="180">
        <f>IFERROR(Συνδέσεις!AE33/'Ανάπτυξη δικτύου'!AA64,0)</f>
        <v>0</v>
      </c>
      <c r="G143" s="180">
        <f>IFERROR(Συνδέσεις!AJ33/'Ανάπτυξη δικτύου'!AD64,0)</f>
        <v>0</v>
      </c>
      <c r="H143" s="180">
        <f>IFERROR(Συνδέσεις!AO33/'Ανάπτυξη δικτύου'!AG64,0)</f>
        <v>0</v>
      </c>
      <c r="I143" s="188">
        <f t="shared" si="4"/>
        <v>-1</v>
      </c>
    </row>
    <row r="144" spans="2:9" outlineLevel="1">
      <c r="B144" s="235" t="s">
        <v>94</v>
      </c>
      <c r="C144" s="62" t="s">
        <v>201</v>
      </c>
      <c r="D144" s="180">
        <f>IFERROR(Συνδέσεις!U34/'Ανάπτυξη δικτύου'!U65,0)</f>
        <v>0</v>
      </c>
      <c r="E144" s="180">
        <f>IFERROR(Συνδέσεις!Z34/'Ανάπτυξη δικτύου'!X65,0)</f>
        <v>0</v>
      </c>
      <c r="F144" s="180">
        <f>IFERROR(Συνδέσεις!AE34/'Ανάπτυξη δικτύου'!AA65,0)</f>
        <v>0</v>
      </c>
      <c r="G144" s="180">
        <f>IFERROR(Συνδέσεις!AJ34/'Ανάπτυξη δικτύου'!AD65,0)</f>
        <v>0</v>
      </c>
      <c r="H144" s="180">
        <f>IFERROR(Συνδέσεις!AO34/'Ανάπτυξη δικτύου'!AG65,0)</f>
        <v>0</v>
      </c>
      <c r="I144" s="188">
        <f t="shared" si="4"/>
        <v>0</v>
      </c>
    </row>
    <row r="145" spans="2:33" outlineLevel="1">
      <c r="B145" s="236" t="s">
        <v>95</v>
      </c>
      <c r="C145" s="62" t="s">
        <v>201</v>
      </c>
      <c r="D145" s="180">
        <f>IFERROR(Συνδέσεις!U35/'Ανάπτυξη δικτύου'!U66,0)</f>
        <v>0</v>
      </c>
      <c r="E145" s="180">
        <f>IFERROR(Συνδέσεις!Z35/'Ανάπτυξη δικτύου'!X66,0)</f>
        <v>0</v>
      </c>
      <c r="F145" s="180">
        <f>IFERROR(Συνδέσεις!AE35/'Ανάπτυξη δικτύου'!AA66,0)</f>
        <v>0</v>
      </c>
      <c r="G145" s="180">
        <f>IFERROR(Συνδέσεις!AJ35/'Ανάπτυξη δικτύου'!AD66,0)</f>
        <v>0</v>
      </c>
      <c r="H145" s="180">
        <f>IFERROR(Συνδέσεις!AO35/'Ανάπτυξη δικτύου'!AG66,0)</f>
        <v>0</v>
      </c>
      <c r="I145" s="188">
        <f t="shared" si="4"/>
        <v>0</v>
      </c>
    </row>
    <row r="146" spans="2:33" outlineLevel="1">
      <c r="B146" s="236" t="s">
        <v>96</v>
      </c>
      <c r="C146" s="62" t="s">
        <v>201</v>
      </c>
      <c r="D146" s="180">
        <f>IFERROR(Συνδέσεις!U36/'Ανάπτυξη δικτύου'!U67,0)</f>
        <v>1.5487973742243193E-2</v>
      </c>
      <c r="E146" s="180">
        <f>IFERROR(Συνδέσεις!Z36/'Ανάπτυξη δικτύου'!X67,0)</f>
        <v>1.0914285714285715E-2</v>
      </c>
      <c r="F146" s="180">
        <f>IFERROR(Συνδέσεις!AE36/'Ανάπτυξη δικτύου'!AA67,0)</f>
        <v>0</v>
      </c>
      <c r="G146" s="180">
        <f>IFERROR(Συνδέσεις!AJ36/'Ανάπτυξη δικτύου'!AD67,0)</f>
        <v>0</v>
      </c>
      <c r="H146" s="180">
        <f>IFERROR(Συνδέσεις!AO36/'Ανάπτυξη δικτύου'!AG67,0)</f>
        <v>0</v>
      </c>
      <c r="I146" s="188">
        <f t="shared" si="4"/>
        <v>-1</v>
      </c>
    </row>
    <row r="147" spans="2:33" outlineLevel="1">
      <c r="B147" s="49" t="s">
        <v>135</v>
      </c>
      <c r="C147" s="46" t="s">
        <v>201</v>
      </c>
      <c r="D147" s="180">
        <f>IFERROR(Συνδέσεις!U37/'Ανάπτυξη δικτύου'!U68,0)</f>
        <v>1.175571106468563E-2</v>
      </c>
      <c r="E147" s="180">
        <f>IFERROR(Συνδέσεις!Z37/'Ανάπτυξη δικτύου'!X68,0)</f>
        <v>3.3401552575864503E-2</v>
      </c>
      <c r="F147" s="180">
        <f>IFERROR(Συνδέσεις!AE37/'Ανάπτυξη δικτύου'!AA68,0)</f>
        <v>0.60699999999999998</v>
      </c>
      <c r="G147" s="180">
        <f>IFERROR(Συνδέσεις!AJ37/'Ανάπτυξη δικτύου'!AD68,0)</f>
        <v>0.1552</v>
      </c>
      <c r="H147" s="180">
        <f>IFERROR(Συνδέσεις!AO37/'Ανάπτυξη δικτύου'!AG68,0)</f>
        <v>0.44700000000000001</v>
      </c>
      <c r="I147" s="188">
        <f>IFERROR((H147/D147)^(1/4)-1,0)</f>
        <v>1.4832168982465923</v>
      </c>
    </row>
    <row r="149" spans="2:33" ht="15.6">
      <c r="B149" s="293" t="s">
        <v>212</v>
      </c>
      <c r="C149" s="293"/>
      <c r="D149" s="293"/>
      <c r="E149" s="293"/>
      <c r="F149" s="293"/>
      <c r="G149" s="293"/>
      <c r="H149" s="293"/>
      <c r="I149" s="293"/>
    </row>
    <row r="150" spans="2:33" ht="5.45" customHeight="1" outlineLevel="1">
      <c r="B150" s="102"/>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c r="AG150" s="102"/>
    </row>
    <row r="151" spans="2:33" ht="28.9" outlineLevel="1">
      <c r="B151" s="60"/>
      <c r="C151" s="61" t="s">
        <v>102</v>
      </c>
      <c r="D151" s="89">
        <f>$C$3</f>
        <v>2024</v>
      </c>
      <c r="E151" s="89">
        <f>$C$3+1</f>
        <v>2025</v>
      </c>
      <c r="F151" s="89">
        <f>$C$3+2</f>
        <v>2026</v>
      </c>
      <c r="G151" s="89">
        <f>$C$3+3</f>
        <v>2027</v>
      </c>
      <c r="H151" s="89">
        <f>$C$3+4</f>
        <v>2028</v>
      </c>
      <c r="I151" s="228" t="str">
        <f>"Ετήσιος ρυθμός ανάπτυξης (CAGR) "&amp;$C$3&amp;" - "&amp;$E$3</f>
        <v>Ετήσιος ρυθμός ανάπτυξης (CAGR) 2024 - 2028</v>
      </c>
    </row>
    <row r="152" spans="2:33" outlineLevel="1">
      <c r="B152" s="235" t="s">
        <v>75</v>
      </c>
      <c r="C152" s="62" t="s">
        <v>199</v>
      </c>
      <c r="D152" s="180">
        <f>IFERROR('Διανεμόμενες ποσότητες αερίου'!P15/'Ανάπτυξη δικτύου'!U45,0)</f>
        <v>0</v>
      </c>
      <c r="E152" s="180">
        <f>IFERROR('Διανεμόμενες ποσότητες αερίου'!V15/'Ανάπτυξη δικτύου'!X45,0)</f>
        <v>0</v>
      </c>
      <c r="F152" s="180">
        <f>IFERROR('Διανεμόμενες ποσότητες αερίου'!AB15/'Ανάπτυξη δικτύου'!AA45,0)</f>
        <v>0</v>
      </c>
      <c r="G152" s="180">
        <f>IFERROR('Διανεμόμενες ποσότητες αερίου'!AH15/'Ανάπτυξη δικτύου'!AD45,0)</f>
        <v>0</v>
      </c>
      <c r="H152" s="180">
        <f>IFERROR('Διανεμόμενες ποσότητες αερίου'!AN15/'Ανάπτυξη δικτύου'!AG45,0)</f>
        <v>0</v>
      </c>
      <c r="I152" s="188">
        <f t="shared" ref="I152:I174" si="5">IFERROR((H152/D152)^(1/4)-1,0)</f>
        <v>0</v>
      </c>
      <c r="J152" s="286">
        <f>IFERROR('Διανεμόμενες ποσότητες αερίου'!AR15/'Ανάπτυξη δικτύου'!AJ45,0)</f>
        <v>0</v>
      </c>
    </row>
    <row r="153" spans="2:33" outlineLevel="1">
      <c r="B153" s="236" t="s">
        <v>76</v>
      </c>
      <c r="C153" s="62" t="s">
        <v>199</v>
      </c>
      <c r="D153" s="180">
        <f>IFERROR('Διανεμόμενες ποσότητες αερίου'!P16/'Ανάπτυξη δικτύου'!U46,0)</f>
        <v>0.25733155058547058</v>
      </c>
      <c r="E153" s="180">
        <f>IFERROR('Διανεμόμενες ποσότητες αερίου'!V16/'Ανάπτυξη δικτύου'!X46,0)</f>
        <v>1.4788125000000001</v>
      </c>
      <c r="F153" s="180">
        <f>IFERROR('Διανεμόμενες ποσότητες αερίου'!AB16/'Ανάπτυξη δικτύου'!AA46,0)</f>
        <v>7.6217499999999996</v>
      </c>
      <c r="G153" s="180">
        <f>IFERROR('Διανεμόμενες ποσότητες αερίου'!AH16/'Ανάπτυξη δικτύου'!AD46,0)</f>
        <v>8.8797699999999988</v>
      </c>
      <c r="H153" s="180">
        <f>IFERROR('Διανεμόμενες ποσότητες αερίου'!AN16/'Ανάπτυξη δικτύου'!AG46,0)</f>
        <v>0</v>
      </c>
      <c r="I153" s="188">
        <f t="shared" si="5"/>
        <v>-1</v>
      </c>
      <c r="J153" s="286">
        <f>IFERROR('Διανεμόμενες ποσότητες αερίου'!AR16/'Ανάπτυξη δικτύου'!AJ46,0)</f>
        <v>6.0610157421693769</v>
      </c>
    </row>
    <row r="154" spans="2:33" outlineLevel="1">
      <c r="B154" s="236" t="s">
        <v>77</v>
      </c>
      <c r="C154" s="62" t="s">
        <v>199</v>
      </c>
      <c r="D154" s="180">
        <f>IFERROR('Διανεμόμενες ποσότητες αερίου'!P17/'Ανάπτυξη δικτύου'!U47,0)</f>
        <v>0</v>
      </c>
      <c r="E154" s="180">
        <f>IFERROR('Διανεμόμενες ποσότητες αερίου'!V17/'Ανάπτυξη δικτύου'!X47,0)</f>
        <v>0</v>
      </c>
      <c r="F154" s="180">
        <f>IFERROR('Διανεμόμενες ποσότητες αερίου'!AB17/'Ανάπτυξη δικτύου'!AA47,0)</f>
        <v>0</v>
      </c>
      <c r="G154" s="180">
        <f>IFERROR('Διανεμόμενες ποσότητες αερίου'!AH17/'Ανάπτυξη δικτύου'!AD47,0)</f>
        <v>0</v>
      </c>
      <c r="H154" s="180">
        <f>IFERROR('Διανεμόμενες ποσότητες αερίου'!AN17/'Ανάπτυξη δικτύου'!AG47,0)</f>
        <v>0</v>
      </c>
      <c r="I154" s="188">
        <f t="shared" si="5"/>
        <v>0</v>
      </c>
      <c r="J154" s="286">
        <f>IFERROR('Διανεμόμενες ποσότητες αερίου'!AR17/'Ανάπτυξη δικτύου'!AJ47,0)</f>
        <v>0</v>
      </c>
    </row>
    <row r="155" spans="2:33" outlineLevel="1">
      <c r="B155" s="235" t="s">
        <v>78</v>
      </c>
      <c r="C155" s="62" t="s">
        <v>199</v>
      </c>
      <c r="D155" s="180">
        <f>IFERROR('Διανεμόμενες ποσότητες αερίου'!P18/'Ανάπτυξη δικτύου'!U48,0)</f>
        <v>0</v>
      </c>
      <c r="E155" s="180">
        <f>IFERROR('Διανεμόμενες ποσότητες αερίου'!V18/'Ανάπτυξη δικτύου'!X48,0)</f>
        <v>0</v>
      </c>
      <c r="F155" s="180">
        <f>IFERROR('Διανεμόμενες ποσότητες αερίου'!AB18/'Ανάπτυξη δικτύου'!AA48,0)</f>
        <v>0</v>
      </c>
      <c r="G155" s="180">
        <f>IFERROR('Διανεμόμενες ποσότητες αερίου'!AH18/'Ανάπτυξη δικτύου'!AD48,0)</f>
        <v>0</v>
      </c>
      <c r="H155" s="180">
        <f>IFERROR('Διανεμόμενες ποσότητες αερίου'!AN18/'Ανάπτυξη δικτύου'!AG48,0)</f>
        <v>0</v>
      </c>
      <c r="I155" s="188">
        <f t="shared" si="5"/>
        <v>0</v>
      </c>
      <c r="J155" s="286">
        <f>IFERROR('Διανεμόμενες ποσότητες αερίου'!AR18/'Ανάπτυξη δικτύου'!AJ48,0)</f>
        <v>0</v>
      </c>
    </row>
    <row r="156" spans="2:33" outlineLevel="1">
      <c r="B156" s="236" t="s">
        <v>79</v>
      </c>
      <c r="C156" s="62" t="s">
        <v>199</v>
      </c>
      <c r="D156" s="180">
        <f>IFERROR('Διανεμόμενες ποσότητες αερίου'!P19/'Ανάπτυξη δικτύου'!U49,0)</f>
        <v>0.1285955167625471</v>
      </c>
      <c r="E156" s="180">
        <f>IFERROR('Διανεμόμενες ποσότητες αερίου'!V19/'Ανάπτυξη δικτύου'!X49,0)</f>
        <v>0.79205000000000003</v>
      </c>
      <c r="F156" s="180">
        <f>IFERROR('Διανεμόμενες ποσότητες αερίου'!AB19/'Ανάπτυξη δικτύου'!AA49,0)</f>
        <v>0</v>
      </c>
      <c r="G156" s="180">
        <f>IFERROR('Διανεμόμενες ποσότητες αερίου'!AH19/'Ανάπτυξη δικτύου'!AD49,0)</f>
        <v>0</v>
      </c>
      <c r="H156" s="180">
        <f>IFERROR('Διανεμόμενες ποσότητες αερίου'!AN19/'Ανάπτυξη δικτύου'!AG49,0)</f>
        <v>7.4904199999999994</v>
      </c>
      <c r="I156" s="188">
        <f t="shared" si="5"/>
        <v>1.7626132185562389</v>
      </c>
      <c r="J156" s="286">
        <f>IFERROR('Διανεμόμενες ποσότητες αερίου'!AR19/'Ανάπτυξη δικτύου'!AJ49,0)</f>
        <v>4.2063732368362752</v>
      </c>
    </row>
    <row r="157" spans="2:33" outlineLevel="1">
      <c r="B157" s="236" t="s">
        <v>80</v>
      </c>
      <c r="C157" s="62" t="s">
        <v>199</v>
      </c>
      <c r="D157" s="180">
        <f>IFERROR('Διανεμόμενες ποσότητες αερίου'!P20/'Ανάπτυξη δικτύου'!U50,0)</f>
        <v>0</v>
      </c>
      <c r="E157" s="180">
        <f>IFERROR('Διανεμόμενες ποσότητες αερίου'!V20/'Ανάπτυξη δικτύου'!X50,0)</f>
        <v>0</v>
      </c>
      <c r="F157" s="180">
        <f>IFERROR('Διανεμόμενες ποσότητες αερίου'!AB20/'Ανάπτυξη δικτύου'!AA50,0)</f>
        <v>0</v>
      </c>
      <c r="G157" s="180">
        <f>IFERROR('Διανεμόμενες ποσότητες αερίου'!AH20/'Ανάπτυξη δικτύου'!AD50,0)</f>
        <v>0</v>
      </c>
      <c r="H157" s="180">
        <f>IFERROR('Διανεμόμενες ποσότητες αερίου'!AN20/'Ανάπτυξη δικτύου'!AG50,0)</f>
        <v>0</v>
      </c>
      <c r="I157" s="188">
        <f t="shared" si="5"/>
        <v>0</v>
      </c>
      <c r="J157" s="286">
        <f>IFERROR('Διανεμόμενες ποσότητες αερίου'!AR20/'Ανάπτυξη δικτύου'!AJ50,0)</f>
        <v>0</v>
      </c>
    </row>
    <row r="158" spans="2:33" outlineLevel="1">
      <c r="B158" s="235" t="s">
        <v>81</v>
      </c>
      <c r="C158" s="62" t="s">
        <v>199</v>
      </c>
      <c r="D158" s="180">
        <f>IFERROR('Διανεμόμενες ποσότητες αερίου'!P21/'Ανάπτυξη δικτύου'!U51,0)</f>
        <v>0</v>
      </c>
      <c r="E158" s="180">
        <f>IFERROR('Διανεμόμενες ποσότητες αερίου'!V21/'Ανάπτυξη δικτύου'!X51,0)</f>
        <v>0</v>
      </c>
      <c r="F158" s="180">
        <f>IFERROR('Διανεμόμενες ποσότητες αερίου'!AB21/'Ανάπτυξη δικτύου'!AA51,0)</f>
        <v>0</v>
      </c>
      <c r="G158" s="180">
        <f>IFERROR('Διανεμόμενες ποσότητες αερίου'!AH21/'Ανάπτυξη δικτύου'!AD51,0)</f>
        <v>0</v>
      </c>
      <c r="H158" s="180">
        <f>IFERROR('Διανεμόμενες ποσότητες αερίου'!AN21/'Ανάπτυξη δικτύου'!AG51,0)</f>
        <v>0</v>
      </c>
      <c r="I158" s="188">
        <f t="shared" si="5"/>
        <v>0</v>
      </c>
      <c r="J158" s="286">
        <f>IFERROR('Διανεμόμενες ποσότητες αερίου'!AR21/'Ανάπτυξη δικτύου'!AJ51,0)</f>
        <v>0</v>
      </c>
    </row>
    <row r="159" spans="2:33" outlineLevel="1">
      <c r="B159" s="236" t="s">
        <v>82</v>
      </c>
      <c r="C159" s="62" t="s">
        <v>199</v>
      </c>
      <c r="D159" s="180">
        <f>IFERROR('Διανεμόμενες ποσότητες αερίου'!P22/'Ανάπτυξη δικτύου'!U52,0)</f>
        <v>0.20457293613279104</v>
      </c>
      <c r="E159" s="180">
        <f>IFERROR('Διανεμόμενες ποσότητες αερίου'!V22/'Ανάπτυξη δικτύου'!X52,0)</f>
        <v>5.1213666666666668</v>
      </c>
      <c r="F159" s="180">
        <f>IFERROR('Διανεμόμενες ποσότητες αερίου'!AB22/'Ανάπτυξη δικτύου'!AA52,0)</f>
        <v>0</v>
      </c>
      <c r="G159" s="180">
        <f>IFERROR('Διανεμόμενες ποσότητες αερίου'!AH22/'Ανάπτυξη δικτύου'!AD52,0)</f>
        <v>12.16498</v>
      </c>
      <c r="H159" s="180">
        <f>IFERROR('Διανεμόμενες ποσότητες αερίου'!AN22/'Ανάπτυξη δικτύου'!AG52,0)</f>
        <v>0</v>
      </c>
      <c r="I159" s="188">
        <f t="shared" si="5"/>
        <v>-1</v>
      </c>
      <c r="J159" s="286">
        <f>IFERROR('Διανεμόμενες ποσότητες αερίου'!AR22/'Ανάπτυξη δικτύου'!AJ52,0)</f>
        <v>11.231806749722175</v>
      </c>
    </row>
    <row r="160" spans="2:33" outlineLevel="1">
      <c r="B160" s="236" t="s">
        <v>83</v>
      </c>
      <c r="C160" s="62" t="s">
        <v>199</v>
      </c>
      <c r="D160" s="180">
        <f>IFERROR('Διανεμόμενες ποσότητες αερίου'!P23/'Ανάπτυξη δικτύου'!U53,0)</f>
        <v>0</v>
      </c>
      <c r="E160" s="180">
        <f>IFERROR('Διανεμόμενες ποσότητες αερίου'!V23/'Ανάπτυξη δικτύου'!X53,0)</f>
        <v>0</v>
      </c>
      <c r="F160" s="180">
        <f>IFERROR('Διανεμόμενες ποσότητες αερίου'!AB23/'Ανάπτυξη δικτύου'!AA53,0)</f>
        <v>0</v>
      </c>
      <c r="G160" s="180">
        <f>IFERROR('Διανεμόμενες ποσότητες αερίου'!AH23/'Ανάπτυξη δικτύου'!AD53,0)</f>
        <v>0</v>
      </c>
      <c r="H160" s="180">
        <f>IFERROR('Διανεμόμενες ποσότητες αερίου'!AN23/'Ανάπτυξη δικτύου'!AG53,0)</f>
        <v>0</v>
      </c>
      <c r="I160" s="188">
        <f t="shared" si="5"/>
        <v>0</v>
      </c>
      <c r="J160" s="286">
        <f>IFERROR('Διανεμόμενες ποσότητες αερίου'!AR23/'Ανάπτυξη δικτύου'!AJ53,0)</f>
        <v>0</v>
      </c>
    </row>
    <row r="161" spans="2:10" outlineLevel="1">
      <c r="B161" s="235" t="s">
        <v>84</v>
      </c>
      <c r="C161" s="62" t="s">
        <v>199</v>
      </c>
      <c r="D161" s="180">
        <f>IFERROR('Διανεμόμενες ποσότητες αερίου'!P24/'Ανάπτυξη δικτύου'!U54,0)</f>
        <v>0</v>
      </c>
      <c r="E161" s="180">
        <f>IFERROR('Διανεμόμενες ποσότητες αερίου'!V24/'Ανάπτυξη δικτύου'!X54,0)</f>
        <v>0</v>
      </c>
      <c r="F161" s="180">
        <f>IFERROR('Διανεμόμενες ποσότητες αερίου'!AB24/'Ανάπτυξη δικτύου'!AA54,0)</f>
        <v>0</v>
      </c>
      <c r="G161" s="180">
        <f>IFERROR('Διανεμόμενες ποσότητες αερίου'!AH24/'Ανάπτυξη δικτύου'!AD54,0)</f>
        <v>0</v>
      </c>
      <c r="H161" s="180">
        <f>IFERROR('Διανεμόμενες ποσότητες αερίου'!AN24/'Ανάπτυξη δικτύου'!AG54,0)</f>
        <v>0</v>
      </c>
      <c r="I161" s="188">
        <f t="shared" si="5"/>
        <v>0</v>
      </c>
      <c r="J161" s="286">
        <f>IFERROR('Διανεμόμενες ποσότητες αερίου'!AR24/'Ανάπτυξη δικτύου'!AJ54,0)</f>
        <v>0</v>
      </c>
    </row>
    <row r="162" spans="2:10" outlineLevel="1">
      <c r="B162" s="237" t="s">
        <v>85</v>
      </c>
      <c r="C162" s="62" t="s">
        <v>199</v>
      </c>
      <c r="D162" s="180">
        <f>IFERROR('Διανεμόμενες ποσότητες αερίου'!P25/'Ανάπτυξη δικτύου'!U55,0)</f>
        <v>0</v>
      </c>
      <c r="E162" s="180">
        <f>IFERROR('Διανεμόμενες ποσότητες αερίου'!V25/'Ανάπτυξη δικτύου'!X55,0)</f>
        <v>0</v>
      </c>
      <c r="F162" s="180">
        <f>IFERROR('Διανεμόμενες ποσότητες αερίου'!AB25/'Ανάπτυξη δικτύου'!AA55,0)</f>
        <v>0</v>
      </c>
      <c r="G162" s="180">
        <f>IFERROR('Διανεμόμενες ποσότητες αερίου'!AH25/'Ανάπτυξη δικτύου'!AD55,0)</f>
        <v>0</v>
      </c>
      <c r="H162" s="180">
        <f>IFERROR('Διανεμόμενες ποσότητες αερίου'!AN25/'Ανάπτυξη δικτύου'!AG55,0)</f>
        <v>0</v>
      </c>
      <c r="I162" s="188">
        <f t="shared" si="5"/>
        <v>0</v>
      </c>
      <c r="J162" s="286">
        <f>IFERROR('Διανεμόμενες ποσότητες αερίου'!AR25/'Ανάπτυξη δικτύου'!AJ55,0)</f>
        <v>0</v>
      </c>
    </row>
    <row r="163" spans="2:10" outlineLevel="1">
      <c r="B163" s="235" t="s">
        <v>86</v>
      </c>
      <c r="C163" s="62" t="s">
        <v>199</v>
      </c>
      <c r="D163" s="180">
        <f>IFERROR('Διανεμόμενες ποσότητες αερίου'!P26/'Ανάπτυξη δικτύου'!U56,0)</f>
        <v>0</v>
      </c>
      <c r="E163" s="180">
        <f>IFERROR('Διανεμόμενες ποσότητες αερίου'!V26/'Ανάπτυξη δικτύου'!X56,0)</f>
        <v>0</v>
      </c>
      <c r="F163" s="180">
        <f>IFERROR('Διανεμόμενες ποσότητες αερίου'!AB26/'Ανάπτυξη δικτύου'!AA56,0)</f>
        <v>0</v>
      </c>
      <c r="G163" s="180">
        <f>IFERROR('Διανεμόμενες ποσότητες αερίου'!AH26/'Ανάπτυξη δικτύου'!AD56,0)</f>
        <v>0</v>
      </c>
      <c r="H163" s="180">
        <f>IFERROR('Διανεμόμενες ποσότητες αερίου'!AN26/'Ανάπτυξη δικτύου'!AG56,0)</f>
        <v>0</v>
      </c>
      <c r="I163" s="188">
        <f t="shared" si="5"/>
        <v>0</v>
      </c>
      <c r="J163" s="286">
        <f>IFERROR('Διανεμόμενες ποσότητες αερίου'!AR26/'Ανάπτυξη δικτύου'!AJ56,0)</f>
        <v>0</v>
      </c>
    </row>
    <row r="164" spans="2:10" outlineLevel="1">
      <c r="B164" s="236" t="s">
        <v>87</v>
      </c>
      <c r="C164" s="62" t="s">
        <v>199</v>
      </c>
      <c r="D164" s="180">
        <f>IFERROR('Διανεμόμενες ποσότητες αερίου'!P27/'Ανάπτυξη δικτύου'!U57,0)</f>
        <v>0</v>
      </c>
      <c r="E164" s="180">
        <f>IFERROR('Διανεμόμενες ποσότητες αερίου'!V27/'Ανάπτυξη δικτύου'!X57,0)</f>
        <v>0</v>
      </c>
      <c r="F164" s="180">
        <f>IFERROR('Διανεμόμενες ποσότητες αερίου'!AB27/'Ανάπτυξη δικτύου'!AA57,0)</f>
        <v>0</v>
      </c>
      <c r="G164" s="180">
        <f>IFERROR('Διανεμόμενες ποσότητες αερίου'!AH27/'Ανάπτυξη δικτύου'!AD57,0)</f>
        <v>0</v>
      </c>
      <c r="H164" s="180">
        <f>IFERROR('Διανεμόμενες ποσότητες αερίου'!AN27/'Ανάπτυξη δικτύου'!AG57,0)</f>
        <v>0</v>
      </c>
      <c r="I164" s="188">
        <f t="shared" si="5"/>
        <v>0</v>
      </c>
      <c r="J164" s="286">
        <f>IFERROR('Διανεμόμενες ποσότητες αερίου'!AR27/'Ανάπτυξη δικτύου'!AJ57,0)</f>
        <v>0</v>
      </c>
    </row>
    <row r="165" spans="2:10" outlineLevel="1">
      <c r="B165" s="235" t="s">
        <v>88</v>
      </c>
      <c r="C165" s="62" t="s">
        <v>199</v>
      </c>
      <c r="D165" s="180">
        <f>IFERROR('Διανεμόμενες ποσότητες αερίου'!P28/'Ανάπτυξη δικτύου'!U58,0)</f>
        <v>0</v>
      </c>
      <c r="E165" s="180">
        <f>IFERROR('Διανεμόμενες ποσότητες αερίου'!V28/'Ανάπτυξη δικτύου'!X58,0)</f>
        <v>0</v>
      </c>
      <c r="F165" s="180">
        <f>IFERROR('Διανεμόμενες ποσότητες αερίου'!AB28/'Ανάπτυξη δικτύου'!AA58,0)</f>
        <v>0</v>
      </c>
      <c r="G165" s="180">
        <f>IFERROR('Διανεμόμενες ποσότητες αερίου'!AH28/'Ανάπτυξη δικτύου'!AD58,0)</f>
        <v>0</v>
      </c>
      <c r="H165" s="180">
        <f>IFERROR('Διανεμόμενες ποσότητες αερίου'!AN28/'Ανάπτυξη δικτύου'!AG58,0)</f>
        <v>0</v>
      </c>
      <c r="I165" s="188">
        <f t="shared" si="5"/>
        <v>0</v>
      </c>
      <c r="J165" s="286">
        <f>IFERROR('Διανεμόμενες ποσότητες αερίου'!AR28/'Ανάπτυξη δικτύου'!AJ58,0)</f>
        <v>0</v>
      </c>
    </row>
    <row r="166" spans="2:10" outlineLevel="1">
      <c r="B166" s="236" t="s">
        <v>89</v>
      </c>
      <c r="C166" s="62" t="s">
        <v>199</v>
      </c>
      <c r="D166" s="180">
        <f>IFERROR('Διανεμόμενες ποσότητες αερίου'!P29/'Ανάπτυξη δικτύου'!U59,0)</f>
        <v>0</v>
      </c>
      <c r="E166" s="180">
        <f>IFERROR('Διανεμόμενες ποσότητες αερίου'!V29/'Ανάπτυξη δικτύου'!X59,0)</f>
        <v>0</v>
      </c>
      <c r="F166" s="180">
        <f>IFERROR('Διανεμόμενες ποσότητες αερίου'!AB29/'Ανάπτυξη δικτύου'!AA59,0)</f>
        <v>0</v>
      </c>
      <c r="G166" s="180">
        <f>IFERROR('Διανεμόμενες ποσότητες αερίου'!AH29/'Ανάπτυξη δικτύου'!AD59,0)</f>
        <v>0</v>
      </c>
      <c r="H166" s="180">
        <f>IFERROR('Διανεμόμενες ποσότητες αερίου'!AN29/'Ανάπτυξη δικτύου'!AG59,0)</f>
        <v>0</v>
      </c>
      <c r="I166" s="188">
        <f t="shared" si="5"/>
        <v>0</v>
      </c>
      <c r="J166" s="286">
        <f>IFERROR('Διανεμόμενες ποσότητες αερίου'!AR29/'Ανάπτυξη δικτύου'!AJ59,0)</f>
        <v>0</v>
      </c>
    </row>
    <row r="167" spans="2:10" outlineLevel="1">
      <c r="B167" s="235" t="s">
        <v>90</v>
      </c>
      <c r="C167" s="62" t="s">
        <v>199</v>
      </c>
      <c r="D167" s="180">
        <f>IFERROR('Διανεμόμενες ποσότητες αερίου'!P30/'Ανάπτυξη δικτύου'!U60,0)</f>
        <v>0</v>
      </c>
      <c r="E167" s="180">
        <f>IFERROR('Διανεμόμενες ποσότητες αερίου'!V30/'Ανάπτυξη δικτύου'!X60,0)</f>
        <v>0</v>
      </c>
      <c r="F167" s="180">
        <f>IFERROR('Διανεμόμενες ποσότητες αερίου'!AB30/'Ανάπτυξη δικτύου'!AA60,0)</f>
        <v>0</v>
      </c>
      <c r="G167" s="180">
        <f>IFERROR('Διανεμόμενες ποσότητες αερίου'!AH30/'Ανάπτυξη δικτύου'!AD60,0)</f>
        <v>0</v>
      </c>
      <c r="H167" s="180">
        <f>IFERROR('Διανεμόμενες ποσότητες αερίου'!AN30/'Ανάπτυξη δικτύου'!AG60,0)</f>
        <v>0</v>
      </c>
      <c r="I167" s="188">
        <f t="shared" si="5"/>
        <v>0</v>
      </c>
      <c r="J167" s="286">
        <f>IFERROR('Διανεμόμενες ποσότητες αερίου'!AR30/'Ανάπτυξη δικτύου'!AJ60,0)</f>
        <v>0</v>
      </c>
    </row>
    <row r="168" spans="2:10" outlineLevel="1">
      <c r="B168" s="236" t="s">
        <v>91</v>
      </c>
      <c r="C168" s="62" t="s">
        <v>199</v>
      </c>
      <c r="D168" s="180">
        <f>IFERROR('Διανεμόμενες ποσότητες αερίου'!P31/'Ανάπτυξη δικτύου'!U61,0)</f>
        <v>0</v>
      </c>
      <c r="E168" s="180">
        <f>IFERROR('Διανεμόμενες ποσότητες αερίου'!V31/'Ανάπτυξη δικτύου'!X61,0)</f>
        <v>0</v>
      </c>
      <c r="F168" s="180">
        <f>IFERROR('Διανεμόμενες ποσότητες αερίου'!AB31/'Ανάπτυξη δικτύου'!AA61,0)</f>
        <v>0</v>
      </c>
      <c r="G168" s="180">
        <f>IFERROR('Διανεμόμενες ποσότητες αερίου'!AH31/'Ανάπτυξη δικτύου'!AD61,0)</f>
        <v>0</v>
      </c>
      <c r="H168" s="180">
        <f>IFERROR('Διανεμόμενες ποσότητες αερίου'!AN31/'Ανάπτυξη δικτύου'!AG61,0)</f>
        <v>0</v>
      </c>
      <c r="I168" s="188">
        <f t="shared" si="5"/>
        <v>0</v>
      </c>
      <c r="J168" s="286">
        <f>IFERROR('Διανεμόμενες ποσότητες αερίου'!AR31/'Ανάπτυξη δικτύου'!AJ61,0)</f>
        <v>0</v>
      </c>
    </row>
    <row r="169" spans="2:10" outlineLevel="1">
      <c r="B169" s="236" t="s">
        <v>92</v>
      </c>
      <c r="C169" s="62" t="s">
        <v>199</v>
      </c>
      <c r="D169" s="180">
        <f>IFERROR('Διανεμόμενες ποσότητες αερίου'!P32/'Ανάπτυξη δικτύου'!U62,0)</f>
        <v>0.25625675383617896</v>
      </c>
      <c r="E169" s="180">
        <f>IFERROR('Διανεμόμενες ποσότητες αερίου'!V32/'Ανάπτυξη δικτύου'!X62,0)</f>
        <v>1.0055875000000001</v>
      </c>
      <c r="F169" s="180">
        <f>IFERROR('Διανεμόμενες ποσότητες αερίου'!AB32/'Ανάπτυξη δικτύου'!AA62,0)</f>
        <v>0</v>
      </c>
      <c r="G169" s="180">
        <f>IFERROR('Διανεμόμενες ποσότητες αερίου'!AH32/'Ανάπτυξη δικτύου'!AD62,0)</f>
        <v>0</v>
      </c>
      <c r="H169" s="180">
        <f>IFERROR('Διανεμόμενες ποσότητες αερίου'!AN32/'Ανάπτυξη δικτύου'!AG62,0)</f>
        <v>0</v>
      </c>
      <c r="I169" s="188">
        <f t="shared" si="5"/>
        <v>-1</v>
      </c>
      <c r="J169" s="286">
        <f>IFERROR('Διανεμόμενες ποσότητες αερίου'!AR32/'Ανάπτυξη δικτύου'!AJ62,0)</f>
        <v>84.432926863071188</v>
      </c>
    </row>
    <row r="170" spans="2:10" outlineLevel="1">
      <c r="B170" s="235" t="s">
        <v>84</v>
      </c>
      <c r="C170" s="62" t="s">
        <v>199</v>
      </c>
      <c r="D170" s="180">
        <f>IFERROR('Διανεμόμενες ποσότητες αερίου'!P33/'Ανάπτυξη δικτύου'!U63,0)</f>
        <v>0</v>
      </c>
      <c r="E170" s="180">
        <f>IFERROR('Διανεμόμενες ποσότητες αερίου'!V33/'Ανάπτυξη δικτύου'!X63,0)</f>
        <v>0</v>
      </c>
      <c r="F170" s="180">
        <f>IFERROR('Διανεμόμενες ποσότητες αερίου'!AB33/'Ανάπτυξη δικτύου'!AA63,0)</f>
        <v>0</v>
      </c>
      <c r="G170" s="180">
        <f>IFERROR('Διανεμόμενες ποσότητες αερίου'!AH33/'Ανάπτυξη δικτύου'!AD63,0)</f>
        <v>0</v>
      </c>
      <c r="H170" s="180">
        <f>IFERROR('Διανεμόμενες ποσότητες αερίου'!AN33/'Ανάπτυξη δικτύου'!AG63,0)</f>
        <v>0</v>
      </c>
      <c r="I170" s="188">
        <f t="shared" si="5"/>
        <v>0</v>
      </c>
      <c r="J170" s="286">
        <f>IFERROR('Διανεμόμενες ποσότητες αερίου'!AR33/'Ανάπτυξη δικτύου'!AJ63,0)</f>
        <v>0</v>
      </c>
    </row>
    <row r="171" spans="2:10" outlineLevel="1">
      <c r="B171" s="236" t="s">
        <v>93</v>
      </c>
      <c r="C171" s="62" t="s">
        <v>199</v>
      </c>
      <c r="D171" s="180">
        <f>IFERROR('Διανεμόμενες ποσότητες αερίου'!P34/'Ανάπτυξη δικτύου'!U64,0)</f>
        <v>0.13069503077757602</v>
      </c>
      <c r="E171" s="180">
        <f>IFERROR('Διανεμόμενες ποσότητες αερίου'!V34/'Ανάπτυξη δικτύου'!X64,0)</f>
        <v>0.72124288107202672</v>
      </c>
      <c r="F171" s="180">
        <f>IFERROR('Διανεμόμενες ποσότητες αερίου'!AB34/'Ανάπτυξη δικτύου'!AA64,0)</f>
        <v>0</v>
      </c>
      <c r="G171" s="180">
        <f>IFERROR('Διανεμόμενες ποσότητες αερίου'!AH34/'Ανάπτυξη δικτύου'!AD64,0)</f>
        <v>0</v>
      </c>
      <c r="H171" s="180">
        <f>IFERROR('Διανεμόμενες ποσότητες αερίου'!AN34/'Ανάπτυξη δικτύου'!AG64,0)</f>
        <v>0</v>
      </c>
      <c r="I171" s="188">
        <f t="shared" si="5"/>
        <v>-1</v>
      </c>
      <c r="J171" s="286">
        <f>IFERROR('Διανεμόμενες ποσότητες αερίου'!AR34/'Ανάπτυξη δικτύου'!AJ64,0)</f>
        <v>14.429107452424562</v>
      </c>
    </row>
    <row r="172" spans="2:10" outlineLevel="1">
      <c r="B172" s="235" t="s">
        <v>94</v>
      </c>
      <c r="C172" s="62" t="s">
        <v>199</v>
      </c>
      <c r="D172" s="180">
        <f>IFERROR('Διανεμόμενες ποσότητες αερίου'!P35/'Ανάπτυξη δικτύου'!U65,0)</f>
        <v>0</v>
      </c>
      <c r="E172" s="180">
        <f>IFERROR('Διανεμόμενες ποσότητες αερίου'!V35/'Ανάπτυξη δικτύου'!X65,0)</f>
        <v>0</v>
      </c>
      <c r="F172" s="180">
        <f>IFERROR('Διανεμόμενες ποσότητες αερίου'!AB35/'Ανάπτυξη δικτύου'!AA65,0)</f>
        <v>0</v>
      </c>
      <c r="G172" s="180">
        <f>IFERROR('Διανεμόμενες ποσότητες αερίου'!AH35/'Ανάπτυξη δικτύου'!AD65,0)</f>
        <v>0</v>
      </c>
      <c r="H172" s="180">
        <f>IFERROR('Διανεμόμενες ποσότητες αερίου'!AN35/'Ανάπτυξη δικτύου'!AG65,0)</f>
        <v>0</v>
      </c>
      <c r="I172" s="188">
        <f t="shared" si="5"/>
        <v>0</v>
      </c>
      <c r="J172" s="286">
        <f>IFERROR('Διανεμόμενες ποσότητες αερίου'!AR35/'Ανάπτυξη δικτύου'!AJ65,0)</f>
        <v>0</v>
      </c>
    </row>
    <row r="173" spans="2:10" outlineLevel="1">
      <c r="B173" s="236" t="s">
        <v>95</v>
      </c>
      <c r="C173" s="62" t="s">
        <v>199</v>
      </c>
      <c r="D173" s="180">
        <f>IFERROR('Διανεμόμενες ποσότητες αερίου'!P36/'Ανάπτυξη δικτύου'!U66,0)</f>
        <v>0</v>
      </c>
      <c r="E173" s="180">
        <f>IFERROR('Διανεμόμενες ποσότητες αερίου'!V36/'Ανάπτυξη δικτύου'!X66,0)</f>
        <v>0</v>
      </c>
      <c r="F173" s="180">
        <f>IFERROR('Διανεμόμενες ποσότητες αερίου'!AB36/'Ανάπτυξη δικτύου'!AA66,0)</f>
        <v>0</v>
      </c>
      <c r="G173" s="180">
        <f>IFERROR('Διανεμόμενες ποσότητες αερίου'!AH36/'Ανάπτυξη δικτύου'!AD66,0)</f>
        <v>0</v>
      </c>
      <c r="H173" s="180">
        <f>IFERROR('Διανεμόμενες ποσότητες αερίου'!AN36/'Ανάπτυξη δικτύου'!AG66,0)</f>
        <v>0</v>
      </c>
      <c r="I173" s="188">
        <f t="shared" si="5"/>
        <v>0</v>
      </c>
      <c r="J173" s="286">
        <f>IFERROR('Διανεμόμενες ποσότητες αερίου'!AR36/'Ανάπτυξη δικτύου'!AJ66,0)</f>
        <v>0</v>
      </c>
    </row>
    <row r="174" spans="2:10" outlineLevel="1">
      <c r="B174" s="236" t="s">
        <v>96</v>
      </c>
      <c r="C174" s="62" t="s">
        <v>199</v>
      </c>
      <c r="D174" s="180">
        <f>IFERROR('Διανεμόμενες ποσότητες αερίου'!P37/'Ανάπτυξη δικτύου'!U67,0)</f>
        <v>0.35513103236063387</v>
      </c>
      <c r="E174" s="180">
        <f>IFERROR('Διανεμόμενες ποσότητες αερίου'!V37/'Ανάπτυξη δικτύου'!X67,0)</f>
        <v>1.1285914285714285</v>
      </c>
      <c r="F174" s="180">
        <f>IFERROR('Διανεμόμενες ποσότητες αερίου'!AB37/'Ανάπτυξη δικτύου'!AA67,0)</f>
        <v>0</v>
      </c>
      <c r="G174" s="180">
        <f>IFERROR('Διανεμόμενες ποσότητες αερίου'!AH37/'Ανάπτυξη δικτύου'!AD67,0)</f>
        <v>0</v>
      </c>
      <c r="H174" s="180">
        <f>IFERROR('Διανεμόμενες ποσότητες αερίου'!AN37/'Ανάπτυξη δικτύου'!AG67,0)</f>
        <v>0</v>
      </c>
      <c r="I174" s="188">
        <f t="shared" si="5"/>
        <v>-1</v>
      </c>
      <c r="J174" s="286">
        <f>IFERROR('Διανεμόμενες ποσότητες αερίου'!AR37/'Ανάπτυξη δικτύου'!AJ67,0)</f>
        <v>30.494880456522139</v>
      </c>
    </row>
    <row r="175" spans="2:10" outlineLevel="1">
      <c r="B175" s="49" t="s">
        <v>135</v>
      </c>
      <c r="C175" s="46" t="s">
        <v>199</v>
      </c>
      <c r="D175" s="180">
        <f>IFERROR('Διανεμόμενες ποσότητες αερίου'!P38/'Ανάπτυξη δικτύου'!U68,0)</f>
        <v>0.20619536686681567</v>
      </c>
      <c r="E175" s="180">
        <f>IFERROR('Διανεμόμενες ποσότητες αερίου'!V38/'Ανάπτυξη δικτύου'!X68,0)</f>
        <v>1.0386591390261115</v>
      </c>
      <c r="F175" s="180">
        <f>IFERROR('Διανεμόμενες ποσότητες αερίου'!AB38/'Ανάπτυξη δικτύου'!AA68,0)</f>
        <v>43.178750000000001</v>
      </c>
      <c r="G175" s="180">
        <f>IFERROR('Διανεμόμενες ποσότητες αερίου'!AH38/'Ανάπτυξη δικτύου'!AD68,0)</f>
        <v>33.333219999999997</v>
      </c>
      <c r="H175" s="180">
        <f>IFERROR('Διανεμόμενες ποσότητες αερίου'!AN38/'Ανάπτυξη δικτύου'!AG68,0)</f>
        <v>121.52672</v>
      </c>
      <c r="I175" s="188">
        <f>IFERROR((H175/D175)^(1/4)-1,0)</f>
        <v>3.9271776201045432</v>
      </c>
    </row>
  </sheetData>
  <mergeCells count="9">
    <mergeCell ref="B93:I93"/>
    <mergeCell ref="B149:I149"/>
    <mergeCell ref="B121:I121"/>
    <mergeCell ref="J2:L2"/>
    <mergeCell ref="C2:G2"/>
    <mergeCell ref="B9:I9"/>
    <mergeCell ref="B37:I37"/>
    <mergeCell ref="B65:I65"/>
    <mergeCell ref="B5:I5"/>
  </mergeCells>
  <hyperlinks>
    <hyperlink ref="J2" location="'Αρχική σελίδα'!A1" display="Πίσω στην αρχική σελίδα" xr:uid="{CF09721D-2E10-4A0B-8AF6-A0E4C2B557B7}"/>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0150B-8271-4D45-8425-026CE53A8C75}">
  <sheetPr>
    <tabColor theme="5" tint="-0.249977111117893"/>
  </sheetPr>
  <dimension ref="B3:Q8"/>
  <sheetViews>
    <sheetView showGridLines="0" workbookViewId="0">
      <selection activeCell="K45" sqref="K45"/>
    </sheetView>
  </sheetViews>
  <sheetFormatPr defaultColWidth="8.85546875" defaultRowHeight="14.45"/>
  <cols>
    <col min="1" max="1" width="2.85546875" customWidth="1"/>
    <col min="2" max="2" width="23.7109375" customWidth="1"/>
  </cols>
  <sheetData>
    <row r="3" spans="2:17" ht="28.9">
      <c r="B3" s="96" t="s">
        <v>213</v>
      </c>
      <c r="C3" s="97"/>
      <c r="D3" s="97"/>
      <c r="E3" s="97"/>
      <c r="F3" s="97"/>
      <c r="G3" s="97"/>
      <c r="H3" s="97"/>
      <c r="I3" s="97"/>
      <c r="J3" s="97"/>
      <c r="K3" s="97"/>
      <c r="L3" s="97"/>
      <c r="M3" s="97"/>
      <c r="N3" s="97"/>
      <c r="O3" s="97"/>
      <c r="P3" s="97"/>
      <c r="Q3" s="97"/>
    </row>
    <row r="5" spans="2:17" ht="21">
      <c r="B5" s="94" t="s">
        <v>5</v>
      </c>
      <c r="C5" s="97"/>
      <c r="D5" s="97"/>
      <c r="E5" s="97"/>
      <c r="F5" s="97"/>
      <c r="G5" s="97"/>
      <c r="H5" s="97"/>
      <c r="I5" s="97"/>
      <c r="J5" s="97"/>
    </row>
    <row r="6" spans="2:17" ht="21">
      <c r="B6" s="95"/>
    </row>
    <row r="7" spans="2:17">
      <c r="B7" s="195" t="s">
        <v>21</v>
      </c>
    </row>
    <row r="8" spans="2:17">
      <c r="B8" s="195" t="s">
        <v>22</v>
      </c>
    </row>
  </sheetData>
  <hyperlinks>
    <hyperlink ref="B7" location="'Αποτελέσματα ανάλυσης'!A1" display="Αποτελέσματα ανάλυσης" xr:uid="{DE47F44C-60B0-41D8-B5E4-B084E5FB4D91}"/>
    <hyperlink ref="B8" location="'Ανάλυση ανά δήμο'!A1" display="Ανάλυση ανά δήμο" xr:uid="{6E6E1B8A-408D-46DD-BD37-6730B50DDF79}"/>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6BEEB-433E-4E56-8B65-9B5484E89F9F}">
  <sheetPr>
    <tabColor theme="5" tint="0.79998168889431442"/>
  </sheetPr>
  <dimension ref="B2:L19"/>
  <sheetViews>
    <sheetView showGridLines="0" workbookViewId="0">
      <selection activeCell="E12" sqref="E12"/>
    </sheetView>
  </sheetViews>
  <sheetFormatPr defaultColWidth="8.85546875" defaultRowHeight="14.45"/>
  <cols>
    <col min="1" max="1" width="2.85546875" customWidth="1"/>
    <col min="2" max="2" width="65" bestFit="1" customWidth="1"/>
    <col min="3" max="5" width="18.42578125" customWidth="1"/>
  </cols>
  <sheetData>
    <row r="2" spans="2:12" ht="18">
      <c r="B2" s="1" t="s">
        <v>0</v>
      </c>
      <c r="C2" s="294" t="str">
        <f>'Αρχική σελίδα'!C3</f>
        <v>Κεντρική Μακεδονία</v>
      </c>
      <c r="D2" s="294"/>
      <c r="E2" s="294"/>
      <c r="F2" s="294"/>
      <c r="G2" s="294"/>
      <c r="H2" s="294"/>
      <c r="J2" s="295" t="s">
        <v>59</v>
      </c>
      <c r="K2" s="295"/>
      <c r="L2" s="295"/>
    </row>
    <row r="3" spans="2:12" ht="18">
      <c r="B3" s="2" t="s">
        <v>2</v>
      </c>
      <c r="C3" s="98">
        <f>'Αρχική σελίδα'!C4</f>
        <v>2024</v>
      </c>
      <c r="D3" s="45" t="s">
        <v>3</v>
      </c>
      <c r="E3" s="45">
        <f>C3+4</f>
        <v>2028</v>
      </c>
    </row>
    <row r="5" spans="2:12" ht="46.35" customHeight="1">
      <c r="B5" s="296" t="s">
        <v>214</v>
      </c>
      <c r="C5" s="296"/>
      <c r="D5" s="296"/>
      <c r="E5" s="296"/>
      <c r="F5" s="296"/>
      <c r="G5" s="296"/>
      <c r="H5" s="296"/>
      <c r="I5" s="296"/>
    </row>
    <row r="6" spans="2:12">
      <c r="B6" s="222"/>
      <c r="C6" s="222"/>
      <c r="D6" s="222"/>
      <c r="E6" s="222"/>
      <c r="F6" s="222"/>
      <c r="G6" s="222"/>
      <c r="H6" s="222"/>
    </row>
    <row r="7" spans="2:12" ht="18">
      <c r="B7" s="99" t="s">
        <v>215</v>
      </c>
      <c r="C7" s="100"/>
      <c r="D7" s="100"/>
      <c r="E7" s="100"/>
      <c r="F7" s="100"/>
      <c r="G7" s="100"/>
      <c r="H7" s="100"/>
      <c r="I7" s="100"/>
    </row>
    <row r="9" spans="2:12" ht="15.6">
      <c r="B9" s="293" t="s">
        <v>216</v>
      </c>
      <c r="C9" s="293"/>
      <c r="D9" s="293"/>
      <c r="E9" s="293"/>
    </row>
    <row r="10" spans="2:12" ht="6.6" customHeight="1">
      <c r="B10" s="118"/>
      <c r="C10" s="118"/>
      <c r="D10" s="118"/>
      <c r="E10" s="118"/>
    </row>
    <row r="11" spans="2:12" ht="57.6">
      <c r="B11" s="56"/>
      <c r="C11" s="76" t="s">
        <v>217</v>
      </c>
      <c r="D11" s="27" t="s">
        <v>218</v>
      </c>
      <c r="E11" s="27" t="s">
        <v>219</v>
      </c>
    </row>
    <row r="12" spans="2:12">
      <c r="B12" s="284" t="str">
        <f>Επενδύσεις!B13</f>
        <v>ΔΗΜΟΤΙΚΗ ΕΝΟΤΗΤΑ ΒΕΡΟΙΑΣ</v>
      </c>
      <c r="C12" s="246">
        <f>'Ανάλυση ανά δήμο'!D36</f>
        <v>-8877782.3036344014</v>
      </c>
      <c r="D12" s="255">
        <f>'Ανάλυση ανά δήμο'!D38</f>
        <v>-8.7417373061405401E-2</v>
      </c>
      <c r="E12" s="256" t="s">
        <v>220</v>
      </c>
      <c r="F12" s="130"/>
    </row>
    <row r="13" spans="2:12">
      <c r="B13" s="284" t="str">
        <f>Επενδύσεις!B16</f>
        <v>ΔΗΜΟΤΙΚΗ ΕΝΟΤΗΤΑ ΑΛΕΞΑΝΔΡΕΙΑΣ</v>
      </c>
      <c r="C13" s="246">
        <f>'Ανάλυση ανά δήμο'!D71</f>
        <v>-9407887.5733145755</v>
      </c>
      <c r="D13" s="255">
        <f>'Ανάλυση ανά δήμο'!D73</f>
        <v>-0.14150528203463908</v>
      </c>
      <c r="E13" s="247" t="s">
        <v>220</v>
      </c>
    </row>
    <row r="14" spans="2:12">
      <c r="B14" s="284" t="str">
        <f>Επενδύσεις!B19</f>
        <v>ΔΗΜΟΤΙΚΗ ΕΝΟΤΗΤΑ ΓΙΑΝΝΙΤΣΩΝ</v>
      </c>
      <c r="C14" s="246">
        <f>'Ανάλυση ανά δήμο'!D105</f>
        <v>-7624054.1002551243</v>
      </c>
      <c r="D14" s="285">
        <f>'Ανάλυση ανά δήμο'!D107</f>
        <v>-8.2827012481728968E-2</v>
      </c>
      <c r="E14" s="247" t="s">
        <v>220</v>
      </c>
    </row>
    <row r="15" spans="2:12">
      <c r="B15" s="284" t="str">
        <f>Επενδύσεις!B29</f>
        <v>ΔΗΜΟΤΙΚΗ ΕΝΟΤΗΤΑ ΚΙΛΚΙΣ</v>
      </c>
      <c r="C15" s="246">
        <f>'Ανάλυση ανά δήμο'!D236</f>
        <v>-1916841.9184659356</v>
      </c>
      <c r="D15" s="285">
        <f>'Ανάλυση ανά δήμο'!D238</f>
        <v>1.096930219211889E-2</v>
      </c>
      <c r="E15" s="247" t="s">
        <v>220</v>
      </c>
    </row>
    <row r="16" spans="2:12">
      <c r="B16" s="284" t="str">
        <f>Επενδύσεις!B31</f>
        <v>ΔΗΜΟΤΙΚΗ ΕΝΟΤΗΤΑ ΚΑΤΕΡΙΝΗΣ</v>
      </c>
      <c r="C16" s="246">
        <f>'Ανάλυση ανά δήμο'!D139</f>
        <v>-10290983.533737831</v>
      </c>
      <c r="D16" s="285">
        <f>'Ανάλυση ανά δήμο'!D141</f>
        <v>-2.0531412261913018E-2</v>
      </c>
      <c r="E16" s="247" t="s">
        <v>220</v>
      </c>
    </row>
    <row r="17" spans="2:5">
      <c r="B17" s="284" t="str">
        <f>Επενδύσεις!B34</f>
        <v>ΔΗΜΟΤΙΚΗ ΕΝΟΤΗΤΑ ΣΕΡΡΩΝ</v>
      </c>
      <c r="C17" s="246">
        <f>'Ανάλυση ανά δήμο'!D270</f>
        <v>-3881110.5665342528</v>
      </c>
      <c r="D17" s="285">
        <f>'Ανάλυση ανά δήμο'!D272</f>
        <v>-2.3718393345215527E-2</v>
      </c>
      <c r="E17" s="247" t="s">
        <v>220</v>
      </c>
    </row>
    <row r="18" spans="2:5">
      <c r="B18" s="235"/>
      <c r="C18" s="246"/>
      <c r="D18" s="249"/>
      <c r="E18" s="247"/>
    </row>
    <row r="19" spans="2:5">
      <c r="B19" s="235"/>
      <c r="C19" s="246"/>
      <c r="D19" s="249"/>
      <c r="E19" s="247"/>
    </row>
  </sheetData>
  <mergeCells count="4">
    <mergeCell ref="B9:E9"/>
    <mergeCell ref="C2:H2"/>
    <mergeCell ref="J2:L2"/>
    <mergeCell ref="B5:I5"/>
  </mergeCells>
  <hyperlinks>
    <hyperlink ref="J2" location="'Αρχική σελίδα'!A1" display="Πίσω στην αρχική σελίδα" xr:uid="{60111898-36B6-4F93-A857-57D482C14DAF}"/>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10FE8-ECFC-4E2C-8EB7-63764185560A}">
  <sheetPr>
    <tabColor theme="5" tint="0.79998168889431442"/>
  </sheetPr>
  <dimension ref="B2:AB284"/>
  <sheetViews>
    <sheetView showGridLines="0" topLeftCell="A73" zoomScale="85" zoomScaleNormal="85" workbookViewId="0">
      <selection activeCell="D96" sqref="D96"/>
    </sheetView>
  </sheetViews>
  <sheetFormatPr defaultColWidth="8.85546875" defaultRowHeight="14.45" outlineLevelRow="1"/>
  <cols>
    <col min="1" max="1" width="2.85546875" customWidth="1"/>
    <col min="2" max="2" width="48.42578125" customWidth="1"/>
    <col min="3" max="3" width="9.7109375" customWidth="1"/>
    <col min="4" max="4" width="14.7109375" customWidth="1"/>
    <col min="5" max="5" width="17.7109375" customWidth="1"/>
    <col min="6" max="6" width="15.140625" customWidth="1"/>
    <col min="7" max="8" width="17.42578125" customWidth="1"/>
    <col min="9" max="9" width="13.42578125" customWidth="1"/>
    <col min="10" max="23" width="9.7109375" customWidth="1"/>
    <col min="24" max="25" width="12.42578125" bestFit="1" customWidth="1"/>
    <col min="26" max="28" width="9.7109375" customWidth="1"/>
    <col min="29" max="37" width="9.85546875" bestFit="1" customWidth="1"/>
  </cols>
  <sheetData>
    <row r="2" spans="2:28" ht="18">
      <c r="B2" s="1" t="s">
        <v>0</v>
      </c>
      <c r="C2" s="294" t="str">
        <f>'Αρχική σελίδα'!C3</f>
        <v>Κεντρική Μακεδονία</v>
      </c>
      <c r="D2" s="294"/>
      <c r="E2" s="294"/>
      <c r="F2" s="294"/>
      <c r="G2" s="294"/>
      <c r="H2" s="294"/>
      <c r="J2" s="295" t="s">
        <v>59</v>
      </c>
      <c r="K2" s="295"/>
      <c r="L2" s="295"/>
    </row>
    <row r="3" spans="2:28" ht="18">
      <c r="B3" s="2" t="s">
        <v>2</v>
      </c>
      <c r="C3" s="98">
        <f>'Αρχική σελίδα'!C4</f>
        <v>2024</v>
      </c>
      <c r="D3" s="45" t="s">
        <v>3</v>
      </c>
      <c r="E3" s="45">
        <f>C3+4</f>
        <v>2028</v>
      </c>
    </row>
    <row r="5" spans="2:28" ht="44.45" customHeight="1">
      <c r="B5" s="296" t="s">
        <v>221</v>
      </c>
      <c r="C5" s="296"/>
      <c r="D5" s="296"/>
      <c r="E5" s="296"/>
      <c r="F5" s="296"/>
      <c r="G5" s="296"/>
      <c r="H5" s="296"/>
      <c r="I5" s="296"/>
    </row>
    <row r="6" spans="2:28">
      <c r="B6" s="222"/>
      <c r="C6" s="222"/>
      <c r="D6" s="222"/>
      <c r="E6" s="222"/>
      <c r="F6" s="222"/>
      <c r="G6" s="222"/>
      <c r="H6" s="222"/>
    </row>
    <row r="7" spans="2:28" ht="18">
      <c r="B7" s="99" t="s">
        <v>222</v>
      </c>
      <c r="C7" s="100"/>
      <c r="D7" s="100"/>
      <c r="E7" s="100"/>
      <c r="F7" s="100"/>
      <c r="G7" s="100"/>
      <c r="H7" s="100"/>
      <c r="I7" s="100"/>
    </row>
    <row r="10" spans="2:28">
      <c r="B10" s="3" t="s">
        <v>223</v>
      </c>
      <c r="C10" s="3" t="s">
        <v>193</v>
      </c>
      <c r="D10" s="248">
        <f>'Επίπτωση στη μέση χρέωση'!D7</f>
        <v>8.3799999999999999E-2</v>
      </c>
      <c r="E10" s="248">
        <f>'Επίπτωση στη μέση χρέωση'!E7</f>
        <v>8.3799999999999999E-2</v>
      </c>
      <c r="F10" s="248">
        <f>'Επίπτωση στη μέση χρέωση'!F7</f>
        <v>8.3799999999999999E-2</v>
      </c>
      <c r="G10" s="248">
        <f>'Επίπτωση στη μέση χρέωση'!G7</f>
        <v>8.3799999999999999E-2</v>
      </c>
      <c r="H10" s="248">
        <f>'Επίπτωση στη μέση χρέωση'!H7</f>
        <v>8.3799999999999999E-2</v>
      </c>
      <c r="I10" s="16" t="s">
        <v>224</v>
      </c>
    </row>
    <row r="11" spans="2:28">
      <c r="B11" s="3" t="s">
        <v>225</v>
      </c>
      <c r="C11" s="194" t="s">
        <v>206</v>
      </c>
      <c r="D11" s="259">
        <f>6.4123*1.035</f>
        <v>6.6367304999999996</v>
      </c>
      <c r="E11" s="16"/>
    </row>
    <row r="13" spans="2:28" ht="16.5" customHeight="1">
      <c r="B13" s="375" t="s">
        <v>226</v>
      </c>
      <c r="C13" s="376"/>
      <c r="D13" s="376"/>
      <c r="E13" s="376"/>
      <c r="F13" s="376"/>
      <c r="G13" s="376"/>
      <c r="H13" s="376"/>
      <c r="I13" s="376"/>
      <c r="J13" s="376"/>
      <c r="K13" s="376"/>
      <c r="L13" s="376"/>
      <c r="M13" s="376"/>
      <c r="N13" s="376"/>
      <c r="O13" s="376"/>
      <c r="P13" s="376"/>
      <c r="Q13" s="376"/>
      <c r="R13" s="376"/>
      <c r="S13" s="376"/>
      <c r="T13" s="376"/>
      <c r="U13" s="376"/>
      <c r="V13" s="376"/>
      <c r="W13" s="376"/>
      <c r="X13" s="376"/>
      <c r="Y13" s="376"/>
      <c r="Z13" s="376"/>
      <c r="AA13" s="376"/>
      <c r="AB13" s="377"/>
    </row>
    <row r="14" spans="2:28" ht="6" customHeight="1">
      <c r="B14" s="103"/>
      <c r="C14" s="103"/>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row>
    <row r="15" spans="2:28" outlineLevel="1">
      <c r="B15" s="105" t="s">
        <v>227</v>
      </c>
      <c r="C15" s="97"/>
    </row>
    <row r="16" spans="2:28" outlineLevel="1">
      <c r="B16" s="3"/>
      <c r="C16" s="26" t="s">
        <v>102</v>
      </c>
      <c r="D16" s="26">
        <f>$C$3</f>
        <v>2024</v>
      </c>
      <c r="E16" s="26">
        <f>$C$3+1</f>
        <v>2025</v>
      </c>
      <c r="F16" s="26">
        <f>$C$3+2</f>
        <v>2026</v>
      </c>
      <c r="G16" s="26">
        <f>$C$3+3</f>
        <v>2027</v>
      </c>
      <c r="H16" s="26">
        <f>$C$3+4</f>
        <v>2028</v>
      </c>
      <c r="I16" s="26">
        <f>H16+1</f>
        <v>2029</v>
      </c>
      <c r="J16" s="26">
        <f t="shared" ref="J16:AB16" si="0">I16+1</f>
        <v>2030</v>
      </c>
      <c r="K16" s="26">
        <f t="shared" si="0"/>
        <v>2031</v>
      </c>
      <c r="L16" s="26">
        <f t="shared" si="0"/>
        <v>2032</v>
      </c>
      <c r="M16" s="26">
        <f t="shared" si="0"/>
        <v>2033</v>
      </c>
      <c r="N16" s="26">
        <f t="shared" si="0"/>
        <v>2034</v>
      </c>
      <c r="O16" s="26">
        <f t="shared" si="0"/>
        <v>2035</v>
      </c>
      <c r="P16" s="26">
        <f t="shared" si="0"/>
        <v>2036</v>
      </c>
      <c r="Q16" s="26">
        <f t="shared" si="0"/>
        <v>2037</v>
      </c>
      <c r="R16" s="26">
        <f t="shared" si="0"/>
        <v>2038</v>
      </c>
      <c r="S16" s="26">
        <f t="shared" si="0"/>
        <v>2039</v>
      </c>
      <c r="T16" s="26">
        <f t="shared" si="0"/>
        <v>2040</v>
      </c>
      <c r="U16" s="26">
        <f t="shared" si="0"/>
        <v>2041</v>
      </c>
      <c r="V16" s="26">
        <f t="shared" si="0"/>
        <v>2042</v>
      </c>
      <c r="W16" s="26">
        <f t="shared" si="0"/>
        <v>2043</v>
      </c>
      <c r="X16" s="26">
        <f t="shared" si="0"/>
        <v>2044</v>
      </c>
      <c r="Y16" s="26">
        <f t="shared" si="0"/>
        <v>2045</v>
      </c>
      <c r="Z16" s="26">
        <f t="shared" si="0"/>
        <v>2046</v>
      </c>
      <c r="AA16" s="26">
        <f t="shared" si="0"/>
        <v>2047</v>
      </c>
      <c r="AB16" s="26">
        <f t="shared" si="0"/>
        <v>2048</v>
      </c>
    </row>
    <row r="17" spans="2:28" outlineLevel="1">
      <c r="B17" s="3" t="s">
        <v>228</v>
      </c>
      <c r="C17" s="37"/>
      <c r="D17" s="20">
        <v>1</v>
      </c>
      <c r="E17" s="20">
        <v>2</v>
      </c>
      <c r="F17" s="20">
        <v>3</v>
      </c>
      <c r="G17" s="20">
        <v>4</v>
      </c>
      <c r="H17" s="20">
        <v>5</v>
      </c>
      <c r="I17" s="20">
        <v>6</v>
      </c>
      <c r="J17" s="20">
        <v>7</v>
      </c>
      <c r="K17" s="20">
        <v>8</v>
      </c>
      <c r="L17" s="20">
        <v>9</v>
      </c>
      <c r="M17" s="20">
        <v>10</v>
      </c>
      <c r="N17" s="20">
        <v>11</v>
      </c>
      <c r="O17" s="20">
        <v>12</v>
      </c>
      <c r="P17" s="20">
        <v>13</v>
      </c>
      <c r="Q17" s="20">
        <v>14</v>
      </c>
      <c r="R17" s="20">
        <v>15</v>
      </c>
      <c r="S17" s="20">
        <v>16</v>
      </c>
      <c r="T17" s="20">
        <v>17</v>
      </c>
      <c r="U17" s="20">
        <v>18</v>
      </c>
      <c r="V17" s="20">
        <v>19</v>
      </c>
      <c r="W17" s="20">
        <v>20</v>
      </c>
      <c r="X17" s="20">
        <v>21</v>
      </c>
      <c r="Y17" s="20">
        <v>22</v>
      </c>
      <c r="Z17" s="20">
        <v>23</v>
      </c>
      <c r="AA17" s="20">
        <v>24</v>
      </c>
      <c r="AB17" s="20">
        <v>25</v>
      </c>
    </row>
    <row r="18" spans="2:28" outlineLevel="1">
      <c r="B18" s="372" t="s">
        <v>229</v>
      </c>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4"/>
    </row>
    <row r="19" spans="2:28" outlineLevel="1">
      <c r="B19" s="3" t="s">
        <v>230</v>
      </c>
      <c r="C19" s="106" t="s">
        <v>176</v>
      </c>
      <c r="D19" s="34">
        <f>Επενδύσεις!D13</f>
        <v>1612598.7846582455</v>
      </c>
      <c r="E19" s="34">
        <f>Επενδύσεις!E13</f>
        <v>6308071.9860190777</v>
      </c>
      <c r="F19" s="34">
        <f>Επενδύσεις!F13</f>
        <v>2964532.9425650304</v>
      </c>
      <c r="G19" s="34">
        <f>Επενδύσεις!G13</f>
        <v>1529044.1993059011</v>
      </c>
      <c r="H19" s="34">
        <f>Επενδύσεις!H13</f>
        <v>693804.99542599905</v>
      </c>
      <c r="I19" s="107"/>
      <c r="J19" s="107"/>
      <c r="K19" s="107"/>
      <c r="L19" s="107"/>
      <c r="M19" s="107"/>
      <c r="N19" s="107"/>
      <c r="O19" s="107"/>
      <c r="P19" s="107"/>
      <c r="Q19" s="107"/>
      <c r="R19" s="107"/>
      <c r="S19" s="107"/>
      <c r="T19" s="107"/>
      <c r="U19" s="107"/>
      <c r="V19" s="107"/>
      <c r="W19" s="107"/>
      <c r="X19" s="107"/>
      <c r="Y19" s="107"/>
      <c r="Z19" s="107"/>
      <c r="AA19" s="107"/>
      <c r="AB19" s="107"/>
    </row>
    <row r="20" spans="2:28" outlineLevel="1">
      <c r="B20" s="3" t="s">
        <v>231</v>
      </c>
      <c r="C20" s="106" t="s">
        <v>176</v>
      </c>
      <c r="D20" s="34"/>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row>
    <row r="21" spans="2:28" outlineLevel="1">
      <c r="B21" s="3" t="s">
        <v>232</v>
      </c>
      <c r="C21" s="106" t="s">
        <v>176</v>
      </c>
      <c r="D21" s="107"/>
      <c r="E21" s="107"/>
      <c r="F21" s="107"/>
      <c r="G21" s="107"/>
      <c r="H21" s="107"/>
      <c r="I21" s="34">
        <v>155984.31</v>
      </c>
      <c r="J21" s="34">
        <v>143053.21</v>
      </c>
      <c r="K21" s="34">
        <v>82166.38</v>
      </c>
      <c r="L21" s="34">
        <v>77422.23</v>
      </c>
      <c r="M21" s="34">
        <v>69367.42</v>
      </c>
      <c r="N21" s="34">
        <v>64216.4</v>
      </c>
      <c r="O21" s="34">
        <v>60203.53</v>
      </c>
      <c r="P21" s="34">
        <v>53429.51</v>
      </c>
      <c r="Q21" s="34">
        <v>53963.81</v>
      </c>
      <c r="R21" s="34">
        <v>54503.45</v>
      </c>
      <c r="S21" s="34">
        <v>55048.480000000003</v>
      </c>
      <c r="T21" s="34">
        <v>41630.800000000003</v>
      </c>
      <c r="U21" s="34">
        <v>42047.11</v>
      </c>
      <c r="V21" s="34">
        <v>42467.58</v>
      </c>
      <c r="W21" s="34">
        <v>41241.17</v>
      </c>
      <c r="X21" s="34"/>
      <c r="Y21" s="34"/>
      <c r="Z21" s="34"/>
      <c r="AA21" s="34"/>
      <c r="AB21" s="34"/>
    </row>
    <row r="22" spans="2:28" outlineLevel="1">
      <c r="B22" s="3" t="s">
        <v>233</v>
      </c>
      <c r="C22" s="108" t="s">
        <v>176</v>
      </c>
      <c r="D22" s="34">
        <v>2491</v>
      </c>
      <c r="E22" s="34">
        <v>9340</v>
      </c>
      <c r="F22" s="34">
        <v>15209</v>
      </c>
      <c r="G22" s="34">
        <v>21919</v>
      </c>
      <c r="H22" s="34">
        <v>28963</v>
      </c>
      <c r="I22" s="34">
        <v>32894</v>
      </c>
      <c r="J22" s="34">
        <v>35072</v>
      </c>
      <c r="K22" s="34">
        <v>38396</v>
      </c>
      <c r="L22" s="34">
        <v>41563</v>
      </c>
      <c r="M22" s="34">
        <v>44498</v>
      </c>
      <c r="N22" s="34">
        <v>47255</v>
      </c>
      <c r="O22" s="34">
        <v>49908</v>
      </c>
      <c r="P22" s="34">
        <v>52339</v>
      </c>
      <c r="Q22" s="34">
        <v>52858</v>
      </c>
      <c r="R22" s="34">
        <v>57314</v>
      </c>
      <c r="S22" s="34">
        <v>59881</v>
      </c>
      <c r="T22" s="34">
        <v>61384</v>
      </c>
      <c r="U22" s="34">
        <v>64144</v>
      </c>
      <c r="V22" s="34">
        <v>66344</v>
      </c>
      <c r="W22" s="34">
        <v>68530</v>
      </c>
      <c r="X22" s="34"/>
      <c r="Y22" s="34"/>
      <c r="Z22" s="34"/>
      <c r="AA22" s="34"/>
      <c r="AB22" s="34"/>
    </row>
    <row r="23" spans="2:28" outlineLevel="1">
      <c r="B23" s="109" t="s">
        <v>234</v>
      </c>
      <c r="C23" s="108" t="s">
        <v>176</v>
      </c>
      <c r="D23" s="191">
        <f>D19+D22+D20</f>
        <v>1615089.7846582455</v>
      </c>
      <c r="E23" s="191">
        <f>E19+E22</f>
        <v>6317411.9860190777</v>
      </c>
      <c r="F23" s="191">
        <f>F19+F22</f>
        <v>2979741.9425650304</v>
      </c>
      <c r="G23" s="191">
        <f>G19+G22</f>
        <v>1550963.1993059011</v>
      </c>
      <c r="H23" s="191">
        <f>H19+H22</f>
        <v>722767.99542599905</v>
      </c>
      <c r="I23" s="191">
        <f>I21+I22</f>
        <v>188878.31</v>
      </c>
      <c r="J23" s="191">
        <f t="shared" ref="J23:AB23" si="1">J21+J22</f>
        <v>178125.21</v>
      </c>
      <c r="K23" s="191">
        <f t="shared" si="1"/>
        <v>120562.38</v>
      </c>
      <c r="L23" s="191">
        <f t="shared" si="1"/>
        <v>118985.23</v>
      </c>
      <c r="M23" s="191">
        <f t="shared" si="1"/>
        <v>113865.42</v>
      </c>
      <c r="N23" s="191">
        <f t="shared" si="1"/>
        <v>111471.4</v>
      </c>
      <c r="O23" s="191">
        <f t="shared" si="1"/>
        <v>110111.53</v>
      </c>
      <c r="P23" s="191">
        <f t="shared" si="1"/>
        <v>105768.51000000001</v>
      </c>
      <c r="Q23" s="191">
        <f t="shared" si="1"/>
        <v>106821.81</v>
      </c>
      <c r="R23" s="191">
        <f t="shared" si="1"/>
        <v>111817.45</v>
      </c>
      <c r="S23" s="191">
        <f t="shared" si="1"/>
        <v>114929.48000000001</v>
      </c>
      <c r="T23" s="191">
        <f t="shared" si="1"/>
        <v>103014.8</v>
      </c>
      <c r="U23" s="191">
        <f t="shared" si="1"/>
        <v>106191.11</v>
      </c>
      <c r="V23" s="191">
        <f t="shared" si="1"/>
        <v>108811.58</v>
      </c>
      <c r="W23" s="191">
        <f t="shared" si="1"/>
        <v>109771.17</v>
      </c>
      <c r="X23" s="191">
        <f t="shared" si="1"/>
        <v>0</v>
      </c>
      <c r="Y23" s="191">
        <f t="shared" si="1"/>
        <v>0</v>
      </c>
      <c r="Z23" s="191">
        <f t="shared" si="1"/>
        <v>0</v>
      </c>
      <c r="AA23" s="191">
        <f t="shared" si="1"/>
        <v>0</v>
      </c>
      <c r="AB23" s="191">
        <f t="shared" si="1"/>
        <v>0</v>
      </c>
    </row>
    <row r="24" spans="2:28" outlineLevel="1">
      <c r="B24" s="16" t="s">
        <v>235</v>
      </c>
    </row>
    <row r="25" spans="2:28" outlineLevel="1">
      <c r="B25" s="16" t="s">
        <v>236</v>
      </c>
    </row>
    <row r="26" spans="2:28" outlineLevel="1">
      <c r="B26" s="372" t="s">
        <v>237</v>
      </c>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4"/>
    </row>
    <row r="27" spans="2:28" outlineLevel="1">
      <c r="B27" s="110" t="s">
        <v>238</v>
      </c>
      <c r="C27" s="106" t="s">
        <v>111</v>
      </c>
      <c r="D27" s="34">
        <v>3711</v>
      </c>
      <c r="E27" s="34">
        <v>14063.711869999999</v>
      </c>
      <c r="F27" s="34">
        <v>22344.675469999998</v>
      </c>
      <c r="G27" s="34">
        <v>30985.73573</v>
      </c>
      <c r="H27" s="34">
        <v>39693.678789999998</v>
      </c>
      <c r="I27" s="34">
        <v>42119.705150000002</v>
      </c>
      <c r="J27" s="34">
        <v>46308.61982</v>
      </c>
      <c r="K27" s="34">
        <v>47547.894200000002</v>
      </c>
      <c r="L27" s="34">
        <v>57572.715839999997</v>
      </c>
      <c r="M27" s="34">
        <v>58598.334869999999</v>
      </c>
      <c r="N27" s="34">
        <v>59538.393980000001</v>
      </c>
      <c r="O27" s="34">
        <v>61095.20102</v>
      </c>
      <c r="P27" s="34">
        <v>61861.940170000002</v>
      </c>
      <c r="Q27" s="34">
        <v>62628.67931</v>
      </c>
      <c r="R27" s="34">
        <v>63395.418460000001</v>
      </c>
      <c r="S27" s="34">
        <v>64162.157610000002</v>
      </c>
      <c r="T27" s="34">
        <v>64742.009429999998</v>
      </c>
      <c r="U27" s="34">
        <v>65321.861259999998</v>
      </c>
      <c r="V27" s="34">
        <v>65901.713090000005</v>
      </c>
      <c r="W27" s="34">
        <v>66464.819619999995</v>
      </c>
      <c r="X27" s="34"/>
      <c r="Y27" s="34"/>
      <c r="Z27" s="34"/>
      <c r="AA27" s="34"/>
      <c r="AB27" s="34"/>
    </row>
    <row r="28" spans="2:28" outlineLevel="1">
      <c r="B28" s="110" t="s">
        <v>239</v>
      </c>
      <c r="C28" s="108" t="s">
        <v>176</v>
      </c>
      <c r="D28" s="150">
        <f t="shared" ref="D28:AB28" si="2">D27*$D$11</f>
        <v>24628.9068855</v>
      </c>
      <c r="E28" s="150">
        <f t="shared" si="2"/>
        <v>93337.065510841028</v>
      </c>
      <c r="F28" s="150">
        <f t="shared" si="2"/>
        <v>148295.58920435081</v>
      </c>
      <c r="G28" s="150">
        <f t="shared" si="2"/>
        <v>205643.97738423076</v>
      </c>
      <c r="H28" s="150">
        <f t="shared" si="2"/>
        <v>263436.24868279608</v>
      </c>
      <c r="I28" s="150">
        <f t="shared" si="2"/>
        <v>279537.13182001206</v>
      </c>
      <c r="J28" s="150">
        <f t="shared" si="2"/>
        <v>307337.82957229851</v>
      </c>
      <c r="K28" s="150">
        <f t="shared" si="2"/>
        <v>315562.55964791309</v>
      </c>
      <c r="L28" s="150">
        <f t="shared" si="2"/>
        <v>382094.5991831611</v>
      </c>
      <c r="M28" s="150">
        <f t="shared" si="2"/>
        <v>388901.35628094251</v>
      </c>
      <c r="N28" s="150">
        <f t="shared" si="2"/>
        <v>395140.27524808235</v>
      </c>
      <c r="O28" s="150">
        <f t="shared" si="2"/>
        <v>405472.38401306508</v>
      </c>
      <c r="P28" s="150">
        <f t="shared" si="2"/>
        <v>410561.02511541417</v>
      </c>
      <c r="Q28" s="150">
        <f t="shared" si="2"/>
        <v>415649.66615139594</v>
      </c>
      <c r="R28" s="150">
        <f t="shared" si="2"/>
        <v>420738.30725374504</v>
      </c>
      <c r="S28" s="150">
        <f t="shared" si="2"/>
        <v>425826.94835609407</v>
      </c>
      <c r="T28" s="150">
        <f t="shared" si="2"/>
        <v>429675.26861536858</v>
      </c>
      <c r="U28" s="150">
        <f t="shared" si="2"/>
        <v>433523.58894101041</v>
      </c>
      <c r="V28" s="150">
        <f t="shared" si="2"/>
        <v>437371.90926665225</v>
      </c>
      <c r="W28" s="150">
        <f t="shared" si="2"/>
        <v>441109.09554905235</v>
      </c>
      <c r="X28" s="150">
        <f t="shared" si="2"/>
        <v>0</v>
      </c>
      <c r="Y28" s="150">
        <f t="shared" si="2"/>
        <v>0</v>
      </c>
      <c r="Z28" s="150">
        <f t="shared" si="2"/>
        <v>0</v>
      </c>
      <c r="AA28" s="150">
        <f t="shared" si="2"/>
        <v>0</v>
      </c>
      <c r="AB28" s="150">
        <f t="shared" si="2"/>
        <v>0</v>
      </c>
    </row>
    <row r="29" spans="2:28" outlineLevel="1">
      <c r="B29" s="110" t="s">
        <v>240</v>
      </c>
      <c r="C29" s="108" t="s">
        <v>176</v>
      </c>
      <c r="D29" s="150"/>
      <c r="E29" s="150"/>
      <c r="F29" s="150"/>
      <c r="G29" s="150"/>
      <c r="H29" s="150"/>
      <c r="I29" s="150"/>
      <c r="J29" s="150"/>
      <c r="K29" s="150"/>
      <c r="L29" s="150"/>
      <c r="M29" s="150"/>
      <c r="N29" s="150"/>
      <c r="O29" s="150"/>
      <c r="P29" s="150">
        <v>0</v>
      </c>
      <c r="Q29" s="150">
        <v>0</v>
      </c>
      <c r="R29" s="150">
        <v>0</v>
      </c>
      <c r="S29" s="150">
        <v>0</v>
      </c>
      <c r="T29" s="150">
        <v>0</v>
      </c>
      <c r="U29" s="150">
        <v>0</v>
      </c>
      <c r="V29" s="150">
        <v>0</v>
      </c>
      <c r="W29" s="150">
        <v>0</v>
      </c>
      <c r="X29" s="150">
        <v>0</v>
      </c>
      <c r="Y29" s="150"/>
      <c r="Z29" s="150"/>
      <c r="AA29" s="150"/>
      <c r="AB29" s="150"/>
    </row>
    <row r="30" spans="2:28" outlineLevel="1">
      <c r="B30" s="110" t="s">
        <v>241</v>
      </c>
      <c r="C30" s="108" t="s">
        <v>176</v>
      </c>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row>
    <row r="31" spans="2:28" outlineLevel="1">
      <c r="B31" s="109" t="s">
        <v>242</v>
      </c>
      <c r="C31" s="108" t="s">
        <v>176</v>
      </c>
      <c r="D31" s="191">
        <f>D28+D29+D30</f>
        <v>24628.9068855</v>
      </c>
      <c r="E31" s="191">
        <f t="shared" ref="E31:AB31" si="3">E28+E29+E30</f>
        <v>93337.065510841028</v>
      </c>
      <c r="F31" s="191">
        <f t="shared" si="3"/>
        <v>148295.58920435081</v>
      </c>
      <c r="G31" s="191">
        <f t="shared" si="3"/>
        <v>205643.97738423076</v>
      </c>
      <c r="H31" s="191">
        <f t="shared" si="3"/>
        <v>263436.24868279608</v>
      </c>
      <c r="I31" s="191">
        <f t="shared" si="3"/>
        <v>279537.13182001206</v>
      </c>
      <c r="J31" s="191">
        <f t="shared" si="3"/>
        <v>307337.82957229851</v>
      </c>
      <c r="K31" s="191">
        <f t="shared" si="3"/>
        <v>315562.55964791309</v>
      </c>
      <c r="L31" s="191">
        <f t="shared" si="3"/>
        <v>382094.5991831611</v>
      </c>
      <c r="M31" s="191">
        <f t="shared" si="3"/>
        <v>388901.35628094251</v>
      </c>
      <c r="N31" s="191">
        <f t="shared" si="3"/>
        <v>395140.27524808235</v>
      </c>
      <c r="O31" s="191">
        <f t="shared" si="3"/>
        <v>405472.38401306508</v>
      </c>
      <c r="P31" s="191">
        <f t="shared" si="3"/>
        <v>410561.02511541417</v>
      </c>
      <c r="Q31" s="191">
        <f t="shared" si="3"/>
        <v>415649.66615139594</v>
      </c>
      <c r="R31" s="191">
        <f t="shared" si="3"/>
        <v>420738.30725374504</v>
      </c>
      <c r="S31" s="191">
        <f t="shared" si="3"/>
        <v>425826.94835609407</v>
      </c>
      <c r="T31" s="191">
        <f t="shared" si="3"/>
        <v>429675.26861536858</v>
      </c>
      <c r="U31" s="191">
        <f t="shared" si="3"/>
        <v>433523.58894101041</v>
      </c>
      <c r="V31" s="191">
        <f t="shared" si="3"/>
        <v>437371.90926665225</v>
      </c>
      <c r="W31" s="191">
        <f t="shared" si="3"/>
        <v>441109.09554905235</v>
      </c>
      <c r="X31" s="191">
        <f t="shared" si="3"/>
        <v>0</v>
      </c>
      <c r="Y31" s="191">
        <f>Y28+Y29+Y30</f>
        <v>0</v>
      </c>
      <c r="Z31" s="191">
        <f t="shared" si="3"/>
        <v>0</v>
      </c>
      <c r="AA31" s="191">
        <f t="shared" si="3"/>
        <v>0</v>
      </c>
      <c r="AB31" s="191">
        <f t="shared" si="3"/>
        <v>0</v>
      </c>
    </row>
    <row r="32" spans="2:28" outlineLevel="1">
      <c r="B32" s="111" t="s">
        <v>243</v>
      </c>
    </row>
    <row r="33" spans="2:28" outlineLevel="1">
      <c r="B33" s="3" t="s">
        <v>244</v>
      </c>
      <c r="C33" s="112" t="s">
        <v>176</v>
      </c>
      <c r="D33" s="151">
        <f>D31-D23</f>
        <v>-1590460.8777727454</v>
      </c>
      <c r="E33" s="151">
        <f t="shared" ref="E33:AB33" si="4">E31-E23</f>
        <v>-6224074.9205082366</v>
      </c>
      <c r="F33" s="151">
        <f t="shared" si="4"/>
        <v>-2831446.3533606795</v>
      </c>
      <c r="G33" s="151">
        <f t="shared" si="4"/>
        <v>-1345319.2219216703</v>
      </c>
      <c r="H33" s="151">
        <f t="shared" si="4"/>
        <v>-459331.74674320297</v>
      </c>
      <c r="I33" s="151">
        <f t="shared" si="4"/>
        <v>90658.821820012061</v>
      </c>
      <c r="J33" s="151">
        <f t="shared" si="4"/>
        <v>129212.61957229851</v>
      </c>
      <c r="K33" s="151">
        <f t="shared" si="4"/>
        <v>195000.17964791309</v>
      </c>
      <c r="L33" s="151">
        <f t="shared" si="4"/>
        <v>263109.36918316112</v>
      </c>
      <c r="M33" s="151">
        <f t="shared" si="4"/>
        <v>275035.93628094252</v>
      </c>
      <c r="N33" s="151">
        <f t="shared" si="4"/>
        <v>283668.87524808233</v>
      </c>
      <c r="O33" s="151">
        <f t="shared" si="4"/>
        <v>295360.85401306511</v>
      </c>
      <c r="P33" s="151">
        <f t="shared" si="4"/>
        <v>304792.51511541416</v>
      </c>
      <c r="Q33" s="151">
        <f t="shared" si="4"/>
        <v>308827.85615139594</v>
      </c>
      <c r="R33" s="151">
        <f t="shared" si="4"/>
        <v>308920.85725374502</v>
      </c>
      <c r="S33" s="151">
        <f t="shared" si="4"/>
        <v>310897.46835609409</v>
      </c>
      <c r="T33" s="151">
        <f t="shared" si="4"/>
        <v>326660.46861536859</v>
      </c>
      <c r="U33" s="151">
        <f t="shared" si="4"/>
        <v>327332.47894101043</v>
      </c>
      <c r="V33" s="151">
        <f t="shared" si="4"/>
        <v>328560.32926665223</v>
      </c>
      <c r="W33" s="151">
        <f t="shared" si="4"/>
        <v>331337.92554905236</v>
      </c>
      <c r="X33" s="151">
        <f t="shared" si="4"/>
        <v>0</v>
      </c>
      <c r="Y33" s="151">
        <f t="shared" si="4"/>
        <v>0</v>
      </c>
      <c r="Z33" s="151">
        <f t="shared" si="4"/>
        <v>0</v>
      </c>
      <c r="AA33" s="151">
        <f t="shared" si="4"/>
        <v>0</v>
      </c>
      <c r="AB33" s="151">
        <f t="shared" si="4"/>
        <v>0</v>
      </c>
    </row>
    <row r="34" spans="2:28" outlineLevel="1">
      <c r="B34" s="3" t="s">
        <v>245</v>
      </c>
      <c r="C34" s="112" t="s">
        <v>176</v>
      </c>
      <c r="D34" s="151">
        <f>D33*1/(1+$D$10)</f>
        <v>-1467485.5856917745</v>
      </c>
      <c r="E34" s="151">
        <f>E33*1/(1+$E$10)*(1/(1+$D$10))</f>
        <v>-5298787.685776066</v>
      </c>
      <c r="F34" s="151">
        <f>F33*1/(1+$F$10)*(1/(1+$E$10))*(1/(1+$D$10))</f>
        <v>-2224133.7357803858</v>
      </c>
      <c r="G34" s="151">
        <f>G33*1/(1+$G$10)*(1/(1+$F$10)*(1/(1+$E$10))*(1/(1+$D$10)))</f>
        <v>-975054.20760361536</v>
      </c>
      <c r="H34" s="151">
        <f>H33*1/(1+$H$10)*(1/(1+$G$10)*(1/(1+$F$10)*(1/(1+$E$10))*(1/(1+$D$10))))</f>
        <v>-307171.36622773355</v>
      </c>
      <c r="I34" s="151">
        <f t="shared" ref="I34:AB34" si="5">I33*(1/((1+$H$10)^(I17-$G$17))*(1/(1+$G$10)*(1/(1+$F$10)*(1/(1+$E$10))*((1/(1+$D$10))))))</f>
        <v>55939.063413785327</v>
      </c>
      <c r="J34" s="151">
        <f t="shared" si="5"/>
        <v>73563.249400982197</v>
      </c>
      <c r="K34" s="151">
        <f t="shared" si="5"/>
        <v>102433.4589338169</v>
      </c>
      <c r="L34" s="151">
        <f t="shared" si="5"/>
        <v>127524.60683907874</v>
      </c>
      <c r="M34" s="151">
        <f t="shared" si="5"/>
        <v>122997.97908270167</v>
      </c>
      <c r="N34" s="151">
        <f t="shared" si="5"/>
        <v>117049.90707671264</v>
      </c>
      <c r="O34" s="151">
        <f t="shared" si="5"/>
        <v>112450.96196185381</v>
      </c>
      <c r="P34" s="151">
        <f t="shared" si="5"/>
        <v>107069.40540815327</v>
      </c>
      <c r="Q34" s="151">
        <f t="shared" si="5"/>
        <v>100098.69444493999</v>
      </c>
      <c r="R34" s="151">
        <f t="shared" si="5"/>
        <v>92386.822648787856</v>
      </c>
      <c r="S34" s="151">
        <f t="shared" si="5"/>
        <v>85788.848542603373</v>
      </c>
      <c r="T34" s="151">
        <f t="shared" si="5"/>
        <v>83168.924848530034</v>
      </c>
      <c r="U34" s="151">
        <f t="shared" si="5"/>
        <v>76896.12574592173</v>
      </c>
      <c r="V34" s="151">
        <f t="shared" si="5"/>
        <v>71216.616781472389</v>
      </c>
      <c r="W34" s="151">
        <f t="shared" si="5"/>
        <v>66265.612315829858</v>
      </c>
      <c r="X34" s="151">
        <f t="shared" si="5"/>
        <v>0</v>
      </c>
      <c r="Y34" s="151">
        <f t="shared" si="5"/>
        <v>0</v>
      </c>
      <c r="Z34" s="151">
        <f t="shared" si="5"/>
        <v>0</v>
      </c>
      <c r="AA34" s="151">
        <f t="shared" si="5"/>
        <v>0</v>
      </c>
      <c r="AB34" s="151">
        <f t="shared" si="5"/>
        <v>0</v>
      </c>
    </row>
    <row r="35" spans="2:28" outlineLevel="1">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row>
    <row r="36" spans="2:28" outlineLevel="1">
      <c r="B36" s="39" t="s">
        <v>246</v>
      </c>
      <c r="C36" s="113" t="s">
        <v>176</v>
      </c>
      <c r="D36" s="114">
        <f>SUM(D34:AB34)</f>
        <v>-8877782.3036344014</v>
      </c>
      <c r="E36" s="38"/>
      <c r="F36" s="38"/>
      <c r="G36" s="38"/>
      <c r="H36" s="38"/>
    </row>
    <row r="37" spans="2:28" ht="5.0999999999999996" customHeight="1" outlineLevel="1"/>
    <row r="38" spans="2:28" outlineLevel="1">
      <c r="B38" s="39" t="s">
        <v>218</v>
      </c>
      <c r="C38" s="39"/>
      <c r="D38" s="192">
        <f>IFERROR(IRR(D33:AB33),0)</f>
        <v>-8.7417373061405401E-2</v>
      </c>
    </row>
    <row r="39" spans="2:28" ht="5.0999999999999996" customHeight="1" outlineLevel="1"/>
    <row r="40" spans="2:28" outlineLevel="1">
      <c r="B40" s="39" t="s">
        <v>247</v>
      </c>
    </row>
    <row r="41" spans="2:28" outlineLevel="1">
      <c r="B41" s="3" t="s">
        <v>228</v>
      </c>
      <c r="C41" s="37"/>
      <c r="D41" s="20">
        <v>1</v>
      </c>
      <c r="E41" s="20">
        <v>2</v>
      </c>
      <c r="F41" s="20">
        <v>3</v>
      </c>
      <c r="G41" s="20">
        <v>4</v>
      </c>
      <c r="H41" s="20">
        <v>5</v>
      </c>
      <c r="I41" s="20">
        <v>6</v>
      </c>
      <c r="J41" s="20">
        <v>7</v>
      </c>
      <c r="K41" s="20">
        <v>8</v>
      </c>
      <c r="L41" s="20">
        <v>9</v>
      </c>
      <c r="M41" s="20">
        <v>10</v>
      </c>
      <c r="N41" s="20">
        <v>11</v>
      </c>
      <c r="O41" s="20">
        <v>12</v>
      </c>
      <c r="P41" s="20">
        <v>13</v>
      </c>
      <c r="Q41" s="20">
        <v>14</v>
      </c>
      <c r="R41" s="20">
        <v>15</v>
      </c>
      <c r="S41" s="20">
        <v>16</v>
      </c>
      <c r="T41" s="20">
        <v>17</v>
      </c>
      <c r="U41" s="20">
        <v>18</v>
      </c>
      <c r="V41" s="20">
        <v>19</v>
      </c>
      <c r="W41" s="20">
        <v>20</v>
      </c>
      <c r="X41" s="20">
        <v>21</v>
      </c>
      <c r="Y41" s="20">
        <v>22</v>
      </c>
      <c r="Z41" s="20">
        <v>23</v>
      </c>
      <c r="AA41" s="20">
        <v>24</v>
      </c>
      <c r="AB41" s="20">
        <v>25</v>
      </c>
    </row>
    <row r="42" spans="2:28" outlineLevel="1">
      <c r="B42" s="3" t="s">
        <v>244</v>
      </c>
      <c r="C42" s="112" t="s">
        <v>176</v>
      </c>
      <c r="D42" s="150">
        <f>D33</f>
        <v>-1590460.8777727454</v>
      </c>
      <c r="E42" s="150">
        <f>E33</f>
        <v>-6224074.9205082366</v>
      </c>
      <c r="F42" s="150">
        <f t="shared" ref="F42:AB42" si="6">F33</f>
        <v>-2831446.3533606795</v>
      </c>
      <c r="G42" s="150">
        <f t="shared" si="6"/>
        <v>-1345319.2219216703</v>
      </c>
      <c r="H42" s="150">
        <f t="shared" si="6"/>
        <v>-459331.74674320297</v>
      </c>
      <c r="I42" s="150">
        <f t="shared" si="6"/>
        <v>90658.821820012061</v>
      </c>
      <c r="J42" s="150">
        <f t="shared" si="6"/>
        <v>129212.61957229851</v>
      </c>
      <c r="K42" s="150">
        <f t="shared" si="6"/>
        <v>195000.17964791309</v>
      </c>
      <c r="L42" s="150">
        <f t="shared" si="6"/>
        <v>263109.36918316112</v>
      </c>
      <c r="M42" s="150">
        <f t="shared" si="6"/>
        <v>275035.93628094252</v>
      </c>
      <c r="N42" s="150">
        <f t="shared" si="6"/>
        <v>283668.87524808233</v>
      </c>
      <c r="O42" s="150">
        <f t="shared" si="6"/>
        <v>295360.85401306511</v>
      </c>
      <c r="P42" s="150">
        <f t="shared" si="6"/>
        <v>304792.51511541416</v>
      </c>
      <c r="Q42" s="150">
        <f t="shared" si="6"/>
        <v>308827.85615139594</v>
      </c>
      <c r="R42" s="150">
        <f t="shared" si="6"/>
        <v>308920.85725374502</v>
      </c>
      <c r="S42" s="150">
        <f t="shared" si="6"/>
        <v>310897.46835609409</v>
      </c>
      <c r="T42" s="150">
        <f t="shared" si="6"/>
        <v>326660.46861536859</v>
      </c>
      <c r="U42" s="150">
        <f t="shared" si="6"/>
        <v>327332.47894101043</v>
      </c>
      <c r="V42" s="150">
        <f t="shared" si="6"/>
        <v>328560.32926665223</v>
      </c>
      <c r="W42" s="150">
        <f t="shared" si="6"/>
        <v>331337.92554905236</v>
      </c>
      <c r="X42" s="150">
        <f t="shared" si="6"/>
        <v>0</v>
      </c>
      <c r="Y42" s="150">
        <f t="shared" si="6"/>
        <v>0</v>
      </c>
      <c r="Z42" s="150">
        <f t="shared" si="6"/>
        <v>0</v>
      </c>
      <c r="AA42" s="150">
        <f t="shared" si="6"/>
        <v>0</v>
      </c>
      <c r="AB42" s="150">
        <f t="shared" si="6"/>
        <v>0</v>
      </c>
    </row>
    <row r="43" spans="2:28" outlineLevel="1">
      <c r="B43" s="115" t="s">
        <v>248</v>
      </c>
      <c r="C43" s="116" t="s">
        <v>176</v>
      </c>
      <c r="D43" s="193">
        <f>D19*1/(1+$D$10)</f>
        <v>1487911.7776879917</v>
      </c>
      <c r="E43" s="193">
        <f>E19*1/(1+$E$10)*(1/(1+$D$10))</f>
        <v>5370297.5281308917</v>
      </c>
      <c r="F43" s="193">
        <f>F19*1/(1+$F$10)*(1/(1+$E$10))*(1/(1+$D$10))</f>
        <v>2328674.7850847505</v>
      </c>
      <c r="G43" s="193">
        <f>G19*1/(1+$G$10)*(1/(1+$F$10)*(1/(1+$E$10))*(1/(1+$D$10)))</f>
        <v>1108213.5420733071</v>
      </c>
      <c r="H43" s="193">
        <f>H19*1/(1+$H$10)*(1/(1+$G$10)*(1/(1+$F$10)*(1/(1+$E$10))*(1/(1+$D$10))))</f>
        <v>463971.91104619461</v>
      </c>
    </row>
    <row r="44" spans="2:28" outlineLevel="1">
      <c r="B44" s="3" t="s">
        <v>249</v>
      </c>
      <c r="C44" s="112" t="s">
        <v>176</v>
      </c>
      <c r="D44" s="151">
        <f>D42-D43</f>
        <v>-3078372.6554607372</v>
      </c>
      <c r="E44" s="151">
        <f>D44+E42-E43</f>
        <v>-14672745.104099866</v>
      </c>
      <c r="F44" s="151">
        <f>E44+F42-F43</f>
        <v>-19832866.242545296</v>
      </c>
      <c r="G44" s="151">
        <f>F44+G42-G43</f>
        <v>-22286399.006540272</v>
      </c>
      <c r="H44" s="151">
        <f>G44+H42-H43</f>
        <v>-23209702.66432967</v>
      </c>
      <c r="I44" s="151">
        <f t="shared" ref="I44:AA44" si="7">H44+I42</f>
        <v>-23119043.842509657</v>
      </c>
      <c r="J44" s="151">
        <f t="shared" si="7"/>
        <v>-22989831.22293736</v>
      </c>
      <c r="K44" s="151">
        <f t="shared" si="7"/>
        <v>-22794831.043289449</v>
      </c>
      <c r="L44" s="151">
        <f t="shared" si="7"/>
        <v>-22531721.674106289</v>
      </c>
      <c r="M44" s="151">
        <f t="shared" si="7"/>
        <v>-22256685.737825345</v>
      </c>
      <c r="N44" s="151">
        <f t="shared" si="7"/>
        <v>-21973016.862577263</v>
      </c>
      <c r="O44" s="151">
        <f t="shared" si="7"/>
        <v>-21677656.008564197</v>
      </c>
      <c r="P44" s="151">
        <f t="shared" si="7"/>
        <v>-21372863.493448783</v>
      </c>
      <c r="Q44" s="151">
        <f t="shared" si="7"/>
        <v>-21064035.637297388</v>
      </c>
      <c r="R44" s="151">
        <f t="shared" si="7"/>
        <v>-20755114.780043643</v>
      </c>
      <c r="S44" s="151">
        <f t="shared" si="7"/>
        <v>-20444217.311687548</v>
      </c>
      <c r="T44" s="151">
        <f t="shared" si="7"/>
        <v>-20117556.84307218</v>
      </c>
      <c r="U44" s="151">
        <f t="shared" si="7"/>
        <v>-19790224.364131168</v>
      </c>
      <c r="V44" s="151">
        <f t="shared" si="7"/>
        <v>-19461664.034864515</v>
      </c>
      <c r="W44" s="151">
        <f t="shared" si="7"/>
        <v>-19130326.109315462</v>
      </c>
      <c r="X44" s="151">
        <f t="shared" si="7"/>
        <v>-19130326.109315462</v>
      </c>
      <c r="Y44" s="151">
        <f t="shared" si="7"/>
        <v>-19130326.109315462</v>
      </c>
      <c r="Z44" s="151">
        <f t="shared" si="7"/>
        <v>-19130326.109315462</v>
      </c>
      <c r="AA44" s="151">
        <f t="shared" si="7"/>
        <v>-19130326.109315462</v>
      </c>
      <c r="AB44" s="151">
        <f>AA44+AB42</f>
        <v>-19130326.109315462</v>
      </c>
    </row>
    <row r="45" spans="2:28" outlineLevel="1">
      <c r="B45" s="117" t="s">
        <v>250</v>
      </c>
    </row>
    <row r="48" spans="2:28" ht="15.6">
      <c r="B48" s="375" t="s">
        <v>251</v>
      </c>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7"/>
    </row>
    <row r="49" spans="2:28" ht="15.6">
      <c r="B49" s="103"/>
      <c r="C49" s="103"/>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row>
    <row r="50" spans="2:28">
      <c r="B50" s="105" t="s">
        <v>227</v>
      </c>
      <c r="C50" s="97"/>
    </row>
    <row r="51" spans="2:28">
      <c r="B51" s="3"/>
      <c r="C51" s="26" t="s">
        <v>102</v>
      </c>
      <c r="D51" s="26">
        <f>$C$3</f>
        <v>2024</v>
      </c>
      <c r="E51" s="26">
        <f>$C$3+1</f>
        <v>2025</v>
      </c>
      <c r="F51" s="26">
        <f>$C$3+2</f>
        <v>2026</v>
      </c>
      <c r="G51" s="26">
        <f>$C$3+3</f>
        <v>2027</v>
      </c>
      <c r="H51" s="26">
        <f>$C$3+4</f>
        <v>2028</v>
      </c>
      <c r="I51" s="26">
        <f>H51+1</f>
        <v>2029</v>
      </c>
      <c r="J51" s="26">
        <f t="shared" ref="J51" si="8">I51+1</f>
        <v>2030</v>
      </c>
      <c r="K51" s="26">
        <f t="shared" ref="K51" si="9">J51+1</f>
        <v>2031</v>
      </c>
      <c r="L51" s="26">
        <f t="shared" ref="L51" si="10">K51+1</f>
        <v>2032</v>
      </c>
      <c r="M51" s="26">
        <f t="shared" ref="M51" si="11">L51+1</f>
        <v>2033</v>
      </c>
      <c r="N51" s="26">
        <f t="shared" ref="N51" si="12">M51+1</f>
        <v>2034</v>
      </c>
      <c r="O51" s="26">
        <f t="shared" ref="O51" si="13">N51+1</f>
        <v>2035</v>
      </c>
      <c r="P51" s="26">
        <f t="shared" ref="P51" si="14">O51+1</f>
        <v>2036</v>
      </c>
      <c r="Q51" s="26">
        <f t="shared" ref="Q51" si="15">P51+1</f>
        <v>2037</v>
      </c>
      <c r="R51" s="26">
        <f t="shared" ref="R51" si="16">Q51+1</f>
        <v>2038</v>
      </c>
      <c r="S51" s="26">
        <f t="shared" ref="S51" si="17">R51+1</f>
        <v>2039</v>
      </c>
      <c r="T51" s="26">
        <f t="shared" ref="T51" si="18">S51+1</f>
        <v>2040</v>
      </c>
      <c r="U51" s="26">
        <f t="shared" ref="U51" si="19">T51+1</f>
        <v>2041</v>
      </c>
      <c r="V51" s="26">
        <f t="shared" ref="V51" si="20">U51+1</f>
        <v>2042</v>
      </c>
      <c r="W51" s="26">
        <f t="shared" ref="W51" si="21">V51+1</f>
        <v>2043</v>
      </c>
      <c r="X51" s="26">
        <f t="shared" ref="X51" si="22">W51+1</f>
        <v>2044</v>
      </c>
      <c r="Y51" s="26">
        <f t="shared" ref="Y51" si="23">X51+1</f>
        <v>2045</v>
      </c>
      <c r="Z51" s="26">
        <f t="shared" ref="Z51" si="24">Y51+1</f>
        <v>2046</v>
      </c>
      <c r="AA51" s="26">
        <f t="shared" ref="AA51" si="25">Z51+1</f>
        <v>2047</v>
      </c>
      <c r="AB51" s="26">
        <f t="shared" ref="AB51" si="26">AA51+1</f>
        <v>2048</v>
      </c>
    </row>
    <row r="52" spans="2:28">
      <c r="B52" s="3" t="s">
        <v>228</v>
      </c>
      <c r="C52" s="37"/>
      <c r="D52" s="20">
        <v>1</v>
      </c>
      <c r="E52" s="20">
        <v>2</v>
      </c>
      <c r="F52" s="20">
        <v>3</v>
      </c>
      <c r="G52" s="20">
        <v>4</v>
      </c>
      <c r="H52" s="20">
        <v>5</v>
      </c>
      <c r="I52" s="20">
        <v>6</v>
      </c>
      <c r="J52" s="20">
        <v>7</v>
      </c>
      <c r="K52" s="20">
        <v>8</v>
      </c>
      <c r="L52" s="20">
        <v>9</v>
      </c>
      <c r="M52" s="20">
        <v>10</v>
      </c>
      <c r="N52" s="20">
        <v>11</v>
      </c>
      <c r="O52" s="20">
        <v>12</v>
      </c>
      <c r="P52" s="20">
        <v>13</v>
      </c>
      <c r="Q52" s="20">
        <v>14</v>
      </c>
      <c r="R52" s="20">
        <v>15</v>
      </c>
      <c r="S52" s="20">
        <v>16</v>
      </c>
      <c r="T52" s="20">
        <v>17</v>
      </c>
      <c r="U52" s="20">
        <v>18</v>
      </c>
      <c r="V52" s="20">
        <v>19</v>
      </c>
      <c r="W52" s="20">
        <v>20</v>
      </c>
      <c r="X52" s="20">
        <v>21</v>
      </c>
      <c r="Y52" s="20">
        <v>22</v>
      </c>
      <c r="Z52" s="20">
        <v>23</v>
      </c>
      <c r="AA52" s="20">
        <v>24</v>
      </c>
      <c r="AB52" s="20">
        <v>25</v>
      </c>
    </row>
    <row r="53" spans="2:28">
      <c r="B53" s="372" t="s">
        <v>229</v>
      </c>
      <c r="C53" s="373"/>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4"/>
    </row>
    <row r="54" spans="2:28">
      <c r="B54" s="3" t="s">
        <v>230</v>
      </c>
      <c r="C54" s="106" t="s">
        <v>176</v>
      </c>
      <c r="D54" s="34">
        <f>Επενδύσεις!D16</f>
        <v>2031476.067999179</v>
      </c>
      <c r="E54" s="34">
        <f>Επενδύσεις!E16</f>
        <v>8650264.8155827541</v>
      </c>
      <c r="F54" s="34">
        <f>Επενδύσεις!F16</f>
        <v>794431.2553964369</v>
      </c>
      <c r="G54" s="34">
        <f>Επενδύσεις!G16</f>
        <v>48552.74919840756</v>
      </c>
      <c r="H54" s="34">
        <f>Επενδύσεις!H16</f>
        <v>525511.16953981097</v>
      </c>
      <c r="I54" s="107"/>
      <c r="J54" s="107"/>
      <c r="K54" s="107"/>
      <c r="L54" s="107"/>
      <c r="M54" s="107"/>
      <c r="N54" s="107"/>
      <c r="O54" s="107"/>
      <c r="P54" s="107"/>
      <c r="Q54" s="107"/>
      <c r="R54" s="107"/>
      <c r="S54" s="107"/>
      <c r="T54" s="107"/>
      <c r="U54" s="107"/>
      <c r="V54" s="107"/>
      <c r="W54" s="107"/>
      <c r="X54" s="107"/>
      <c r="Y54" s="107"/>
      <c r="Z54" s="107"/>
      <c r="AA54" s="107"/>
      <c r="AB54" s="107"/>
    </row>
    <row r="55" spans="2:28">
      <c r="B55" s="3" t="s">
        <v>231</v>
      </c>
      <c r="C55" s="106" t="s">
        <v>176</v>
      </c>
      <c r="D55" s="34"/>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row>
    <row r="56" spans="2:28">
      <c r="B56" s="3" t="s">
        <v>232</v>
      </c>
      <c r="C56" s="106" t="s">
        <v>176</v>
      </c>
      <c r="D56" s="107"/>
      <c r="E56" s="107"/>
      <c r="F56" s="107"/>
      <c r="G56" s="107"/>
      <c r="H56" s="107"/>
      <c r="I56" s="34">
        <v>24372.55</v>
      </c>
      <c r="J56" s="34">
        <v>22352.06</v>
      </c>
      <c r="K56" s="34">
        <v>12838.5</v>
      </c>
      <c r="L56" s="34">
        <v>12097.22</v>
      </c>
      <c r="M56" s="34">
        <v>10838.66</v>
      </c>
      <c r="N56" s="34">
        <v>10033.81</v>
      </c>
      <c r="O56" s="34">
        <v>9406.7999999999993</v>
      </c>
      <c r="P56" s="34">
        <v>8348.36</v>
      </c>
      <c r="Q56" s="34">
        <v>8431.84</v>
      </c>
      <c r="R56" s="34">
        <v>8516.16</v>
      </c>
      <c r="S56" s="34">
        <v>8601.33</v>
      </c>
      <c r="T56" s="34">
        <v>6504.81</v>
      </c>
      <c r="U56" s="34">
        <v>6569.86</v>
      </c>
      <c r="V56" s="34">
        <v>6635.56</v>
      </c>
      <c r="W56" s="34">
        <v>6443.93</v>
      </c>
      <c r="X56" s="34"/>
      <c r="Y56" s="34"/>
      <c r="Z56" s="34"/>
      <c r="AA56" s="34"/>
      <c r="AB56" s="34"/>
    </row>
    <row r="57" spans="2:28">
      <c r="B57" s="3" t="s">
        <v>233</v>
      </c>
      <c r="C57" s="108" t="s">
        <v>176</v>
      </c>
      <c r="D57" s="34">
        <v>1150</v>
      </c>
      <c r="E57" s="34">
        <v>4383</v>
      </c>
      <c r="F57" s="34">
        <v>6756</v>
      </c>
      <c r="G57" s="34">
        <v>7828</v>
      </c>
      <c r="H57" s="34">
        <v>8604</v>
      </c>
      <c r="I57" s="34">
        <v>9296</v>
      </c>
      <c r="J57" s="34">
        <v>9716</v>
      </c>
      <c r="K57" s="34">
        <v>10278</v>
      </c>
      <c r="L57" s="34">
        <v>10814</v>
      </c>
      <c r="M57" s="34">
        <v>11317</v>
      </c>
      <c r="N57" s="34">
        <v>11791</v>
      </c>
      <c r="O57" s="34">
        <v>12250</v>
      </c>
      <c r="P57" s="34">
        <v>12675</v>
      </c>
      <c r="Q57" s="34">
        <v>12801</v>
      </c>
      <c r="R57" s="34">
        <v>13541</v>
      </c>
      <c r="S57" s="34">
        <v>13989</v>
      </c>
      <c r="T57" s="34">
        <v>14224</v>
      </c>
      <c r="U57" s="34">
        <v>14747</v>
      </c>
      <c r="V57" s="34">
        <v>15139</v>
      </c>
      <c r="W57" s="34">
        <v>15529</v>
      </c>
      <c r="X57" s="34"/>
      <c r="Y57" s="34"/>
      <c r="Z57" s="34"/>
      <c r="AA57" s="34"/>
      <c r="AB57" s="34"/>
    </row>
    <row r="58" spans="2:28">
      <c r="B58" s="109" t="s">
        <v>234</v>
      </c>
      <c r="C58" s="108" t="s">
        <v>176</v>
      </c>
      <c r="D58" s="191">
        <f>D54+D57+D55</f>
        <v>2032626.067999179</v>
      </c>
      <c r="E58" s="191">
        <f>E54+E57</f>
        <v>8654647.8155827541</v>
      </c>
      <c r="F58" s="191">
        <f>F54+F57</f>
        <v>801187.2553964369</v>
      </c>
      <c r="G58" s="191">
        <f>G54+G57</f>
        <v>56380.74919840756</v>
      </c>
      <c r="H58" s="191">
        <f>H54+H57</f>
        <v>534115.16953981097</v>
      </c>
      <c r="I58" s="191">
        <f>I56+I57</f>
        <v>33668.550000000003</v>
      </c>
      <c r="J58" s="191">
        <f t="shared" ref="J58:AB58" si="27">J56+J57</f>
        <v>32068.06</v>
      </c>
      <c r="K58" s="191">
        <f t="shared" si="27"/>
        <v>23116.5</v>
      </c>
      <c r="L58" s="191">
        <f t="shared" si="27"/>
        <v>22911.22</v>
      </c>
      <c r="M58" s="191">
        <f t="shared" si="27"/>
        <v>22155.66</v>
      </c>
      <c r="N58" s="191">
        <f t="shared" si="27"/>
        <v>21824.809999999998</v>
      </c>
      <c r="O58" s="191">
        <f t="shared" si="27"/>
        <v>21656.799999999999</v>
      </c>
      <c r="P58" s="191">
        <f t="shared" si="27"/>
        <v>21023.360000000001</v>
      </c>
      <c r="Q58" s="191">
        <f t="shared" si="27"/>
        <v>21232.84</v>
      </c>
      <c r="R58" s="191">
        <f t="shared" si="27"/>
        <v>22057.16</v>
      </c>
      <c r="S58" s="191">
        <f t="shared" si="27"/>
        <v>22590.33</v>
      </c>
      <c r="T58" s="191">
        <f t="shared" si="27"/>
        <v>20728.810000000001</v>
      </c>
      <c r="U58" s="191">
        <f t="shared" si="27"/>
        <v>21316.86</v>
      </c>
      <c r="V58" s="191">
        <f t="shared" si="27"/>
        <v>21774.560000000001</v>
      </c>
      <c r="W58" s="191">
        <f t="shared" si="27"/>
        <v>21972.93</v>
      </c>
      <c r="X58" s="191">
        <f t="shared" si="27"/>
        <v>0</v>
      </c>
      <c r="Y58" s="191">
        <f t="shared" si="27"/>
        <v>0</v>
      </c>
      <c r="Z58" s="191">
        <f t="shared" si="27"/>
        <v>0</v>
      </c>
      <c r="AA58" s="191">
        <f t="shared" si="27"/>
        <v>0</v>
      </c>
      <c r="AB58" s="191">
        <f t="shared" si="27"/>
        <v>0</v>
      </c>
    </row>
    <row r="59" spans="2:28">
      <c r="B59" s="16" t="s">
        <v>235</v>
      </c>
    </row>
    <row r="60" spans="2:28">
      <c r="B60" s="16" t="s">
        <v>236</v>
      </c>
    </row>
    <row r="61" spans="2:28">
      <c r="B61" s="372" t="s">
        <v>237</v>
      </c>
      <c r="C61" s="373"/>
      <c r="D61" s="373"/>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4"/>
    </row>
    <row r="62" spans="2:28">
      <c r="B62" s="110" t="s">
        <v>238</v>
      </c>
      <c r="C62" s="106" t="s">
        <v>111</v>
      </c>
      <c r="D62" s="34">
        <v>1232</v>
      </c>
      <c r="E62" s="34">
        <v>6157.0366649999996</v>
      </c>
      <c r="F62" s="34">
        <v>10589.11267</v>
      </c>
      <c r="G62" s="34">
        <v>13666.5396</v>
      </c>
      <c r="H62" s="34">
        <v>17727.63652</v>
      </c>
      <c r="I62" s="34">
        <v>18106.703140000001</v>
      </c>
      <c r="J62" s="34">
        <v>18761.22106</v>
      </c>
      <c r="K62" s="34">
        <v>18954.857680000001</v>
      </c>
      <c r="L62" s="34">
        <v>20521.236059999999</v>
      </c>
      <c r="M62" s="34">
        <v>20681.489030000001</v>
      </c>
      <c r="N62" s="34">
        <v>20828.37327</v>
      </c>
      <c r="O62" s="34">
        <v>21071.624370000001</v>
      </c>
      <c r="P62" s="34">
        <v>21191.427360000001</v>
      </c>
      <c r="Q62" s="34">
        <v>21311.230350000002</v>
      </c>
      <c r="R62" s="34">
        <v>21431.033340000002</v>
      </c>
      <c r="S62" s="34">
        <v>21550.836340000002</v>
      </c>
      <c r="T62" s="34">
        <v>21641.438180000001</v>
      </c>
      <c r="U62" s="34">
        <v>21732.04003</v>
      </c>
      <c r="V62" s="34">
        <v>21822.641879999999</v>
      </c>
      <c r="W62" s="34">
        <v>21910.627270000001</v>
      </c>
      <c r="X62" s="34"/>
      <c r="Y62" s="34"/>
      <c r="Z62" s="34"/>
      <c r="AA62" s="34"/>
      <c r="AB62" s="34"/>
    </row>
    <row r="63" spans="2:28">
      <c r="B63" s="110" t="s">
        <v>239</v>
      </c>
      <c r="C63" s="108" t="s">
        <v>176</v>
      </c>
      <c r="D63" s="150">
        <f t="shared" ref="D63:AB63" si="28">D62*$D$11</f>
        <v>8176.4519759999994</v>
      </c>
      <c r="E63" s="150">
        <f t="shared" si="28"/>
        <v>40862.593024223781</v>
      </c>
      <c r="F63" s="150">
        <f t="shared" si="28"/>
        <v>70277.087024925437</v>
      </c>
      <c r="G63" s="150">
        <f t="shared" si="28"/>
        <v>90701.140192777792</v>
      </c>
      <c r="H63" s="150">
        <f t="shared" si="28"/>
        <v>117653.54598519785</v>
      </c>
      <c r="I63" s="150">
        <f t="shared" si="28"/>
        <v>120169.30898368378</v>
      </c>
      <c r="J63" s="150">
        <f t="shared" si="28"/>
        <v>124513.16802614433</v>
      </c>
      <c r="K63" s="150">
        <f t="shared" si="28"/>
        <v>125798.28208801524</v>
      </c>
      <c r="L63" s="150">
        <f t="shared" si="28"/>
        <v>136193.91325710181</v>
      </c>
      <c r="M63" s="150">
        <f t="shared" si="28"/>
        <v>137257.4690308164</v>
      </c>
      <c r="N63" s="150">
        <f t="shared" si="28"/>
        <v>138232.30014639374</v>
      </c>
      <c r="O63" s="150">
        <f t="shared" si="28"/>
        <v>139846.6921409223</v>
      </c>
      <c r="P63" s="150">
        <f t="shared" si="28"/>
        <v>140641.79229864647</v>
      </c>
      <c r="Q63" s="150">
        <f t="shared" si="28"/>
        <v>141436.89245637067</v>
      </c>
      <c r="R63" s="150">
        <f t="shared" si="28"/>
        <v>142231.99261409487</v>
      </c>
      <c r="S63" s="150">
        <f t="shared" si="28"/>
        <v>143027.09283818636</v>
      </c>
      <c r="T63" s="150">
        <f t="shared" si="28"/>
        <v>143628.39283307048</v>
      </c>
      <c r="U63" s="150">
        <f t="shared" si="28"/>
        <v>144229.6928943219</v>
      </c>
      <c r="V63" s="150">
        <f t="shared" si="28"/>
        <v>144830.99295557334</v>
      </c>
      <c r="W63" s="150">
        <f t="shared" si="28"/>
        <v>145414.92827694074</v>
      </c>
      <c r="X63" s="150">
        <f t="shared" si="28"/>
        <v>0</v>
      </c>
      <c r="Y63" s="150">
        <f t="shared" si="28"/>
        <v>0</v>
      </c>
      <c r="Z63" s="150">
        <f t="shared" si="28"/>
        <v>0</v>
      </c>
      <c r="AA63" s="150">
        <f t="shared" si="28"/>
        <v>0</v>
      </c>
      <c r="AB63" s="150">
        <f t="shared" si="28"/>
        <v>0</v>
      </c>
    </row>
    <row r="64" spans="2:28">
      <c r="B64" s="110" t="s">
        <v>240</v>
      </c>
      <c r="C64" s="108" t="s">
        <v>176</v>
      </c>
      <c r="D64" s="150"/>
      <c r="E64" s="150"/>
      <c r="F64" s="150"/>
      <c r="G64" s="150"/>
      <c r="H64" s="150"/>
      <c r="I64" s="150"/>
      <c r="J64" s="150"/>
      <c r="K64" s="150"/>
      <c r="L64" s="150"/>
      <c r="M64" s="150"/>
      <c r="N64" s="150"/>
      <c r="O64" s="150"/>
      <c r="P64" s="150">
        <v>0</v>
      </c>
      <c r="Q64" s="150">
        <v>0</v>
      </c>
      <c r="R64" s="150">
        <v>0</v>
      </c>
      <c r="S64" s="150">
        <v>0</v>
      </c>
      <c r="T64" s="150">
        <v>0</v>
      </c>
      <c r="U64" s="150">
        <v>0</v>
      </c>
      <c r="V64" s="150">
        <v>0</v>
      </c>
      <c r="W64" s="150">
        <v>0</v>
      </c>
      <c r="X64" s="150">
        <v>0</v>
      </c>
      <c r="Y64" s="150"/>
      <c r="Z64" s="150"/>
      <c r="AA64" s="150"/>
      <c r="AB64" s="150"/>
    </row>
    <row r="65" spans="2:28">
      <c r="B65" s="110" t="s">
        <v>241</v>
      </c>
      <c r="C65" s="108" t="s">
        <v>176</v>
      </c>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row>
    <row r="66" spans="2:28">
      <c r="B66" s="109" t="s">
        <v>242</v>
      </c>
      <c r="C66" s="108" t="s">
        <v>176</v>
      </c>
      <c r="D66" s="191">
        <f>D63+D64+D65</f>
        <v>8176.4519759999994</v>
      </c>
      <c r="E66" s="191">
        <f t="shared" ref="E66:AB66" si="29">E63+E64+E65</f>
        <v>40862.593024223781</v>
      </c>
      <c r="F66" s="191">
        <f t="shared" si="29"/>
        <v>70277.087024925437</v>
      </c>
      <c r="G66" s="191">
        <f t="shared" si="29"/>
        <v>90701.140192777792</v>
      </c>
      <c r="H66" s="191">
        <f t="shared" si="29"/>
        <v>117653.54598519785</v>
      </c>
      <c r="I66" s="191">
        <f t="shared" si="29"/>
        <v>120169.30898368378</v>
      </c>
      <c r="J66" s="191">
        <f t="shared" si="29"/>
        <v>124513.16802614433</v>
      </c>
      <c r="K66" s="191">
        <f t="shared" si="29"/>
        <v>125798.28208801524</v>
      </c>
      <c r="L66" s="191">
        <f t="shared" si="29"/>
        <v>136193.91325710181</v>
      </c>
      <c r="M66" s="191">
        <f t="shared" si="29"/>
        <v>137257.4690308164</v>
      </c>
      <c r="N66" s="191">
        <f t="shared" si="29"/>
        <v>138232.30014639374</v>
      </c>
      <c r="O66" s="191">
        <f t="shared" si="29"/>
        <v>139846.6921409223</v>
      </c>
      <c r="P66" s="191">
        <f t="shared" si="29"/>
        <v>140641.79229864647</v>
      </c>
      <c r="Q66" s="191">
        <f t="shared" si="29"/>
        <v>141436.89245637067</v>
      </c>
      <c r="R66" s="191">
        <f t="shared" si="29"/>
        <v>142231.99261409487</v>
      </c>
      <c r="S66" s="191">
        <f t="shared" si="29"/>
        <v>143027.09283818636</v>
      </c>
      <c r="T66" s="191">
        <f t="shared" si="29"/>
        <v>143628.39283307048</v>
      </c>
      <c r="U66" s="191">
        <f t="shared" si="29"/>
        <v>144229.6928943219</v>
      </c>
      <c r="V66" s="191">
        <f t="shared" si="29"/>
        <v>144830.99295557334</v>
      </c>
      <c r="W66" s="191">
        <f t="shared" si="29"/>
        <v>145414.92827694074</v>
      </c>
      <c r="X66" s="191">
        <f>X63+X64+X65</f>
        <v>0</v>
      </c>
      <c r="Y66" s="191">
        <f t="shared" si="29"/>
        <v>0</v>
      </c>
      <c r="Z66" s="191">
        <f t="shared" si="29"/>
        <v>0</v>
      </c>
      <c r="AA66" s="191">
        <f t="shared" si="29"/>
        <v>0</v>
      </c>
      <c r="AB66" s="191">
        <f t="shared" si="29"/>
        <v>0</v>
      </c>
    </row>
    <row r="67" spans="2:28">
      <c r="B67" s="111" t="s">
        <v>243</v>
      </c>
    </row>
    <row r="68" spans="2:28">
      <c r="B68" s="3" t="s">
        <v>244</v>
      </c>
      <c r="C68" s="112" t="s">
        <v>176</v>
      </c>
      <c r="D68" s="151">
        <f>D66-D58</f>
        <v>-2024449.6160231789</v>
      </c>
      <c r="E68" s="151">
        <f t="shared" ref="E68:AB68" si="30">E66-E58</f>
        <v>-8613785.22255853</v>
      </c>
      <c r="F68" s="151">
        <f t="shared" si="30"/>
        <v>-730910.16837151151</v>
      </c>
      <c r="G68" s="151">
        <f t="shared" si="30"/>
        <v>34320.390994370231</v>
      </c>
      <c r="H68" s="151">
        <f t="shared" si="30"/>
        <v>-416461.62355461309</v>
      </c>
      <c r="I68" s="151">
        <f t="shared" si="30"/>
        <v>86500.758983683772</v>
      </c>
      <c r="J68" s="151">
        <f t="shared" si="30"/>
        <v>92445.108026144328</v>
      </c>
      <c r="K68" s="151">
        <f t="shared" si="30"/>
        <v>102681.78208801524</v>
      </c>
      <c r="L68" s="151">
        <f t="shared" si="30"/>
        <v>113282.69325710181</v>
      </c>
      <c r="M68" s="151">
        <f t="shared" si="30"/>
        <v>115101.8090308164</v>
      </c>
      <c r="N68" s="151">
        <f t="shared" si="30"/>
        <v>116407.49014639374</v>
      </c>
      <c r="O68" s="151">
        <f t="shared" si="30"/>
        <v>118189.8921409223</v>
      </c>
      <c r="P68" s="151">
        <f t="shared" si="30"/>
        <v>119618.43229864647</v>
      </c>
      <c r="Q68" s="151">
        <f t="shared" si="30"/>
        <v>120204.05245637067</v>
      </c>
      <c r="R68" s="151">
        <f t="shared" si="30"/>
        <v>120174.83261409486</v>
      </c>
      <c r="S68" s="151">
        <f t="shared" si="30"/>
        <v>120436.76283818636</v>
      </c>
      <c r="T68" s="151">
        <f t="shared" si="30"/>
        <v>122899.58283307048</v>
      </c>
      <c r="U68" s="151">
        <f t="shared" si="30"/>
        <v>122912.83289432189</v>
      </c>
      <c r="V68" s="151">
        <f t="shared" si="30"/>
        <v>123056.43295557334</v>
      </c>
      <c r="W68" s="151">
        <f t="shared" si="30"/>
        <v>123441.99827694075</v>
      </c>
      <c r="X68" s="151">
        <f t="shared" si="30"/>
        <v>0</v>
      </c>
      <c r="Y68" s="151">
        <f t="shared" si="30"/>
        <v>0</v>
      </c>
      <c r="Z68" s="151">
        <f t="shared" si="30"/>
        <v>0</v>
      </c>
      <c r="AA68" s="151">
        <f t="shared" si="30"/>
        <v>0</v>
      </c>
      <c r="AB68" s="151">
        <f t="shared" si="30"/>
        <v>0</v>
      </c>
    </row>
    <row r="69" spans="2:28">
      <c r="B69" s="3" t="s">
        <v>245</v>
      </c>
      <c r="C69" s="112" t="s">
        <v>176</v>
      </c>
      <c r="D69" s="151">
        <f>D68*1/(1+$D$10)</f>
        <v>-1867918.0808481073</v>
      </c>
      <c r="E69" s="151">
        <f>E68*1/(1+$E$10)*(1/(1+$D$10))</f>
        <v>-7333237.412490203</v>
      </c>
      <c r="F69" s="151">
        <f>F68*1/(1+$F$10)*(1/(1+$E$10))*(1/(1+$D$10))</f>
        <v>-574138.35913596093</v>
      </c>
      <c r="G69" s="151">
        <f>G68*1/(1+$G$10)*(1/(1+$F$10)*(1/(1+$E$10))*(1/(1+$D$10)))</f>
        <v>24874.573335733054</v>
      </c>
      <c r="H69" s="151">
        <f>H68*1/(1+$H$10)*(1/(1+$G$10)*(1/(1+$F$10)*(1/(1+$E$10))*(1/(1+$D$10))))</f>
        <v>-278502.60034434154</v>
      </c>
      <c r="I69" s="151">
        <f t="shared" ref="I69:AB69" si="31">I68*(1/((1+$H$10)^(I52-$G$17))*(1/(1+$G$10)*(1/(1+$F$10)*(1/(1+$E$10))*((1/(1+$D$10))))))</f>
        <v>53373.420754743747</v>
      </c>
      <c r="J69" s="151">
        <f t="shared" si="31"/>
        <v>52630.792256501452</v>
      </c>
      <c r="K69" s="151">
        <f t="shared" si="31"/>
        <v>53938.668814331068</v>
      </c>
      <c r="L69" s="151">
        <f t="shared" si="31"/>
        <v>54906.182034236823</v>
      </c>
      <c r="M69" s="151">
        <f t="shared" si="31"/>
        <v>51474.327649649931</v>
      </c>
      <c r="N69" s="151">
        <f t="shared" si="31"/>
        <v>48033.066344527841</v>
      </c>
      <c r="O69" s="151">
        <f t="shared" si="31"/>
        <v>44997.726966304603</v>
      </c>
      <c r="P69" s="151">
        <f t="shared" si="31"/>
        <v>42020.304918648595</v>
      </c>
      <c r="Q69" s="151">
        <f t="shared" si="31"/>
        <v>38961.086178622551</v>
      </c>
      <c r="R69" s="151">
        <f t="shared" si="31"/>
        <v>35939.855425322057</v>
      </c>
      <c r="S69" s="151">
        <f t="shared" si="31"/>
        <v>33233.243296315464</v>
      </c>
      <c r="T69" s="151">
        <f t="shared" si="31"/>
        <v>31290.673805389983</v>
      </c>
      <c r="U69" s="151">
        <f t="shared" si="31"/>
        <v>28874.374717128296</v>
      </c>
      <c r="V69" s="151">
        <f t="shared" si="31"/>
        <v>26672.918327822903</v>
      </c>
      <c r="W69" s="151">
        <f t="shared" si="31"/>
        <v>24687.66467876043</v>
      </c>
      <c r="X69" s="151">
        <f t="shared" si="31"/>
        <v>0</v>
      </c>
      <c r="Y69" s="151">
        <f t="shared" si="31"/>
        <v>0</v>
      </c>
      <c r="Z69" s="151">
        <f t="shared" si="31"/>
        <v>0</v>
      </c>
      <c r="AA69" s="151">
        <f t="shared" si="31"/>
        <v>0</v>
      </c>
      <c r="AB69" s="151">
        <f t="shared" si="31"/>
        <v>0</v>
      </c>
    </row>
    <row r="70" spans="2:2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row>
    <row r="71" spans="2:28">
      <c r="B71" s="39" t="s">
        <v>246</v>
      </c>
      <c r="C71" s="113" t="s">
        <v>176</v>
      </c>
      <c r="D71" s="114">
        <f>SUM(D69:AB69)</f>
        <v>-9407887.5733145755</v>
      </c>
      <c r="E71" s="260"/>
      <c r="F71" s="38"/>
      <c r="G71" s="38"/>
      <c r="H71" s="38"/>
    </row>
    <row r="73" spans="2:28">
      <c r="B73" s="39" t="s">
        <v>218</v>
      </c>
      <c r="C73" s="39"/>
      <c r="D73" s="192">
        <f>IFERROR(IRR(D68:AB68),0)</f>
        <v>-0.14150528203463908</v>
      </c>
    </row>
    <row r="75" spans="2:28">
      <c r="B75" s="39" t="s">
        <v>247</v>
      </c>
    </row>
    <row r="76" spans="2:28">
      <c r="B76" s="3" t="s">
        <v>228</v>
      </c>
      <c r="C76" s="37"/>
      <c r="D76" s="20">
        <v>1</v>
      </c>
      <c r="E76" s="20">
        <v>2</v>
      </c>
      <c r="F76" s="20">
        <v>3</v>
      </c>
      <c r="G76" s="20">
        <v>4</v>
      </c>
      <c r="H76" s="20">
        <v>5</v>
      </c>
      <c r="I76" s="20">
        <v>6</v>
      </c>
      <c r="J76" s="20">
        <v>7</v>
      </c>
      <c r="K76" s="20">
        <v>8</v>
      </c>
      <c r="L76" s="20">
        <v>9</v>
      </c>
      <c r="M76" s="20">
        <v>10</v>
      </c>
      <c r="N76" s="20">
        <v>11</v>
      </c>
      <c r="O76" s="20">
        <v>12</v>
      </c>
      <c r="P76" s="20">
        <v>13</v>
      </c>
      <c r="Q76" s="20">
        <v>14</v>
      </c>
      <c r="R76" s="20">
        <v>15</v>
      </c>
      <c r="S76" s="20">
        <v>16</v>
      </c>
      <c r="T76" s="20">
        <v>17</v>
      </c>
      <c r="U76" s="20">
        <v>18</v>
      </c>
      <c r="V76" s="20">
        <v>19</v>
      </c>
      <c r="W76" s="20">
        <v>20</v>
      </c>
      <c r="X76" s="20">
        <v>21</v>
      </c>
      <c r="Y76" s="20">
        <v>22</v>
      </c>
      <c r="Z76" s="20">
        <v>23</v>
      </c>
      <c r="AA76" s="20">
        <v>24</v>
      </c>
      <c r="AB76" s="20">
        <v>25</v>
      </c>
    </row>
    <row r="77" spans="2:28">
      <c r="B77" s="3" t="s">
        <v>244</v>
      </c>
      <c r="C77" s="112" t="s">
        <v>176</v>
      </c>
      <c r="D77" s="150">
        <f>D68</f>
        <v>-2024449.6160231789</v>
      </c>
      <c r="E77" s="150">
        <f>E68</f>
        <v>-8613785.22255853</v>
      </c>
      <c r="F77" s="150">
        <f t="shared" ref="F77:AB77" si="32">F68</f>
        <v>-730910.16837151151</v>
      </c>
      <c r="G77" s="150">
        <f t="shared" si="32"/>
        <v>34320.390994370231</v>
      </c>
      <c r="H77" s="150">
        <f t="shared" si="32"/>
        <v>-416461.62355461309</v>
      </c>
      <c r="I77" s="150">
        <f t="shared" si="32"/>
        <v>86500.758983683772</v>
      </c>
      <c r="J77" s="150">
        <f t="shared" si="32"/>
        <v>92445.108026144328</v>
      </c>
      <c r="K77" s="150">
        <f t="shared" si="32"/>
        <v>102681.78208801524</v>
      </c>
      <c r="L77" s="150">
        <f t="shared" si="32"/>
        <v>113282.69325710181</v>
      </c>
      <c r="M77" s="150">
        <f t="shared" si="32"/>
        <v>115101.8090308164</v>
      </c>
      <c r="N77" s="150">
        <f t="shared" si="32"/>
        <v>116407.49014639374</v>
      </c>
      <c r="O77" s="150">
        <f t="shared" si="32"/>
        <v>118189.8921409223</v>
      </c>
      <c r="P77" s="150">
        <f t="shared" si="32"/>
        <v>119618.43229864647</v>
      </c>
      <c r="Q77" s="150">
        <f t="shared" si="32"/>
        <v>120204.05245637067</v>
      </c>
      <c r="R77" s="150">
        <f t="shared" si="32"/>
        <v>120174.83261409486</v>
      </c>
      <c r="S77" s="150">
        <f t="shared" si="32"/>
        <v>120436.76283818636</v>
      </c>
      <c r="T77" s="150">
        <f t="shared" si="32"/>
        <v>122899.58283307048</v>
      </c>
      <c r="U77" s="150">
        <f t="shared" si="32"/>
        <v>122912.83289432189</v>
      </c>
      <c r="V77" s="150">
        <f t="shared" si="32"/>
        <v>123056.43295557334</v>
      </c>
      <c r="W77" s="150">
        <f t="shared" si="32"/>
        <v>123441.99827694075</v>
      </c>
      <c r="X77" s="150">
        <f t="shared" si="32"/>
        <v>0</v>
      </c>
      <c r="Y77" s="150">
        <f t="shared" si="32"/>
        <v>0</v>
      </c>
      <c r="Z77" s="150">
        <f t="shared" si="32"/>
        <v>0</v>
      </c>
      <c r="AA77" s="150">
        <f t="shared" si="32"/>
        <v>0</v>
      </c>
      <c r="AB77" s="150">
        <f t="shared" si="32"/>
        <v>0</v>
      </c>
    </row>
    <row r="78" spans="2:28">
      <c r="B78" s="115" t="s">
        <v>248</v>
      </c>
      <c r="C78" s="116" t="s">
        <v>176</v>
      </c>
      <c r="D78" s="193">
        <f>D54*1/(1+$D$10)</f>
        <v>1874401.2437711561</v>
      </c>
      <c r="E78" s="193">
        <f>E54*1/(1+$E$10)*(1/(1+$D$10))</f>
        <v>7364293.8539321218</v>
      </c>
      <c r="F78" s="193">
        <f>F54*1/(1+$F$10)*(1/(1+$E$10))*(1/(1+$D$10))</f>
        <v>624034.90491296002</v>
      </c>
      <c r="G78" s="193">
        <f>G54*1/(1+$G$10)*(1/(1+$F$10)*(1/(1+$E$10))*(1/(1+$D$10)))</f>
        <v>35189.835709778301</v>
      </c>
      <c r="H78" s="193">
        <f>H54*1/(1+$H$10)*(1/(1+$G$10)*(1/(1+$F$10)*(1/(1+$E$10))*(1/(1+$D$10))))</f>
        <v>351427.88422530587</v>
      </c>
    </row>
    <row r="79" spans="2:28">
      <c r="B79" s="3" t="s">
        <v>249</v>
      </c>
      <c r="C79" s="112" t="s">
        <v>176</v>
      </c>
      <c r="D79" s="151">
        <f>D77-D78</f>
        <v>-3898850.859794335</v>
      </c>
      <c r="E79" s="151">
        <f>D79+E77-E78</f>
        <v>-19876929.936284989</v>
      </c>
      <c r="F79" s="151">
        <f>E79+F77-F78</f>
        <v>-21231875.009569459</v>
      </c>
      <c r="G79" s="151">
        <f>F79+G77-G78</f>
        <v>-21232744.454284865</v>
      </c>
      <c r="H79" s="151">
        <f>G79+H77-H78</f>
        <v>-22000633.962064784</v>
      </c>
      <c r="I79" s="151">
        <f t="shared" ref="I79" si="33">H79+I77</f>
        <v>-21914133.203081101</v>
      </c>
      <c r="J79" s="151">
        <f t="shared" ref="J79" si="34">I79+J77</f>
        <v>-21821688.095054958</v>
      </c>
      <c r="K79" s="151">
        <f t="shared" ref="K79" si="35">J79+K77</f>
        <v>-21719006.312966943</v>
      </c>
      <c r="L79" s="151">
        <f t="shared" ref="L79" si="36">K79+L77</f>
        <v>-21605723.619709842</v>
      </c>
      <c r="M79" s="151">
        <f t="shared" ref="M79" si="37">L79+M77</f>
        <v>-21490621.810679026</v>
      </c>
      <c r="N79" s="151">
        <f t="shared" ref="N79" si="38">M79+N77</f>
        <v>-21374214.320532631</v>
      </c>
      <c r="O79" s="151">
        <f t="shared" ref="O79" si="39">N79+O77</f>
        <v>-21256024.42839171</v>
      </c>
      <c r="P79" s="151">
        <f t="shared" ref="P79" si="40">O79+P77</f>
        <v>-21136405.996093065</v>
      </c>
      <c r="Q79" s="151">
        <f t="shared" ref="Q79" si="41">P79+Q77</f>
        <v>-21016201.943636693</v>
      </c>
      <c r="R79" s="151">
        <f t="shared" ref="R79" si="42">Q79+R77</f>
        <v>-20896027.111022599</v>
      </c>
      <c r="S79" s="151">
        <f t="shared" ref="S79" si="43">R79+S77</f>
        <v>-20775590.348184414</v>
      </c>
      <c r="T79" s="151">
        <f t="shared" ref="T79" si="44">S79+T77</f>
        <v>-20652690.765351344</v>
      </c>
      <c r="U79" s="151">
        <f t="shared" ref="U79" si="45">T79+U77</f>
        <v>-20529777.932457022</v>
      </c>
      <c r="V79" s="151">
        <f t="shared" ref="V79" si="46">U79+V77</f>
        <v>-20406721.499501448</v>
      </c>
      <c r="W79" s="151">
        <f t="shared" ref="W79" si="47">V79+W77</f>
        <v>-20283279.501224507</v>
      </c>
      <c r="X79" s="151">
        <f t="shared" ref="X79" si="48">W79+X77</f>
        <v>-20283279.501224507</v>
      </c>
      <c r="Y79" s="151">
        <f t="shared" ref="Y79" si="49">X79+Y77</f>
        <v>-20283279.501224507</v>
      </c>
      <c r="Z79" s="151">
        <f t="shared" ref="Z79" si="50">Y79+Z77</f>
        <v>-20283279.501224507</v>
      </c>
      <c r="AA79" s="151">
        <f t="shared" ref="AA79" si="51">Z79+AA77</f>
        <v>-20283279.501224507</v>
      </c>
      <c r="AB79" s="151">
        <f>AA79+AB77</f>
        <v>-20283279.501224507</v>
      </c>
    </row>
    <row r="80" spans="2:28">
      <c r="B80" s="117" t="s">
        <v>250</v>
      </c>
    </row>
    <row r="82" spans="2:28" ht="15.6">
      <c r="B82" s="375" t="s">
        <v>252</v>
      </c>
      <c r="C82" s="376"/>
      <c r="D82" s="376"/>
      <c r="E82" s="376"/>
      <c r="F82" s="376"/>
      <c r="G82" s="376"/>
      <c r="H82" s="376"/>
      <c r="I82" s="376"/>
      <c r="J82" s="376"/>
      <c r="K82" s="376"/>
      <c r="L82" s="376"/>
      <c r="M82" s="376"/>
      <c r="N82" s="376"/>
      <c r="O82" s="376"/>
      <c r="P82" s="376"/>
      <c r="Q82" s="376"/>
      <c r="R82" s="376"/>
      <c r="S82" s="376"/>
      <c r="T82" s="376"/>
      <c r="U82" s="376"/>
      <c r="V82" s="376"/>
      <c r="W82" s="376"/>
      <c r="X82" s="376"/>
      <c r="Y82" s="376"/>
      <c r="Z82" s="376"/>
      <c r="AA82" s="376"/>
      <c r="AB82" s="377"/>
    </row>
    <row r="83" spans="2:28" ht="15.6">
      <c r="B83" s="103"/>
      <c r="C83" s="103"/>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row>
    <row r="84" spans="2:28">
      <c r="B84" s="105" t="s">
        <v>227</v>
      </c>
      <c r="C84" s="97"/>
    </row>
    <row r="85" spans="2:28">
      <c r="B85" s="3"/>
      <c r="C85" s="26" t="s">
        <v>102</v>
      </c>
      <c r="D85" s="26">
        <f>$C$3</f>
        <v>2024</v>
      </c>
      <c r="E85" s="26">
        <f>$C$3+1</f>
        <v>2025</v>
      </c>
      <c r="F85" s="26">
        <f>$C$3+2</f>
        <v>2026</v>
      </c>
      <c r="G85" s="26">
        <f>$C$3+3</f>
        <v>2027</v>
      </c>
      <c r="H85" s="26">
        <f>$C$3+4</f>
        <v>2028</v>
      </c>
      <c r="I85" s="26">
        <f>H85+1</f>
        <v>2029</v>
      </c>
      <c r="J85" s="26">
        <f t="shared" ref="J85" si="52">I85+1</f>
        <v>2030</v>
      </c>
      <c r="K85" s="26">
        <f t="shared" ref="K85" si="53">J85+1</f>
        <v>2031</v>
      </c>
      <c r="L85" s="26">
        <f t="shared" ref="L85" si="54">K85+1</f>
        <v>2032</v>
      </c>
      <c r="M85" s="26">
        <f t="shared" ref="M85" si="55">L85+1</f>
        <v>2033</v>
      </c>
      <c r="N85" s="26">
        <f t="shared" ref="N85" si="56">M85+1</f>
        <v>2034</v>
      </c>
      <c r="O85" s="26">
        <f t="shared" ref="O85" si="57">N85+1</f>
        <v>2035</v>
      </c>
      <c r="P85" s="26">
        <f t="shared" ref="P85" si="58">O85+1</f>
        <v>2036</v>
      </c>
      <c r="Q85" s="26">
        <f t="shared" ref="Q85" si="59">P85+1</f>
        <v>2037</v>
      </c>
      <c r="R85" s="26">
        <f t="shared" ref="R85" si="60">Q85+1</f>
        <v>2038</v>
      </c>
      <c r="S85" s="26">
        <f t="shared" ref="S85" si="61">R85+1</f>
        <v>2039</v>
      </c>
      <c r="T85" s="26">
        <f t="shared" ref="T85" si="62">S85+1</f>
        <v>2040</v>
      </c>
      <c r="U85" s="26">
        <f t="shared" ref="U85" si="63">T85+1</f>
        <v>2041</v>
      </c>
      <c r="V85" s="26">
        <f t="shared" ref="V85" si="64">U85+1</f>
        <v>2042</v>
      </c>
      <c r="W85" s="26">
        <f t="shared" ref="W85" si="65">V85+1</f>
        <v>2043</v>
      </c>
      <c r="X85" s="26">
        <f t="shared" ref="X85" si="66">W85+1</f>
        <v>2044</v>
      </c>
      <c r="Y85" s="26">
        <f t="shared" ref="Y85" si="67">X85+1</f>
        <v>2045</v>
      </c>
      <c r="Z85" s="26">
        <f t="shared" ref="Z85" si="68">Y85+1</f>
        <v>2046</v>
      </c>
      <c r="AA85" s="26">
        <f t="shared" ref="AA85" si="69">Z85+1</f>
        <v>2047</v>
      </c>
      <c r="AB85" s="26">
        <f t="shared" ref="AB85" si="70">AA85+1</f>
        <v>2048</v>
      </c>
    </row>
    <row r="86" spans="2:28">
      <c r="B86" s="3" t="s">
        <v>228</v>
      </c>
      <c r="C86" s="37"/>
      <c r="D86" s="20">
        <v>1</v>
      </c>
      <c r="E86" s="20">
        <v>2</v>
      </c>
      <c r="F86" s="20">
        <v>3</v>
      </c>
      <c r="G86" s="20">
        <v>4</v>
      </c>
      <c r="H86" s="20">
        <v>5</v>
      </c>
      <c r="I86" s="20">
        <v>6</v>
      </c>
      <c r="J86" s="20">
        <v>7</v>
      </c>
      <c r="K86" s="20">
        <v>8</v>
      </c>
      <c r="L86" s="20">
        <v>9</v>
      </c>
      <c r="M86" s="20">
        <v>10</v>
      </c>
      <c r="N86" s="20">
        <v>11</v>
      </c>
      <c r="O86" s="20">
        <v>12</v>
      </c>
      <c r="P86" s="20">
        <v>13</v>
      </c>
      <c r="Q86" s="20">
        <v>14</v>
      </c>
      <c r="R86" s="20">
        <v>15</v>
      </c>
      <c r="S86" s="20">
        <v>16</v>
      </c>
      <c r="T86" s="20">
        <v>17</v>
      </c>
      <c r="U86" s="20">
        <v>18</v>
      </c>
      <c r="V86" s="20">
        <v>19</v>
      </c>
      <c r="W86" s="20">
        <v>20</v>
      </c>
      <c r="X86" s="20">
        <v>21</v>
      </c>
      <c r="Y86" s="20">
        <v>22</v>
      </c>
      <c r="Z86" s="20">
        <v>23</v>
      </c>
      <c r="AA86" s="20">
        <v>24</v>
      </c>
      <c r="AB86" s="20">
        <v>25</v>
      </c>
    </row>
    <row r="87" spans="2:28">
      <c r="B87" s="372" t="s">
        <v>229</v>
      </c>
      <c r="C87" s="373"/>
      <c r="D87" s="373"/>
      <c r="E87" s="373"/>
      <c r="F87" s="373"/>
      <c r="G87" s="373"/>
      <c r="H87" s="373"/>
      <c r="I87" s="373"/>
      <c r="J87" s="373"/>
      <c r="K87" s="373"/>
      <c r="L87" s="373"/>
      <c r="M87" s="373"/>
      <c r="N87" s="373"/>
      <c r="O87" s="373"/>
      <c r="P87" s="373"/>
      <c r="Q87" s="373"/>
      <c r="R87" s="373"/>
      <c r="S87" s="373"/>
      <c r="T87" s="373"/>
      <c r="U87" s="373"/>
      <c r="V87" s="373"/>
      <c r="W87" s="373"/>
      <c r="X87" s="373"/>
      <c r="Y87" s="373"/>
      <c r="Z87" s="373"/>
      <c r="AA87" s="373"/>
      <c r="AB87" s="374"/>
    </row>
    <row r="88" spans="2:28">
      <c r="B88" s="3" t="s">
        <v>230</v>
      </c>
      <c r="C88" s="106" t="s">
        <v>176</v>
      </c>
      <c r="D88" s="34">
        <f>Επενδύσεις!D19</f>
        <v>1128665.2956312699</v>
      </c>
      <c r="E88" s="34">
        <f>Επενδύσεις!E19</f>
        <v>1568801.606538923</v>
      </c>
      <c r="F88" s="34">
        <f>Επενδύσεις!F19</f>
        <v>7391031.6475989614</v>
      </c>
      <c r="G88" s="34">
        <f>Επενδύσεις!G19</f>
        <v>846350.58817265381</v>
      </c>
      <c r="H88" s="34">
        <f>Επενδύσεις!H19</f>
        <v>434932.08397746342</v>
      </c>
      <c r="I88" s="107"/>
      <c r="J88" s="107"/>
      <c r="K88" s="107"/>
      <c r="L88" s="107"/>
      <c r="M88" s="107"/>
      <c r="N88" s="107"/>
      <c r="O88" s="107"/>
      <c r="P88" s="107"/>
      <c r="Q88" s="107"/>
      <c r="R88" s="107"/>
      <c r="S88" s="107"/>
      <c r="T88" s="107"/>
      <c r="U88" s="107"/>
      <c r="V88" s="107"/>
      <c r="W88" s="107"/>
      <c r="X88" s="107"/>
      <c r="Y88" s="107"/>
      <c r="Z88" s="107"/>
      <c r="AA88" s="107"/>
      <c r="AB88" s="107"/>
    </row>
    <row r="89" spans="2:28">
      <c r="B89" s="3" t="s">
        <v>231</v>
      </c>
      <c r="C89" s="106" t="s">
        <v>176</v>
      </c>
      <c r="D89" s="34"/>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row>
    <row r="90" spans="2:28">
      <c r="B90" s="3" t="s">
        <v>232</v>
      </c>
      <c r="C90" s="106" t="s">
        <v>176</v>
      </c>
      <c r="D90" s="107"/>
      <c r="E90" s="107"/>
      <c r="F90" s="107"/>
      <c r="G90" s="107"/>
      <c r="H90" s="107"/>
      <c r="I90" s="34">
        <v>96793.84</v>
      </c>
      <c r="J90" s="34">
        <v>88769.63</v>
      </c>
      <c r="K90" s="34">
        <v>50987.18</v>
      </c>
      <c r="L90" s="34">
        <v>48043.26</v>
      </c>
      <c r="M90" s="34">
        <v>43044.959999999999</v>
      </c>
      <c r="N90" s="34">
        <v>39848.57</v>
      </c>
      <c r="O90" s="34">
        <v>37358.44</v>
      </c>
      <c r="P90" s="34">
        <v>33154.92</v>
      </c>
      <c r="Q90" s="34">
        <v>33486.47</v>
      </c>
      <c r="R90" s="34">
        <v>33821.33</v>
      </c>
      <c r="S90" s="34">
        <v>34159.550000000003</v>
      </c>
      <c r="T90" s="34">
        <v>25833.4</v>
      </c>
      <c r="U90" s="34">
        <v>26091.73</v>
      </c>
      <c r="V90" s="34">
        <v>26352.65</v>
      </c>
      <c r="W90" s="34">
        <v>25591.62</v>
      </c>
      <c r="X90" s="34"/>
      <c r="Y90" s="34"/>
      <c r="Z90" s="34"/>
      <c r="AA90" s="34"/>
      <c r="AB90" s="34"/>
    </row>
    <row r="91" spans="2:28">
      <c r="B91" s="3" t="s">
        <v>233</v>
      </c>
      <c r="C91" s="108" t="s">
        <v>176</v>
      </c>
      <c r="D91" s="34">
        <v>1554</v>
      </c>
      <c r="E91" s="34">
        <v>5831</v>
      </c>
      <c r="F91" s="34">
        <v>9468</v>
      </c>
      <c r="G91" s="34">
        <v>13268</v>
      </c>
      <c r="H91" s="34">
        <v>17534</v>
      </c>
      <c r="I91" s="34">
        <v>19965</v>
      </c>
      <c r="J91" s="34">
        <v>21308</v>
      </c>
      <c r="K91" s="34">
        <v>23366</v>
      </c>
      <c r="L91" s="34">
        <v>25327</v>
      </c>
      <c r="M91" s="34">
        <v>27143</v>
      </c>
      <c r="N91" s="34">
        <v>28850</v>
      </c>
      <c r="O91" s="34">
        <v>30491</v>
      </c>
      <c r="P91" s="34">
        <v>31995</v>
      </c>
      <c r="Q91" s="34">
        <v>32312</v>
      </c>
      <c r="R91" s="34">
        <v>35072</v>
      </c>
      <c r="S91" s="34">
        <v>36660</v>
      </c>
      <c r="T91" s="34">
        <v>37593</v>
      </c>
      <c r="U91" s="34">
        <v>39296</v>
      </c>
      <c r="V91" s="34">
        <v>40656</v>
      </c>
      <c r="W91" s="34">
        <v>42007</v>
      </c>
      <c r="X91" s="34"/>
      <c r="Y91" s="34"/>
      <c r="Z91" s="34"/>
      <c r="AA91" s="34"/>
      <c r="AB91" s="34"/>
    </row>
    <row r="92" spans="2:28">
      <c r="B92" s="109" t="s">
        <v>234</v>
      </c>
      <c r="C92" s="108" t="s">
        <v>176</v>
      </c>
      <c r="D92" s="191">
        <f>D88+D91+D89</f>
        <v>1130219.2956312699</v>
      </c>
      <c r="E92" s="191">
        <f>E88+E91</f>
        <v>1574632.606538923</v>
      </c>
      <c r="F92" s="191">
        <f>F88+F91</f>
        <v>7400499.6475989614</v>
      </c>
      <c r="G92" s="191">
        <f>G88+G91</f>
        <v>859618.58817265381</v>
      </c>
      <c r="H92" s="191">
        <f>H88+H91</f>
        <v>452466.08397746342</v>
      </c>
      <c r="I92" s="191">
        <f>I90+I91</f>
        <v>116758.84</v>
      </c>
      <c r="J92" s="191">
        <f t="shared" ref="J92:AB92" si="71">J90+J91</f>
        <v>110077.63</v>
      </c>
      <c r="K92" s="191">
        <f t="shared" si="71"/>
        <v>74353.179999999993</v>
      </c>
      <c r="L92" s="191">
        <f t="shared" si="71"/>
        <v>73370.260000000009</v>
      </c>
      <c r="M92" s="191">
        <f t="shared" si="71"/>
        <v>70187.959999999992</v>
      </c>
      <c r="N92" s="191">
        <f t="shared" si="71"/>
        <v>68698.570000000007</v>
      </c>
      <c r="O92" s="191">
        <f t="shared" si="71"/>
        <v>67849.440000000002</v>
      </c>
      <c r="P92" s="191">
        <f t="shared" si="71"/>
        <v>65149.919999999998</v>
      </c>
      <c r="Q92" s="191">
        <f t="shared" si="71"/>
        <v>65798.47</v>
      </c>
      <c r="R92" s="191">
        <f t="shared" si="71"/>
        <v>68893.33</v>
      </c>
      <c r="S92" s="191">
        <f t="shared" si="71"/>
        <v>70819.55</v>
      </c>
      <c r="T92" s="191">
        <f t="shared" si="71"/>
        <v>63426.400000000001</v>
      </c>
      <c r="U92" s="191">
        <f t="shared" si="71"/>
        <v>65387.729999999996</v>
      </c>
      <c r="V92" s="191">
        <f t="shared" si="71"/>
        <v>67008.649999999994</v>
      </c>
      <c r="W92" s="191">
        <f t="shared" si="71"/>
        <v>67598.62</v>
      </c>
      <c r="X92" s="191">
        <f t="shared" si="71"/>
        <v>0</v>
      </c>
      <c r="Y92" s="191">
        <f t="shared" si="71"/>
        <v>0</v>
      </c>
      <c r="Z92" s="191">
        <f t="shared" si="71"/>
        <v>0</v>
      </c>
      <c r="AA92" s="191">
        <f t="shared" si="71"/>
        <v>0</v>
      </c>
      <c r="AB92" s="191">
        <f t="shared" si="71"/>
        <v>0</v>
      </c>
    </row>
    <row r="93" spans="2:28">
      <c r="B93" s="16" t="s">
        <v>235</v>
      </c>
    </row>
    <row r="94" spans="2:28">
      <c r="B94" s="16" t="s">
        <v>236</v>
      </c>
    </row>
    <row r="95" spans="2:28">
      <c r="B95" s="372" t="s">
        <v>237</v>
      </c>
      <c r="C95" s="373"/>
      <c r="D95" s="373"/>
      <c r="E95" s="373"/>
      <c r="F95" s="373"/>
      <c r="G95" s="373"/>
      <c r="H95" s="373"/>
      <c r="I95" s="373"/>
      <c r="J95" s="373"/>
      <c r="K95" s="373"/>
      <c r="L95" s="373"/>
      <c r="M95" s="373"/>
      <c r="N95" s="373"/>
      <c r="O95" s="373"/>
      <c r="P95" s="373"/>
      <c r="Q95" s="373"/>
      <c r="R95" s="373"/>
      <c r="S95" s="373"/>
      <c r="T95" s="373"/>
      <c r="U95" s="373"/>
      <c r="V95" s="373"/>
      <c r="W95" s="373"/>
      <c r="X95" s="373"/>
      <c r="Y95" s="373"/>
      <c r="Z95" s="373"/>
      <c r="AA95" s="373"/>
      <c r="AB95" s="374"/>
    </row>
    <row r="96" spans="2:28">
      <c r="B96" s="110" t="s">
        <v>238</v>
      </c>
      <c r="C96" s="106" t="s">
        <v>111</v>
      </c>
      <c r="D96" s="34">
        <v>1664</v>
      </c>
      <c r="E96" s="34">
        <v>9952.0913770000006</v>
      </c>
      <c r="F96" s="34">
        <v>16370.22192</v>
      </c>
      <c r="G96" s="34">
        <v>22189.45435</v>
      </c>
      <c r="H96" s="34">
        <v>28786.567630000001</v>
      </c>
      <c r="I96" s="34">
        <v>30292.00362</v>
      </c>
      <c r="J96" s="34">
        <v>32891.374779999998</v>
      </c>
      <c r="K96" s="34">
        <v>33660.388800000001</v>
      </c>
      <c r="L96" s="34">
        <v>39881.148650000003</v>
      </c>
      <c r="M96" s="34">
        <v>40517.581890000001</v>
      </c>
      <c r="N96" s="34">
        <v>41100.922140000002</v>
      </c>
      <c r="O96" s="34">
        <v>42066.97651</v>
      </c>
      <c r="P96" s="34">
        <v>42542.765529999997</v>
      </c>
      <c r="Q96" s="34">
        <v>43018.554559999997</v>
      </c>
      <c r="R96" s="34">
        <v>43494.343580000001</v>
      </c>
      <c r="S96" s="34">
        <v>43970.132610000001</v>
      </c>
      <c r="T96" s="34">
        <v>44329.951370000002</v>
      </c>
      <c r="U96" s="34">
        <v>44689.770140000001</v>
      </c>
      <c r="V96" s="34">
        <v>45049.588909999999</v>
      </c>
      <c r="W96" s="34">
        <v>45399.016620000002</v>
      </c>
      <c r="X96" s="34"/>
      <c r="Y96" s="34">
        <v>79097.200000000012</v>
      </c>
      <c r="Z96" s="34"/>
      <c r="AA96" s="34"/>
      <c r="AB96" s="34"/>
    </row>
    <row r="97" spans="2:28">
      <c r="B97" s="110" t="s">
        <v>239</v>
      </c>
      <c r="C97" s="108" t="s">
        <v>176</v>
      </c>
      <c r="D97" s="150">
        <f t="shared" ref="D97:AB97" si="72">D96*$D$11</f>
        <v>11043.519552</v>
      </c>
      <c r="E97" s="150">
        <f t="shared" si="72"/>
        <v>66049.348380522904</v>
      </c>
      <c r="F97" s="150">
        <f t="shared" si="72"/>
        <v>108644.75110823255</v>
      </c>
      <c r="G97" s="150">
        <f t="shared" si="72"/>
        <v>147265.42846300267</v>
      </c>
      <c r="H97" s="150">
        <f t="shared" si="72"/>
        <v>191048.69138033371</v>
      </c>
      <c r="I97" s="150">
        <f t="shared" si="72"/>
        <v>201039.8643309644</v>
      </c>
      <c r="J97" s="150">
        <f t="shared" si="72"/>
        <v>218291.19018935677</v>
      </c>
      <c r="K97" s="150">
        <f t="shared" si="72"/>
        <v>223394.92899081839</v>
      </c>
      <c r="L97" s="150">
        <f t="shared" si="72"/>
        <v>264680.43562048883</v>
      </c>
      <c r="M97" s="150">
        <f t="shared" si="72"/>
        <v>268904.27151561063</v>
      </c>
      <c r="N97" s="150">
        <f t="shared" si="72"/>
        <v>272775.74354466324</v>
      </c>
      <c r="O97" s="150">
        <f t="shared" si="72"/>
        <v>279187.18604670052</v>
      </c>
      <c r="P97" s="150">
        <f t="shared" si="72"/>
        <v>282344.86954729963</v>
      </c>
      <c r="Q97" s="150">
        <f t="shared" si="72"/>
        <v>285502.55311426602</v>
      </c>
      <c r="R97" s="150">
        <f t="shared" si="72"/>
        <v>288660.23661486519</v>
      </c>
      <c r="S97" s="150">
        <f t="shared" si="72"/>
        <v>291817.92018183158</v>
      </c>
      <c r="T97" s="150">
        <f t="shared" si="72"/>
        <v>294205.94032079581</v>
      </c>
      <c r="U97" s="150">
        <f t="shared" si="72"/>
        <v>296593.96052612725</v>
      </c>
      <c r="V97" s="150">
        <f t="shared" si="72"/>
        <v>298981.98073145875</v>
      </c>
      <c r="W97" s="150">
        <f t="shared" si="72"/>
        <v>301301.03827196092</v>
      </c>
      <c r="X97" s="150">
        <f t="shared" si="72"/>
        <v>0</v>
      </c>
      <c r="Y97" s="150">
        <f t="shared" si="72"/>
        <v>524946.79970460001</v>
      </c>
      <c r="Z97" s="150">
        <f t="shared" si="72"/>
        <v>0</v>
      </c>
      <c r="AA97" s="150">
        <f t="shared" si="72"/>
        <v>0</v>
      </c>
      <c r="AB97" s="150">
        <f t="shared" si="72"/>
        <v>0</v>
      </c>
    </row>
    <row r="98" spans="2:28">
      <c r="B98" s="110" t="s">
        <v>240</v>
      </c>
      <c r="C98" s="108" t="s">
        <v>176</v>
      </c>
      <c r="D98" s="150"/>
      <c r="E98" s="150"/>
      <c r="F98" s="150"/>
      <c r="G98" s="150"/>
      <c r="H98" s="150"/>
      <c r="I98" s="150"/>
      <c r="J98" s="150"/>
      <c r="K98" s="150"/>
      <c r="L98" s="150"/>
      <c r="M98" s="150"/>
      <c r="N98" s="150"/>
      <c r="O98" s="150"/>
      <c r="P98" s="150">
        <v>0</v>
      </c>
      <c r="Q98" s="150">
        <v>0</v>
      </c>
      <c r="R98" s="150">
        <v>0</v>
      </c>
      <c r="S98" s="150">
        <v>0</v>
      </c>
      <c r="T98" s="150">
        <v>0</v>
      </c>
      <c r="U98" s="150">
        <v>0</v>
      </c>
      <c r="V98" s="150">
        <v>0</v>
      </c>
      <c r="W98" s="150">
        <v>0</v>
      </c>
      <c r="X98" s="150">
        <v>0</v>
      </c>
      <c r="Y98" s="150"/>
      <c r="Z98" s="150"/>
      <c r="AA98" s="150"/>
      <c r="AB98" s="150"/>
    </row>
    <row r="99" spans="2:28">
      <c r="B99" s="110" t="s">
        <v>241</v>
      </c>
      <c r="C99" s="108" t="s">
        <v>176</v>
      </c>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150"/>
      <c r="AB99" s="150"/>
    </row>
    <row r="100" spans="2:28">
      <c r="B100" s="109" t="s">
        <v>242</v>
      </c>
      <c r="C100" s="108" t="s">
        <v>176</v>
      </c>
      <c r="D100" s="191">
        <f>D97+D98+D99</f>
        <v>11043.519552</v>
      </c>
      <c r="E100" s="191">
        <f t="shared" ref="E100:AB100" si="73">E97+E98+E99</f>
        <v>66049.348380522904</v>
      </c>
      <c r="F100" s="191">
        <f t="shared" si="73"/>
        <v>108644.75110823255</v>
      </c>
      <c r="G100" s="191">
        <f t="shared" si="73"/>
        <v>147265.42846300267</v>
      </c>
      <c r="H100" s="191">
        <f t="shared" si="73"/>
        <v>191048.69138033371</v>
      </c>
      <c r="I100" s="191">
        <f t="shared" si="73"/>
        <v>201039.8643309644</v>
      </c>
      <c r="J100" s="191">
        <f t="shared" si="73"/>
        <v>218291.19018935677</v>
      </c>
      <c r="K100" s="191">
        <f t="shared" si="73"/>
        <v>223394.92899081839</v>
      </c>
      <c r="L100" s="191">
        <f t="shared" si="73"/>
        <v>264680.43562048883</v>
      </c>
      <c r="M100" s="191">
        <f t="shared" si="73"/>
        <v>268904.27151561063</v>
      </c>
      <c r="N100" s="191">
        <f t="shared" si="73"/>
        <v>272775.74354466324</v>
      </c>
      <c r="O100" s="191">
        <f t="shared" si="73"/>
        <v>279187.18604670052</v>
      </c>
      <c r="P100" s="191">
        <f t="shared" si="73"/>
        <v>282344.86954729963</v>
      </c>
      <c r="Q100" s="191">
        <f t="shared" si="73"/>
        <v>285502.55311426602</v>
      </c>
      <c r="R100" s="191">
        <f t="shared" si="73"/>
        <v>288660.23661486519</v>
      </c>
      <c r="S100" s="191">
        <f t="shared" si="73"/>
        <v>291817.92018183158</v>
      </c>
      <c r="T100" s="191">
        <f t="shared" si="73"/>
        <v>294205.94032079581</v>
      </c>
      <c r="U100" s="191">
        <f t="shared" si="73"/>
        <v>296593.96052612725</v>
      </c>
      <c r="V100" s="191">
        <f t="shared" si="73"/>
        <v>298981.98073145875</v>
      </c>
      <c r="W100" s="191">
        <f t="shared" si="73"/>
        <v>301301.03827196092</v>
      </c>
      <c r="X100" s="191">
        <f>X97+X98+X99</f>
        <v>0</v>
      </c>
      <c r="Y100" s="191">
        <f t="shared" si="73"/>
        <v>524946.79970460001</v>
      </c>
      <c r="Z100" s="191">
        <f t="shared" si="73"/>
        <v>0</v>
      </c>
      <c r="AA100" s="191">
        <f t="shared" si="73"/>
        <v>0</v>
      </c>
      <c r="AB100" s="191">
        <f t="shared" si="73"/>
        <v>0</v>
      </c>
    </row>
    <row r="101" spans="2:28">
      <c r="B101" s="111" t="s">
        <v>243</v>
      </c>
    </row>
    <row r="102" spans="2:28">
      <c r="B102" s="3" t="s">
        <v>244</v>
      </c>
      <c r="C102" s="112" t="s">
        <v>176</v>
      </c>
      <c r="D102" s="151">
        <f>D100-D92</f>
        <v>-1119175.7760792698</v>
      </c>
      <c r="E102" s="151">
        <f t="shared" ref="E102:AB102" si="74">E100-E92</f>
        <v>-1508583.2581584002</v>
      </c>
      <c r="F102" s="151">
        <f t="shared" si="74"/>
        <v>-7291854.8964907285</v>
      </c>
      <c r="G102" s="151">
        <f t="shared" si="74"/>
        <v>-712353.15970965114</v>
      </c>
      <c r="H102" s="151">
        <f t="shared" si="74"/>
        <v>-261417.39259712971</v>
      </c>
      <c r="I102" s="151">
        <f t="shared" si="74"/>
        <v>84281.024330964399</v>
      </c>
      <c r="J102" s="151">
        <f t="shared" si="74"/>
        <v>108213.56018935677</v>
      </c>
      <c r="K102" s="151">
        <f t="shared" si="74"/>
        <v>149041.74899081839</v>
      </c>
      <c r="L102" s="151">
        <f t="shared" si="74"/>
        <v>191310.17562048882</v>
      </c>
      <c r="M102" s="151">
        <f t="shared" si="74"/>
        <v>198716.31151561064</v>
      </c>
      <c r="N102" s="151">
        <f t="shared" si="74"/>
        <v>204077.17354466324</v>
      </c>
      <c r="O102" s="151">
        <f t="shared" si="74"/>
        <v>211337.74604670051</v>
      </c>
      <c r="P102" s="151">
        <f t="shared" si="74"/>
        <v>217194.94954729965</v>
      </c>
      <c r="Q102" s="151">
        <f t="shared" si="74"/>
        <v>219704.08311426602</v>
      </c>
      <c r="R102" s="151">
        <f t="shared" si="74"/>
        <v>219766.90661486518</v>
      </c>
      <c r="S102" s="151">
        <f t="shared" si="74"/>
        <v>220998.37018183159</v>
      </c>
      <c r="T102" s="151">
        <f t="shared" si="74"/>
        <v>230779.54032079582</v>
      </c>
      <c r="U102" s="151">
        <f t="shared" si="74"/>
        <v>231206.23052612727</v>
      </c>
      <c r="V102" s="151">
        <f t="shared" si="74"/>
        <v>231973.33073145876</v>
      </c>
      <c r="W102" s="151">
        <f t="shared" si="74"/>
        <v>233702.41827196092</v>
      </c>
      <c r="X102" s="151">
        <f t="shared" si="74"/>
        <v>0</v>
      </c>
      <c r="Y102" s="151">
        <f t="shared" si="74"/>
        <v>524946.79970460001</v>
      </c>
      <c r="Z102" s="151">
        <f t="shared" si="74"/>
        <v>0</v>
      </c>
      <c r="AA102" s="151">
        <f t="shared" si="74"/>
        <v>0</v>
      </c>
      <c r="AB102" s="151">
        <f t="shared" si="74"/>
        <v>0</v>
      </c>
    </row>
    <row r="103" spans="2:28">
      <c r="B103" s="3" t="s">
        <v>245</v>
      </c>
      <c r="C103" s="112" t="s">
        <v>176</v>
      </c>
      <c r="D103" s="151">
        <f>D102*1/(1+$D$10)</f>
        <v>-1032640.5020107675</v>
      </c>
      <c r="E103" s="151">
        <f>E102*1/(1+$E$10)*(1/(1+$D$10))</f>
        <v>-1284313.3306378855</v>
      </c>
      <c r="F103" s="151">
        <f>F102*1/(1+$F$10)*(1/(1+$E$10))*(1/(1+$D$10))</f>
        <v>-5727836.0412695101</v>
      </c>
      <c r="G103" s="151">
        <f>G102*1/(1+$G$10)*(1/(1+$F$10)*(1/(1+$E$10))*(1/(1+$D$10)))</f>
        <v>-516296.00942033279</v>
      </c>
      <c r="H103" s="151">
        <f>H102*1/(1+$H$10)*(1/(1+$G$10)*(1/(1+$F$10)*(1/(1+$E$10))*(1/(1+$D$10))))</f>
        <v>-174819.04573133096</v>
      </c>
      <c r="I103" s="151">
        <f t="shared" ref="I103:AB103" si="75">I102*(1/((1+$H$10)^(I86-$G$17))*(1/(1+$G$10)*(1/(1+$F$10)*(1/(1+$E$10))*((1/(1+$D$10))))))</f>
        <v>52003.781540296819</v>
      </c>
      <c r="J103" s="151">
        <f t="shared" si="75"/>
        <v>61608.07778007842</v>
      </c>
      <c r="K103" s="151">
        <f t="shared" si="75"/>
        <v>78291.527229568019</v>
      </c>
      <c r="L103" s="151">
        <f t="shared" si="75"/>
        <v>92724.766913695013</v>
      </c>
      <c r="M103" s="151">
        <f t="shared" si="75"/>
        <v>88867.313332546109</v>
      </c>
      <c r="N103" s="151">
        <f t="shared" si="75"/>
        <v>84208.090080346155</v>
      </c>
      <c r="O103" s="151">
        <f t="shared" si="75"/>
        <v>80461.349291569306</v>
      </c>
      <c r="P103" s="151">
        <f t="shared" si="75"/>
        <v>76297.589187442485</v>
      </c>
      <c r="Q103" s="151">
        <f t="shared" si="75"/>
        <v>71211.490304098363</v>
      </c>
      <c r="R103" s="151">
        <f t="shared" si="75"/>
        <v>65724.167691348499</v>
      </c>
      <c r="S103" s="151">
        <f t="shared" si="75"/>
        <v>60982.148899250482</v>
      </c>
      <c r="T103" s="151">
        <f t="shared" si="75"/>
        <v>58757.297223247653</v>
      </c>
      <c r="U103" s="151">
        <f t="shared" si="75"/>
        <v>54314.388334747659</v>
      </c>
      <c r="V103" s="151">
        <f t="shared" si="75"/>
        <v>50281.042252111023</v>
      </c>
      <c r="W103" s="151">
        <f t="shared" si="75"/>
        <v>46739.092184570982</v>
      </c>
      <c r="X103" s="151">
        <f t="shared" si="75"/>
        <v>0</v>
      </c>
      <c r="Y103" s="151">
        <f t="shared" si="75"/>
        <v>89378.706569784656</v>
      </c>
      <c r="Z103" s="151">
        <f t="shared" si="75"/>
        <v>0</v>
      </c>
      <c r="AA103" s="151">
        <f t="shared" si="75"/>
        <v>0</v>
      </c>
      <c r="AB103" s="151">
        <f t="shared" si="75"/>
        <v>0</v>
      </c>
    </row>
    <row r="104" spans="2:2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row>
    <row r="105" spans="2:28">
      <c r="B105" s="39" t="s">
        <v>246</v>
      </c>
      <c r="C105" s="113" t="s">
        <v>176</v>
      </c>
      <c r="D105" s="114">
        <f>SUM(D103:AB103)</f>
        <v>-7624054.1002551243</v>
      </c>
      <c r="E105" s="38"/>
      <c r="F105" s="38"/>
      <c r="G105" s="38"/>
      <c r="H105" s="38"/>
    </row>
    <row r="107" spans="2:28">
      <c r="B107" s="39" t="s">
        <v>218</v>
      </c>
      <c r="C107" s="39"/>
      <c r="D107" s="192">
        <f>IFERROR(IRR(D102:AB102),0)</f>
        <v>-8.2827012481728968E-2</v>
      </c>
    </row>
    <row r="109" spans="2:28">
      <c r="B109" s="39" t="s">
        <v>247</v>
      </c>
    </row>
    <row r="110" spans="2:28">
      <c r="B110" s="3" t="s">
        <v>228</v>
      </c>
      <c r="C110" s="37"/>
      <c r="D110" s="20">
        <v>1</v>
      </c>
      <c r="E110" s="20">
        <v>2</v>
      </c>
      <c r="F110" s="20">
        <v>3</v>
      </c>
      <c r="G110" s="20">
        <v>4</v>
      </c>
      <c r="H110" s="20">
        <v>5</v>
      </c>
      <c r="I110" s="20">
        <v>6</v>
      </c>
      <c r="J110" s="20">
        <v>7</v>
      </c>
      <c r="K110" s="20">
        <v>8</v>
      </c>
      <c r="L110" s="20">
        <v>9</v>
      </c>
      <c r="M110" s="20">
        <v>10</v>
      </c>
      <c r="N110" s="20">
        <v>11</v>
      </c>
      <c r="O110" s="20">
        <v>12</v>
      </c>
      <c r="P110" s="20">
        <v>13</v>
      </c>
      <c r="Q110" s="20">
        <v>14</v>
      </c>
      <c r="R110" s="20">
        <v>15</v>
      </c>
      <c r="S110" s="20">
        <v>16</v>
      </c>
      <c r="T110" s="20">
        <v>17</v>
      </c>
      <c r="U110" s="20">
        <v>18</v>
      </c>
      <c r="V110" s="20">
        <v>19</v>
      </c>
      <c r="W110" s="20">
        <v>20</v>
      </c>
      <c r="X110" s="20">
        <v>21</v>
      </c>
      <c r="Y110" s="20">
        <v>22</v>
      </c>
      <c r="Z110" s="20">
        <v>23</v>
      </c>
      <c r="AA110" s="20">
        <v>24</v>
      </c>
      <c r="AB110" s="20">
        <v>25</v>
      </c>
    </row>
    <row r="111" spans="2:28">
      <c r="B111" s="3" t="s">
        <v>244</v>
      </c>
      <c r="C111" s="112" t="s">
        <v>176</v>
      </c>
      <c r="D111" s="150">
        <f>D102</f>
        <v>-1119175.7760792698</v>
      </c>
      <c r="E111" s="150">
        <f>E102</f>
        <v>-1508583.2581584002</v>
      </c>
      <c r="F111" s="150">
        <f t="shared" ref="F111:AB111" si="76">F102</f>
        <v>-7291854.8964907285</v>
      </c>
      <c r="G111" s="150">
        <f t="shared" si="76"/>
        <v>-712353.15970965114</v>
      </c>
      <c r="H111" s="150">
        <f t="shared" si="76"/>
        <v>-261417.39259712971</v>
      </c>
      <c r="I111" s="150">
        <f t="shared" si="76"/>
        <v>84281.024330964399</v>
      </c>
      <c r="J111" s="150">
        <f t="shared" si="76"/>
        <v>108213.56018935677</v>
      </c>
      <c r="K111" s="150">
        <f t="shared" si="76"/>
        <v>149041.74899081839</v>
      </c>
      <c r="L111" s="150">
        <f t="shared" si="76"/>
        <v>191310.17562048882</v>
      </c>
      <c r="M111" s="150">
        <f t="shared" si="76"/>
        <v>198716.31151561064</v>
      </c>
      <c r="N111" s="150">
        <f t="shared" si="76"/>
        <v>204077.17354466324</v>
      </c>
      <c r="O111" s="150">
        <f t="shared" si="76"/>
        <v>211337.74604670051</v>
      </c>
      <c r="P111" s="150">
        <f t="shared" si="76"/>
        <v>217194.94954729965</v>
      </c>
      <c r="Q111" s="150">
        <f t="shared" si="76"/>
        <v>219704.08311426602</v>
      </c>
      <c r="R111" s="150">
        <f t="shared" si="76"/>
        <v>219766.90661486518</v>
      </c>
      <c r="S111" s="150">
        <f t="shared" si="76"/>
        <v>220998.37018183159</v>
      </c>
      <c r="T111" s="150">
        <f t="shared" si="76"/>
        <v>230779.54032079582</v>
      </c>
      <c r="U111" s="150">
        <f t="shared" si="76"/>
        <v>231206.23052612727</v>
      </c>
      <c r="V111" s="150">
        <f t="shared" si="76"/>
        <v>231973.33073145876</v>
      </c>
      <c r="W111" s="150">
        <f t="shared" si="76"/>
        <v>233702.41827196092</v>
      </c>
      <c r="X111" s="150">
        <f t="shared" si="76"/>
        <v>0</v>
      </c>
      <c r="Y111" s="150">
        <f t="shared" si="76"/>
        <v>524946.79970460001</v>
      </c>
      <c r="Z111" s="150">
        <f t="shared" si="76"/>
        <v>0</v>
      </c>
      <c r="AA111" s="150">
        <f t="shared" si="76"/>
        <v>0</v>
      </c>
      <c r="AB111" s="150">
        <f t="shared" si="76"/>
        <v>0</v>
      </c>
    </row>
    <row r="112" spans="2:28">
      <c r="B112" s="115" t="s">
        <v>248</v>
      </c>
      <c r="C112" s="116" t="s">
        <v>176</v>
      </c>
      <c r="D112" s="193">
        <f>D88*1/(1+$D$10)</f>
        <v>1041396.2867976285</v>
      </c>
      <c r="E112" s="193">
        <f>E88*1/(1+$E$10)*(1/(1+$D$10))</f>
        <v>1335579.4620601006</v>
      </c>
      <c r="F112" s="193">
        <f>F88*1/(1+$F$10)*(1/(1+$E$10))*(1/(1+$D$10))</f>
        <v>5805740.522024761</v>
      </c>
      <c r="G112" s="193">
        <f>G88*1/(1+$G$10)*(1/(1+$F$10)*(1/(1+$E$10))*(1/(1+$D$10)))</f>
        <v>613414.04230199067</v>
      </c>
      <c r="H112" s="193">
        <f>H88*1/(1+$H$10)*(1/(1+$G$10)*(1/(1+$F$10)*(1/(1+$E$10))*(1/(1+$D$10))))</f>
        <v>290854.44974985224</v>
      </c>
    </row>
    <row r="113" spans="2:28">
      <c r="B113" s="3" t="s">
        <v>249</v>
      </c>
      <c r="C113" s="112" t="s">
        <v>176</v>
      </c>
      <c r="D113" s="151">
        <f>D111-D112</f>
        <v>-2160572.0628768983</v>
      </c>
      <c r="E113" s="151">
        <f>D113+E111-E112</f>
        <v>-5004734.7830953989</v>
      </c>
      <c r="F113" s="151">
        <f>E113+F111-F112</f>
        <v>-18102330.201610889</v>
      </c>
      <c r="G113" s="151">
        <f>F113+G111-G112</f>
        <v>-19428097.40362253</v>
      </c>
      <c r="H113" s="151">
        <f>G113+H111-H112</f>
        <v>-19980369.245969515</v>
      </c>
      <c r="I113" s="151">
        <f t="shared" ref="I113" si="77">H113+I111</f>
        <v>-19896088.221638549</v>
      </c>
      <c r="J113" s="151">
        <f t="shared" ref="J113" si="78">I113+J111</f>
        <v>-19787874.661449194</v>
      </c>
      <c r="K113" s="151">
        <f t="shared" ref="K113" si="79">J113+K111</f>
        <v>-19638832.912458375</v>
      </c>
      <c r="L113" s="151">
        <f t="shared" ref="L113" si="80">K113+L111</f>
        <v>-19447522.736837886</v>
      </c>
      <c r="M113" s="151">
        <f t="shared" ref="M113" si="81">L113+M111</f>
        <v>-19248806.425322276</v>
      </c>
      <c r="N113" s="151">
        <f t="shared" ref="N113" si="82">M113+N111</f>
        <v>-19044729.251777612</v>
      </c>
      <c r="O113" s="151">
        <f t="shared" ref="O113" si="83">N113+O111</f>
        <v>-18833391.505730912</v>
      </c>
      <c r="P113" s="151">
        <f t="shared" ref="P113" si="84">O113+P111</f>
        <v>-18616196.556183614</v>
      </c>
      <c r="Q113" s="151">
        <f t="shared" ref="Q113" si="85">P113+Q111</f>
        <v>-18396492.473069347</v>
      </c>
      <c r="R113" s="151">
        <f t="shared" ref="R113" si="86">Q113+R111</f>
        <v>-18176725.566454481</v>
      </c>
      <c r="S113" s="151">
        <f t="shared" ref="S113" si="87">R113+S111</f>
        <v>-17955727.196272649</v>
      </c>
      <c r="T113" s="151">
        <f t="shared" ref="T113" si="88">S113+T111</f>
        <v>-17724947.655951854</v>
      </c>
      <c r="U113" s="151">
        <f t="shared" ref="U113" si="89">T113+U111</f>
        <v>-17493741.425425727</v>
      </c>
      <c r="V113" s="151">
        <f t="shared" ref="V113" si="90">U113+V111</f>
        <v>-17261768.094694268</v>
      </c>
      <c r="W113" s="151">
        <f t="shared" ref="W113" si="91">V113+W111</f>
        <v>-17028065.676422305</v>
      </c>
      <c r="X113" s="151">
        <f t="shared" ref="X113" si="92">W113+X111</f>
        <v>-17028065.676422305</v>
      </c>
      <c r="Y113" s="151">
        <f t="shared" ref="Y113" si="93">X113+Y111</f>
        <v>-16503118.876717705</v>
      </c>
      <c r="Z113" s="151">
        <f t="shared" ref="Z113" si="94">Y113+Z111</f>
        <v>-16503118.876717705</v>
      </c>
      <c r="AA113" s="151">
        <f t="shared" ref="AA113" si="95">Z113+AA111</f>
        <v>-16503118.876717705</v>
      </c>
      <c r="AB113" s="151">
        <f>AA113+AB111</f>
        <v>-16503118.876717705</v>
      </c>
    </row>
    <row r="114" spans="2:28">
      <c r="B114" s="117" t="s">
        <v>250</v>
      </c>
    </row>
    <row r="116" spans="2:28" ht="15.6">
      <c r="B116" s="375" t="s">
        <v>253</v>
      </c>
      <c r="C116" s="376"/>
      <c r="D116" s="376"/>
      <c r="E116" s="376"/>
      <c r="F116" s="376"/>
      <c r="G116" s="376"/>
      <c r="H116" s="376"/>
      <c r="I116" s="376"/>
      <c r="J116" s="376"/>
      <c r="K116" s="376"/>
      <c r="L116" s="376"/>
      <c r="M116" s="376"/>
      <c r="N116" s="376"/>
      <c r="O116" s="376"/>
      <c r="P116" s="376"/>
      <c r="Q116" s="376"/>
      <c r="R116" s="376"/>
      <c r="S116" s="376"/>
      <c r="T116" s="376"/>
      <c r="U116" s="376"/>
      <c r="V116" s="376"/>
      <c r="W116" s="376"/>
      <c r="X116" s="376"/>
      <c r="Y116" s="376"/>
      <c r="Z116" s="376"/>
      <c r="AA116" s="376"/>
      <c r="AB116" s="377"/>
    </row>
    <row r="117" spans="2:28" ht="15.6">
      <c r="B117" s="103"/>
      <c r="C117" s="103"/>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row>
    <row r="118" spans="2:28">
      <c r="B118" s="105" t="s">
        <v>227</v>
      </c>
      <c r="C118" s="97"/>
    </row>
    <row r="119" spans="2:28">
      <c r="B119" s="3"/>
      <c r="C119" s="26" t="s">
        <v>102</v>
      </c>
      <c r="D119" s="26">
        <f>$C$3</f>
        <v>2024</v>
      </c>
      <c r="E119" s="26">
        <f>$C$3+1</f>
        <v>2025</v>
      </c>
      <c r="F119" s="26">
        <f>$C$3+2</f>
        <v>2026</v>
      </c>
      <c r="G119" s="26">
        <f>$C$3+3</f>
        <v>2027</v>
      </c>
      <c r="H119" s="26">
        <f>$C$3+4</f>
        <v>2028</v>
      </c>
      <c r="I119" s="26">
        <f>H119+1</f>
        <v>2029</v>
      </c>
      <c r="J119" s="26">
        <f t="shared" ref="J119" si="96">I119+1</f>
        <v>2030</v>
      </c>
      <c r="K119" s="26">
        <f t="shared" ref="K119" si="97">J119+1</f>
        <v>2031</v>
      </c>
      <c r="L119" s="26">
        <f t="shared" ref="L119" si="98">K119+1</f>
        <v>2032</v>
      </c>
      <c r="M119" s="26">
        <f t="shared" ref="M119" si="99">L119+1</f>
        <v>2033</v>
      </c>
      <c r="N119" s="26">
        <f t="shared" ref="N119" si="100">M119+1</f>
        <v>2034</v>
      </c>
      <c r="O119" s="26">
        <f t="shared" ref="O119" si="101">N119+1</f>
        <v>2035</v>
      </c>
      <c r="P119" s="26">
        <f t="shared" ref="P119" si="102">O119+1</f>
        <v>2036</v>
      </c>
      <c r="Q119" s="26">
        <f t="shared" ref="Q119" si="103">P119+1</f>
        <v>2037</v>
      </c>
      <c r="R119" s="26">
        <f t="shared" ref="R119" si="104">Q119+1</f>
        <v>2038</v>
      </c>
      <c r="S119" s="26">
        <f t="shared" ref="S119" si="105">R119+1</f>
        <v>2039</v>
      </c>
      <c r="T119" s="26">
        <f t="shared" ref="T119" si="106">S119+1</f>
        <v>2040</v>
      </c>
      <c r="U119" s="26">
        <f t="shared" ref="U119" si="107">T119+1</f>
        <v>2041</v>
      </c>
      <c r="V119" s="26">
        <f t="shared" ref="V119" si="108">U119+1</f>
        <v>2042</v>
      </c>
      <c r="W119" s="26">
        <f t="shared" ref="W119" si="109">V119+1</f>
        <v>2043</v>
      </c>
      <c r="X119" s="26">
        <f t="shared" ref="X119" si="110">W119+1</f>
        <v>2044</v>
      </c>
      <c r="Y119" s="26">
        <f t="shared" ref="Y119" si="111">X119+1</f>
        <v>2045</v>
      </c>
      <c r="Z119" s="26">
        <f t="shared" ref="Z119" si="112">Y119+1</f>
        <v>2046</v>
      </c>
      <c r="AA119" s="26">
        <f t="shared" ref="AA119" si="113">Z119+1</f>
        <v>2047</v>
      </c>
      <c r="AB119" s="26">
        <f t="shared" ref="AB119" si="114">AA119+1</f>
        <v>2048</v>
      </c>
    </row>
    <row r="120" spans="2:28">
      <c r="B120" s="3" t="s">
        <v>228</v>
      </c>
      <c r="C120" s="37"/>
      <c r="D120" s="20">
        <v>1</v>
      </c>
      <c r="E120" s="20">
        <v>2</v>
      </c>
      <c r="F120" s="20">
        <v>3</v>
      </c>
      <c r="G120" s="20">
        <v>4</v>
      </c>
      <c r="H120" s="20">
        <v>5</v>
      </c>
      <c r="I120" s="20">
        <v>6</v>
      </c>
      <c r="J120" s="20">
        <v>7</v>
      </c>
      <c r="K120" s="20">
        <v>8</v>
      </c>
      <c r="L120" s="20">
        <v>9</v>
      </c>
      <c r="M120" s="20">
        <v>10</v>
      </c>
      <c r="N120" s="20">
        <v>11</v>
      </c>
      <c r="O120" s="20">
        <v>12</v>
      </c>
      <c r="P120" s="20">
        <v>13</v>
      </c>
      <c r="Q120" s="20">
        <v>14</v>
      </c>
      <c r="R120" s="20">
        <v>15</v>
      </c>
      <c r="S120" s="20">
        <v>16</v>
      </c>
      <c r="T120" s="20">
        <v>17</v>
      </c>
      <c r="U120" s="20">
        <v>18</v>
      </c>
      <c r="V120" s="20">
        <v>19</v>
      </c>
      <c r="W120" s="20">
        <v>20</v>
      </c>
      <c r="X120" s="20">
        <v>21</v>
      </c>
      <c r="Y120" s="20">
        <v>22</v>
      </c>
      <c r="Z120" s="20">
        <v>23</v>
      </c>
      <c r="AA120" s="20">
        <v>24</v>
      </c>
      <c r="AB120" s="20">
        <v>25</v>
      </c>
    </row>
    <row r="121" spans="2:28">
      <c r="B121" s="372" t="s">
        <v>229</v>
      </c>
      <c r="C121" s="373"/>
      <c r="D121" s="373"/>
      <c r="E121" s="373"/>
      <c r="F121" s="373"/>
      <c r="G121" s="373"/>
      <c r="H121" s="373"/>
      <c r="I121" s="373"/>
      <c r="J121" s="373"/>
      <c r="K121" s="373"/>
      <c r="L121" s="373"/>
      <c r="M121" s="373"/>
      <c r="N121" s="373"/>
      <c r="O121" s="373"/>
      <c r="P121" s="373"/>
      <c r="Q121" s="373"/>
      <c r="R121" s="373"/>
      <c r="S121" s="373"/>
      <c r="T121" s="373"/>
      <c r="U121" s="373"/>
      <c r="V121" s="373"/>
      <c r="W121" s="373"/>
      <c r="X121" s="373"/>
      <c r="Y121" s="373"/>
      <c r="Z121" s="373"/>
      <c r="AA121" s="373"/>
      <c r="AB121" s="374"/>
    </row>
    <row r="122" spans="2:28">
      <c r="B122" s="3" t="s">
        <v>230</v>
      </c>
      <c r="C122" s="106" t="s">
        <v>176</v>
      </c>
      <c r="D122" s="34">
        <f>Επενδύσεις!D31</f>
        <v>5012449.3031647615</v>
      </c>
      <c r="E122" s="34">
        <f>Επενδύσεις!E31</f>
        <v>8483133.1155660413</v>
      </c>
      <c r="F122" s="34">
        <f>Επενδύσεις!F31</f>
        <v>2197551.8159392858</v>
      </c>
      <c r="G122" s="34">
        <f>Επενδύσεις!G31</f>
        <v>2319855.8910351745</v>
      </c>
      <c r="H122" s="34">
        <f>Επενδύσεις!H31</f>
        <v>1719263.3707395904</v>
      </c>
      <c r="I122" s="107"/>
      <c r="J122" s="107"/>
      <c r="K122" s="107"/>
      <c r="L122" s="107"/>
      <c r="M122" s="107"/>
      <c r="N122" s="107"/>
      <c r="O122" s="107"/>
      <c r="P122" s="107"/>
      <c r="Q122" s="107"/>
      <c r="R122" s="107"/>
      <c r="S122" s="107"/>
      <c r="T122" s="107"/>
      <c r="U122" s="107"/>
      <c r="V122" s="107"/>
      <c r="W122" s="107"/>
      <c r="X122" s="107"/>
      <c r="Y122" s="107"/>
      <c r="Z122" s="107"/>
      <c r="AA122" s="107"/>
      <c r="AB122" s="107"/>
    </row>
    <row r="123" spans="2:28">
      <c r="B123" s="3" t="s">
        <v>231</v>
      </c>
      <c r="C123" s="106" t="s">
        <v>176</v>
      </c>
      <c r="D123" s="34"/>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row>
    <row r="124" spans="2:28">
      <c r="B124" s="3" t="s">
        <v>232</v>
      </c>
      <c r="C124" s="106" t="s">
        <v>176</v>
      </c>
      <c r="D124" s="107"/>
      <c r="E124" s="107"/>
      <c r="F124" s="107"/>
      <c r="G124" s="107"/>
      <c r="H124" s="107"/>
      <c r="I124" s="34">
        <v>674771.43</v>
      </c>
      <c r="J124" s="34">
        <v>618832.88</v>
      </c>
      <c r="K124" s="34">
        <v>355442.98</v>
      </c>
      <c r="L124" s="34">
        <v>334920.26</v>
      </c>
      <c r="M124" s="34">
        <v>300076.01</v>
      </c>
      <c r="N124" s="34">
        <v>277793.28999999998</v>
      </c>
      <c r="O124" s="34">
        <v>260434.01</v>
      </c>
      <c r="P124" s="34">
        <v>231130.35</v>
      </c>
      <c r="Q124" s="34">
        <v>233441.65</v>
      </c>
      <c r="R124" s="34">
        <v>235776.07</v>
      </c>
      <c r="S124" s="34">
        <v>238133.83</v>
      </c>
      <c r="T124" s="34">
        <v>180090.37</v>
      </c>
      <c r="U124" s="34">
        <v>181891.27</v>
      </c>
      <c r="V124" s="34">
        <v>183710.18</v>
      </c>
      <c r="W124" s="34">
        <v>178404.89</v>
      </c>
      <c r="X124" s="34"/>
      <c r="Y124" s="34"/>
      <c r="Z124" s="34"/>
      <c r="AA124" s="34"/>
      <c r="AB124" s="34"/>
    </row>
    <row r="125" spans="2:28">
      <c r="B125" s="3" t="s">
        <v>233</v>
      </c>
      <c r="C125" s="108" t="s">
        <v>176</v>
      </c>
      <c r="D125" s="34">
        <v>4416</v>
      </c>
      <c r="E125" s="34">
        <v>33132</v>
      </c>
      <c r="F125" s="34">
        <v>65920</v>
      </c>
      <c r="G125" s="34">
        <v>96142</v>
      </c>
      <c r="H125" s="34">
        <v>117418</v>
      </c>
      <c r="I125" s="34">
        <v>134277</v>
      </c>
      <c r="J125" s="34">
        <v>143545</v>
      </c>
      <c r="K125" s="34">
        <v>157841</v>
      </c>
      <c r="L125" s="34">
        <v>171460</v>
      </c>
      <c r="M125" s="34">
        <v>184070</v>
      </c>
      <c r="N125" s="34">
        <v>195916</v>
      </c>
      <c r="O125" s="34">
        <v>207307</v>
      </c>
      <c r="P125" s="34">
        <v>217734</v>
      </c>
      <c r="Q125" s="34">
        <v>219894</v>
      </c>
      <c r="R125" s="34">
        <v>239084</v>
      </c>
      <c r="S125" s="34">
        <v>250098</v>
      </c>
      <c r="T125" s="34">
        <v>256602</v>
      </c>
      <c r="U125" s="34">
        <v>268363</v>
      </c>
      <c r="V125" s="34">
        <v>277787</v>
      </c>
      <c r="W125" s="34">
        <v>287150</v>
      </c>
      <c r="X125" s="34"/>
      <c r="Y125" s="34"/>
      <c r="Z125" s="34"/>
      <c r="AA125" s="34"/>
      <c r="AB125" s="34"/>
    </row>
    <row r="126" spans="2:28">
      <c r="B126" s="109" t="s">
        <v>234</v>
      </c>
      <c r="C126" s="108" t="s">
        <v>176</v>
      </c>
      <c r="D126" s="191">
        <f>D122+D125+D123</f>
        <v>5016865.3031647615</v>
      </c>
      <c r="E126" s="191">
        <f>E122+E125</f>
        <v>8516265.1155660413</v>
      </c>
      <c r="F126" s="191">
        <f>F122+F125</f>
        <v>2263471.8159392858</v>
      </c>
      <c r="G126" s="191">
        <f>G122+G125</f>
        <v>2415997.8910351745</v>
      </c>
      <c r="H126" s="191">
        <f>H122+H125</f>
        <v>1836681.3707395904</v>
      </c>
      <c r="I126" s="191">
        <f>I124+I125</f>
        <v>809048.43</v>
      </c>
      <c r="J126" s="191">
        <f t="shared" ref="J126:AB126" si="115">J124+J125</f>
        <v>762377.88</v>
      </c>
      <c r="K126" s="191">
        <f t="shared" si="115"/>
        <v>513283.98</v>
      </c>
      <c r="L126" s="191">
        <f t="shared" si="115"/>
        <v>506380.26</v>
      </c>
      <c r="M126" s="191">
        <f t="shared" si="115"/>
        <v>484146.01</v>
      </c>
      <c r="N126" s="191">
        <f t="shared" si="115"/>
        <v>473709.29</v>
      </c>
      <c r="O126" s="191">
        <f t="shared" si="115"/>
        <v>467741.01</v>
      </c>
      <c r="P126" s="191">
        <f t="shared" si="115"/>
        <v>448864.35</v>
      </c>
      <c r="Q126" s="191">
        <f t="shared" si="115"/>
        <v>453335.65</v>
      </c>
      <c r="R126" s="191">
        <f t="shared" si="115"/>
        <v>474860.07</v>
      </c>
      <c r="S126" s="191">
        <f t="shared" si="115"/>
        <v>488231.82999999996</v>
      </c>
      <c r="T126" s="191">
        <f t="shared" si="115"/>
        <v>436692.37</v>
      </c>
      <c r="U126" s="191">
        <f t="shared" si="115"/>
        <v>450254.27</v>
      </c>
      <c r="V126" s="191">
        <f t="shared" si="115"/>
        <v>461497.18</v>
      </c>
      <c r="W126" s="191">
        <f t="shared" si="115"/>
        <v>465554.89</v>
      </c>
      <c r="X126" s="191">
        <f t="shared" si="115"/>
        <v>0</v>
      </c>
      <c r="Y126" s="191">
        <f t="shared" si="115"/>
        <v>0</v>
      </c>
      <c r="Z126" s="191">
        <f t="shared" si="115"/>
        <v>0</v>
      </c>
      <c r="AA126" s="191">
        <f t="shared" si="115"/>
        <v>0</v>
      </c>
      <c r="AB126" s="191">
        <f t="shared" si="115"/>
        <v>0</v>
      </c>
    </row>
    <row r="127" spans="2:28">
      <c r="B127" s="16" t="s">
        <v>235</v>
      </c>
    </row>
    <row r="128" spans="2:28">
      <c r="B128" s="16" t="s">
        <v>236</v>
      </c>
    </row>
    <row r="129" spans="2:28">
      <c r="B129" s="372" t="s">
        <v>237</v>
      </c>
      <c r="C129" s="373"/>
      <c r="D129" s="373"/>
      <c r="E129" s="373"/>
      <c r="F129" s="373"/>
      <c r="G129" s="373"/>
      <c r="H129" s="373"/>
      <c r="I129" s="373"/>
      <c r="J129" s="373"/>
      <c r="K129" s="373"/>
      <c r="L129" s="373"/>
      <c r="M129" s="373"/>
      <c r="N129" s="373"/>
      <c r="O129" s="373"/>
      <c r="P129" s="373"/>
      <c r="Q129" s="373"/>
      <c r="R129" s="373"/>
      <c r="S129" s="373"/>
      <c r="T129" s="373"/>
      <c r="U129" s="373"/>
      <c r="V129" s="373"/>
      <c r="W129" s="373"/>
      <c r="X129" s="373"/>
      <c r="Y129" s="373"/>
      <c r="Z129" s="373"/>
      <c r="AA129" s="373"/>
      <c r="AB129" s="374"/>
    </row>
    <row r="130" spans="2:28">
      <c r="B130" s="110" t="s">
        <v>238</v>
      </c>
      <c r="C130" s="106" t="s">
        <v>111</v>
      </c>
      <c r="D130" s="34">
        <v>6815</v>
      </c>
      <c r="E130" s="34">
        <v>40978.225720000002</v>
      </c>
      <c r="F130" s="34">
        <v>78398.511639999997</v>
      </c>
      <c r="G130" s="34">
        <v>111780.4831</v>
      </c>
      <c r="H130" s="34">
        <v>130373.19869999999</v>
      </c>
      <c r="I130" s="34">
        <v>140867.92869999999</v>
      </c>
      <c r="J130" s="34">
        <v>158988.7248</v>
      </c>
      <c r="K130" s="34">
        <v>164349.693</v>
      </c>
      <c r="L130" s="34">
        <v>207715.99729999999</v>
      </c>
      <c r="M130" s="34">
        <v>212152.71539999999</v>
      </c>
      <c r="N130" s="34">
        <v>216219.31039999999</v>
      </c>
      <c r="O130" s="34">
        <v>222953.89079999999</v>
      </c>
      <c r="P130" s="34">
        <v>226270.72219999999</v>
      </c>
      <c r="Q130" s="34">
        <v>229587.55360000001</v>
      </c>
      <c r="R130" s="34">
        <v>232904.38500000001</v>
      </c>
      <c r="S130" s="34">
        <v>236221.2164</v>
      </c>
      <c r="T130" s="34">
        <v>238729.59330000001</v>
      </c>
      <c r="U130" s="34">
        <v>241237.97020000001</v>
      </c>
      <c r="V130" s="34">
        <v>243746.34700000001</v>
      </c>
      <c r="W130" s="34">
        <v>246182.2855</v>
      </c>
      <c r="X130" s="34"/>
      <c r="Y130" s="34"/>
      <c r="Z130" s="34"/>
      <c r="AA130" s="34"/>
      <c r="AB130" s="34"/>
    </row>
    <row r="131" spans="2:28">
      <c r="B131" s="110" t="s">
        <v>239</v>
      </c>
      <c r="C131" s="108" t="s">
        <v>176</v>
      </c>
      <c r="D131" s="150">
        <f t="shared" ref="D131:AB131" si="116">D130*$D$11</f>
        <v>45229.3183575</v>
      </c>
      <c r="E131" s="150">
        <f t="shared" si="116"/>
        <v>271961.44047180848</v>
      </c>
      <c r="F131" s="150">
        <f t="shared" si="116"/>
        <v>520309.79335579299</v>
      </c>
      <c r="G131" s="150">
        <f t="shared" si="116"/>
        <v>741856.94149450446</v>
      </c>
      <c r="H131" s="150">
        <f t="shared" si="116"/>
        <v>865251.78419485025</v>
      </c>
      <c r="I131" s="150">
        <f t="shared" si="116"/>
        <v>934902.47887511528</v>
      </c>
      <c r="J131" s="150">
        <f t="shared" si="116"/>
        <v>1055165.3190362663</v>
      </c>
      <c r="K131" s="150">
        <f t="shared" si="116"/>
        <v>1090744.6201987364</v>
      </c>
      <c r="L131" s="150">
        <f t="shared" si="116"/>
        <v>1378555.0946188276</v>
      </c>
      <c r="M131" s="150">
        <f t="shared" si="116"/>
        <v>1408000.3969529995</v>
      </c>
      <c r="N131" s="150">
        <f t="shared" si="116"/>
        <v>1434989.2920206471</v>
      </c>
      <c r="O131" s="150">
        <f t="shared" si="116"/>
        <v>1479684.8871660293</v>
      </c>
      <c r="P131" s="150">
        <f t="shared" si="116"/>
        <v>1501697.8032817671</v>
      </c>
      <c r="Q131" s="150">
        <f t="shared" si="116"/>
        <v>1523710.7193975048</v>
      </c>
      <c r="R131" s="150">
        <f t="shared" si="116"/>
        <v>1545723.6355132426</v>
      </c>
      <c r="S131" s="150">
        <f t="shared" si="116"/>
        <v>1567736.5516289801</v>
      </c>
      <c r="T131" s="150">
        <f t="shared" si="116"/>
        <v>1584383.9731067056</v>
      </c>
      <c r="U131" s="150">
        <f t="shared" si="116"/>
        <v>1601031.3945844311</v>
      </c>
      <c r="V131" s="150">
        <f t="shared" si="116"/>
        <v>1617678.8153984835</v>
      </c>
      <c r="W131" s="150">
        <f t="shared" si="116"/>
        <v>1633845.4827375577</v>
      </c>
      <c r="X131" s="150">
        <f t="shared" si="116"/>
        <v>0</v>
      </c>
      <c r="Y131" s="150">
        <f t="shared" si="116"/>
        <v>0</v>
      </c>
      <c r="Z131" s="150">
        <f t="shared" si="116"/>
        <v>0</v>
      </c>
      <c r="AA131" s="150">
        <f t="shared" si="116"/>
        <v>0</v>
      </c>
      <c r="AB131" s="150">
        <f t="shared" si="116"/>
        <v>0</v>
      </c>
    </row>
    <row r="132" spans="2:28">
      <c r="B132" s="110" t="s">
        <v>240</v>
      </c>
      <c r="C132" s="108" t="s">
        <v>176</v>
      </c>
      <c r="D132" s="150"/>
      <c r="E132" s="150"/>
      <c r="F132" s="150"/>
      <c r="G132" s="150"/>
      <c r="H132" s="150"/>
      <c r="I132" s="150"/>
      <c r="J132" s="150"/>
      <c r="K132" s="150"/>
      <c r="L132" s="150"/>
      <c r="M132" s="150"/>
      <c r="N132" s="150"/>
      <c r="O132" s="150"/>
      <c r="P132" s="150">
        <v>0</v>
      </c>
      <c r="Q132" s="150">
        <v>0</v>
      </c>
      <c r="R132" s="150">
        <v>0</v>
      </c>
      <c r="S132" s="150">
        <v>0</v>
      </c>
      <c r="T132" s="150">
        <v>0</v>
      </c>
      <c r="U132" s="150">
        <v>0</v>
      </c>
      <c r="V132" s="150">
        <v>0</v>
      </c>
      <c r="W132" s="150">
        <v>0</v>
      </c>
      <c r="X132" s="150">
        <v>0</v>
      </c>
      <c r="Y132" s="150"/>
      <c r="Z132" s="150"/>
      <c r="AA132" s="150"/>
      <c r="AB132" s="150"/>
    </row>
    <row r="133" spans="2:28">
      <c r="B133" s="110" t="s">
        <v>241</v>
      </c>
      <c r="C133" s="108" t="s">
        <v>176</v>
      </c>
      <c r="D133" s="150"/>
      <c r="E133" s="150"/>
      <c r="F133" s="150"/>
      <c r="G133" s="150"/>
      <c r="H133" s="150"/>
      <c r="I133" s="150"/>
      <c r="J133" s="150"/>
      <c r="K133" s="150"/>
      <c r="L133" s="150"/>
      <c r="M133" s="150"/>
      <c r="N133" s="150"/>
      <c r="O133" s="150"/>
      <c r="P133" s="150"/>
      <c r="Q133" s="150"/>
      <c r="R133" s="150"/>
      <c r="S133" s="150"/>
      <c r="T133" s="150"/>
      <c r="U133" s="150"/>
      <c r="V133" s="150"/>
      <c r="W133" s="150"/>
      <c r="X133" s="150"/>
      <c r="Y133" s="150"/>
      <c r="Z133" s="150"/>
      <c r="AA133" s="150"/>
      <c r="AB133" s="150"/>
    </row>
    <row r="134" spans="2:28">
      <c r="B134" s="109" t="s">
        <v>242</v>
      </c>
      <c r="C134" s="108" t="s">
        <v>176</v>
      </c>
      <c r="D134" s="191">
        <f>D131+D132+D133</f>
        <v>45229.3183575</v>
      </c>
      <c r="E134" s="191">
        <f t="shared" ref="E134:AB134" si="117">E131+E132+E133</f>
        <v>271961.44047180848</v>
      </c>
      <c r="F134" s="191">
        <f t="shared" si="117"/>
        <v>520309.79335579299</v>
      </c>
      <c r="G134" s="191">
        <f t="shared" si="117"/>
        <v>741856.94149450446</v>
      </c>
      <c r="H134" s="191">
        <f t="shared" si="117"/>
        <v>865251.78419485025</v>
      </c>
      <c r="I134" s="191">
        <f t="shared" si="117"/>
        <v>934902.47887511528</v>
      </c>
      <c r="J134" s="191">
        <f t="shared" si="117"/>
        <v>1055165.3190362663</v>
      </c>
      <c r="K134" s="191">
        <f t="shared" si="117"/>
        <v>1090744.6201987364</v>
      </c>
      <c r="L134" s="191">
        <f t="shared" si="117"/>
        <v>1378555.0946188276</v>
      </c>
      <c r="M134" s="191">
        <f t="shared" si="117"/>
        <v>1408000.3969529995</v>
      </c>
      <c r="N134" s="191">
        <f t="shared" si="117"/>
        <v>1434989.2920206471</v>
      </c>
      <c r="O134" s="191">
        <f t="shared" si="117"/>
        <v>1479684.8871660293</v>
      </c>
      <c r="P134" s="191">
        <f t="shared" si="117"/>
        <v>1501697.8032817671</v>
      </c>
      <c r="Q134" s="191">
        <f t="shared" si="117"/>
        <v>1523710.7193975048</v>
      </c>
      <c r="R134" s="191">
        <f t="shared" si="117"/>
        <v>1545723.6355132426</v>
      </c>
      <c r="S134" s="191">
        <f t="shared" si="117"/>
        <v>1567736.5516289801</v>
      </c>
      <c r="T134" s="191">
        <f t="shared" si="117"/>
        <v>1584383.9731067056</v>
      </c>
      <c r="U134" s="191">
        <f t="shared" si="117"/>
        <v>1601031.3945844311</v>
      </c>
      <c r="V134" s="191">
        <f t="shared" si="117"/>
        <v>1617678.8153984835</v>
      </c>
      <c r="W134" s="191">
        <f t="shared" si="117"/>
        <v>1633845.4827375577</v>
      </c>
      <c r="X134" s="191">
        <f t="shared" si="117"/>
        <v>0</v>
      </c>
      <c r="Y134" s="191">
        <f>Y131+Y132+Y133</f>
        <v>0</v>
      </c>
      <c r="Z134" s="191">
        <f t="shared" si="117"/>
        <v>0</v>
      </c>
      <c r="AA134" s="191">
        <f t="shared" si="117"/>
        <v>0</v>
      </c>
      <c r="AB134" s="191">
        <f t="shared" si="117"/>
        <v>0</v>
      </c>
    </row>
    <row r="135" spans="2:28">
      <c r="B135" s="111" t="s">
        <v>243</v>
      </c>
    </row>
    <row r="136" spans="2:28">
      <c r="B136" s="3" t="s">
        <v>244</v>
      </c>
      <c r="C136" s="112" t="s">
        <v>176</v>
      </c>
      <c r="D136" s="151">
        <f>D134-D126</f>
        <v>-4971635.9848072613</v>
      </c>
      <c r="E136" s="151">
        <f t="shared" ref="E136:AB136" si="118">E134-E126</f>
        <v>-8244303.6750942329</v>
      </c>
      <c r="F136" s="151">
        <f t="shared" si="118"/>
        <v>-1743162.0225834928</v>
      </c>
      <c r="G136" s="151">
        <f t="shared" si="118"/>
        <v>-1674140.94954067</v>
      </c>
      <c r="H136" s="151">
        <f t="shared" si="118"/>
        <v>-971429.58654474013</v>
      </c>
      <c r="I136" s="151">
        <f t="shared" si="118"/>
        <v>125854.04887511523</v>
      </c>
      <c r="J136" s="151">
        <f t="shared" si="118"/>
        <v>292787.4390362663</v>
      </c>
      <c r="K136" s="151">
        <f t="shared" si="118"/>
        <v>577460.64019873645</v>
      </c>
      <c r="L136" s="151">
        <f t="shared" si="118"/>
        <v>872174.83461882756</v>
      </c>
      <c r="M136" s="151">
        <f t="shared" si="118"/>
        <v>923854.38695299951</v>
      </c>
      <c r="N136" s="151">
        <f t="shared" si="118"/>
        <v>961280.00202064705</v>
      </c>
      <c r="O136" s="151">
        <f t="shared" si="118"/>
        <v>1011943.8771660293</v>
      </c>
      <c r="P136" s="151">
        <f t="shared" si="118"/>
        <v>1052833.4532817672</v>
      </c>
      <c r="Q136" s="151">
        <f t="shared" si="118"/>
        <v>1070375.0693975049</v>
      </c>
      <c r="R136" s="151">
        <f t="shared" si="118"/>
        <v>1070863.5655132425</v>
      </c>
      <c r="S136" s="151">
        <f t="shared" si="118"/>
        <v>1079504.7216289802</v>
      </c>
      <c r="T136" s="151">
        <f t="shared" si="118"/>
        <v>1147691.6031067055</v>
      </c>
      <c r="U136" s="151">
        <f t="shared" si="118"/>
        <v>1150777.1245844311</v>
      </c>
      <c r="V136" s="151">
        <f t="shared" si="118"/>
        <v>1156181.6353984836</v>
      </c>
      <c r="W136" s="151">
        <f t="shared" si="118"/>
        <v>1168290.5927375578</v>
      </c>
      <c r="X136" s="151">
        <f t="shared" si="118"/>
        <v>0</v>
      </c>
      <c r="Y136" s="151">
        <f t="shared" si="118"/>
        <v>0</v>
      </c>
      <c r="Z136" s="151">
        <f t="shared" si="118"/>
        <v>0</v>
      </c>
      <c r="AA136" s="151">
        <f t="shared" si="118"/>
        <v>0</v>
      </c>
      <c r="AB136" s="151">
        <f t="shared" si="118"/>
        <v>0</v>
      </c>
    </row>
    <row r="137" spans="2:28">
      <c r="B137" s="3" t="s">
        <v>245</v>
      </c>
      <c r="C137" s="112" t="s">
        <v>176</v>
      </c>
      <c r="D137" s="151">
        <f>D136*1/(1+$D$10)</f>
        <v>-4587226.4115217393</v>
      </c>
      <c r="E137" s="151">
        <f>E136*1/(1+$E$10)*(1/(1+$D$10))</f>
        <v>-7018683.9569438426</v>
      </c>
      <c r="F137" s="151">
        <f>F136*1/(1+$F$10)*(1/(1+$E$10))*(1/(1+$D$10))</f>
        <v>-1369273.8542467621</v>
      </c>
      <c r="G137" s="151">
        <f>G136*1/(1+$G$10)*(1/(1+$F$10)*(1/(1+$E$10))*(1/(1+$D$10)))</f>
        <v>-1213376.089757666</v>
      </c>
      <c r="H137" s="151">
        <f>H136*1/(1+$H$10)*(1/(1+$G$10)*(1/(1+$F$10)*(1/(1+$E$10))*(1/(1+$D$10))))</f>
        <v>-649629.28299361165</v>
      </c>
      <c r="I137" s="151">
        <f t="shared" ref="I137:AB137" si="119">I136*(1/((1+$H$10)^(I120-$G$17))*(1/(1+$G$10)*(1/(1+$F$10)*(1/(1+$E$10))*((1/(1+$D$10))))))</f>
        <v>77655.516358725305</v>
      </c>
      <c r="J137" s="151">
        <f t="shared" si="119"/>
        <v>166689.56538914779</v>
      </c>
      <c r="K137" s="151">
        <f t="shared" si="119"/>
        <v>303339.67322745454</v>
      </c>
      <c r="L137" s="151">
        <f t="shared" si="119"/>
        <v>422728.21080072271</v>
      </c>
      <c r="M137" s="151">
        <f t="shared" si="119"/>
        <v>413154.09214683366</v>
      </c>
      <c r="N137" s="151">
        <f t="shared" si="119"/>
        <v>396651.67640551546</v>
      </c>
      <c r="O137" s="151">
        <f t="shared" si="119"/>
        <v>385271.30759750045</v>
      </c>
      <c r="P137" s="151">
        <f t="shared" si="119"/>
        <v>369845.86643804581</v>
      </c>
      <c r="Q137" s="151">
        <f t="shared" si="119"/>
        <v>346934.8534433298</v>
      </c>
      <c r="R137" s="151">
        <f t="shared" si="119"/>
        <v>320255.75478335941</v>
      </c>
      <c r="S137" s="151">
        <f t="shared" si="119"/>
        <v>297877.84234634315</v>
      </c>
      <c r="T137" s="151">
        <f t="shared" si="119"/>
        <v>292206.39121920289</v>
      </c>
      <c r="U137" s="151">
        <f t="shared" si="119"/>
        <v>270337.67857030086</v>
      </c>
      <c r="V137" s="151">
        <f t="shared" si="119"/>
        <v>250606.47048209238</v>
      </c>
      <c r="W137" s="151">
        <f t="shared" si="119"/>
        <v>233651.16251721367</v>
      </c>
      <c r="X137" s="151">
        <f t="shared" si="119"/>
        <v>0</v>
      </c>
      <c r="Y137" s="151">
        <f t="shared" si="119"/>
        <v>0</v>
      </c>
      <c r="Z137" s="151">
        <f t="shared" si="119"/>
        <v>0</v>
      </c>
      <c r="AA137" s="151">
        <f t="shared" si="119"/>
        <v>0</v>
      </c>
      <c r="AB137" s="151">
        <f t="shared" si="119"/>
        <v>0</v>
      </c>
    </row>
    <row r="138" spans="2:2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row>
    <row r="139" spans="2:28">
      <c r="B139" s="39" t="s">
        <v>246</v>
      </c>
      <c r="C139" s="113" t="s">
        <v>176</v>
      </c>
      <c r="D139" s="114">
        <f>SUM(D137:AB137)</f>
        <v>-10290983.533737831</v>
      </c>
      <c r="E139" s="38"/>
      <c r="F139" s="38"/>
      <c r="G139" s="38"/>
      <c r="H139" s="38"/>
    </row>
    <row r="141" spans="2:28">
      <c r="B141" s="39" t="s">
        <v>218</v>
      </c>
      <c r="C141" s="39"/>
      <c r="D141" s="192">
        <f>IFERROR(IRR(D136:AB136),0)</f>
        <v>-2.0531412261913018E-2</v>
      </c>
    </row>
    <row r="143" spans="2:28">
      <c r="B143" s="39" t="s">
        <v>247</v>
      </c>
    </row>
    <row r="144" spans="2:28">
      <c r="B144" s="3" t="s">
        <v>228</v>
      </c>
      <c r="C144" s="37"/>
      <c r="D144" s="20">
        <v>1</v>
      </c>
      <c r="E144" s="20">
        <v>2</v>
      </c>
      <c r="F144" s="20">
        <v>3</v>
      </c>
      <c r="G144" s="20">
        <v>4</v>
      </c>
      <c r="H144" s="20">
        <v>5</v>
      </c>
      <c r="I144" s="20">
        <v>6</v>
      </c>
      <c r="J144" s="20">
        <v>7</v>
      </c>
      <c r="K144" s="20">
        <v>8</v>
      </c>
      <c r="L144" s="20">
        <v>9</v>
      </c>
      <c r="M144" s="20">
        <v>10</v>
      </c>
      <c r="N144" s="20">
        <v>11</v>
      </c>
      <c r="O144" s="20">
        <v>12</v>
      </c>
      <c r="P144" s="20">
        <v>13</v>
      </c>
      <c r="Q144" s="20">
        <v>14</v>
      </c>
      <c r="R144" s="20">
        <v>15</v>
      </c>
      <c r="S144" s="20">
        <v>16</v>
      </c>
      <c r="T144" s="20">
        <v>17</v>
      </c>
      <c r="U144" s="20">
        <v>18</v>
      </c>
      <c r="V144" s="20">
        <v>19</v>
      </c>
      <c r="W144" s="20">
        <v>20</v>
      </c>
      <c r="X144" s="20">
        <v>21</v>
      </c>
      <c r="Y144" s="20">
        <v>22</v>
      </c>
      <c r="Z144" s="20">
        <v>23</v>
      </c>
      <c r="AA144" s="20">
        <v>24</v>
      </c>
      <c r="AB144" s="20">
        <v>25</v>
      </c>
    </row>
    <row r="145" spans="2:28">
      <c r="B145" s="3" t="s">
        <v>244</v>
      </c>
      <c r="C145" s="112" t="s">
        <v>176</v>
      </c>
      <c r="D145" s="150">
        <f>D136</f>
        <v>-4971635.9848072613</v>
      </c>
      <c r="E145" s="150">
        <f>E136</f>
        <v>-8244303.6750942329</v>
      </c>
      <c r="F145" s="150">
        <f t="shared" ref="F145:AB145" si="120">F136</f>
        <v>-1743162.0225834928</v>
      </c>
      <c r="G145" s="150">
        <f t="shared" si="120"/>
        <v>-1674140.94954067</v>
      </c>
      <c r="H145" s="150">
        <f t="shared" si="120"/>
        <v>-971429.58654474013</v>
      </c>
      <c r="I145" s="150">
        <f t="shared" si="120"/>
        <v>125854.04887511523</v>
      </c>
      <c r="J145" s="150">
        <f t="shared" si="120"/>
        <v>292787.4390362663</v>
      </c>
      <c r="K145" s="150">
        <f t="shared" si="120"/>
        <v>577460.64019873645</v>
      </c>
      <c r="L145" s="150">
        <f t="shared" si="120"/>
        <v>872174.83461882756</v>
      </c>
      <c r="M145" s="150">
        <f t="shared" si="120"/>
        <v>923854.38695299951</v>
      </c>
      <c r="N145" s="150">
        <f t="shared" si="120"/>
        <v>961280.00202064705</v>
      </c>
      <c r="O145" s="150">
        <f t="shared" si="120"/>
        <v>1011943.8771660293</v>
      </c>
      <c r="P145" s="150">
        <f t="shared" si="120"/>
        <v>1052833.4532817672</v>
      </c>
      <c r="Q145" s="150">
        <f t="shared" si="120"/>
        <v>1070375.0693975049</v>
      </c>
      <c r="R145" s="150">
        <f t="shared" si="120"/>
        <v>1070863.5655132425</v>
      </c>
      <c r="S145" s="150">
        <f t="shared" si="120"/>
        <v>1079504.7216289802</v>
      </c>
      <c r="T145" s="150">
        <f t="shared" si="120"/>
        <v>1147691.6031067055</v>
      </c>
      <c r="U145" s="150">
        <f t="shared" si="120"/>
        <v>1150777.1245844311</v>
      </c>
      <c r="V145" s="150">
        <f t="shared" si="120"/>
        <v>1156181.6353984836</v>
      </c>
      <c r="W145" s="150">
        <f t="shared" si="120"/>
        <v>1168290.5927375578</v>
      </c>
      <c r="X145" s="150">
        <f t="shared" si="120"/>
        <v>0</v>
      </c>
      <c r="Y145" s="150">
        <f t="shared" si="120"/>
        <v>0</v>
      </c>
      <c r="Z145" s="150">
        <f t="shared" si="120"/>
        <v>0</v>
      </c>
      <c r="AA145" s="150">
        <f t="shared" si="120"/>
        <v>0</v>
      </c>
      <c r="AB145" s="150">
        <f t="shared" si="120"/>
        <v>0</v>
      </c>
    </row>
    <row r="146" spans="2:28">
      <c r="B146" s="115" t="s">
        <v>248</v>
      </c>
      <c r="C146" s="116" t="s">
        <v>176</v>
      </c>
      <c r="D146" s="193">
        <f>D122*1/(1+$D$10)</f>
        <v>4624884.022111793</v>
      </c>
      <c r="E146" s="193">
        <f>E122*1/(1+$E$10)*(1/(1+$D$10))</f>
        <v>7222008.3889816031</v>
      </c>
      <c r="F146" s="193">
        <f>F122*1/(1+$F$10)*(1/(1+$E$10))*(1/(1+$D$10))</f>
        <v>1726202.272614066</v>
      </c>
      <c r="G146" s="193">
        <f>G122*1/(1+$G$10)*(1/(1+$F$10)*(1/(1+$E$10))*(1/(1+$D$10)))</f>
        <v>1681374.3613629737</v>
      </c>
      <c r="H146" s="193">
        <f>H122*1/(1+$H$10)*(1/(1+$G$10)*(1/(1+$F$10)*(1/(1+$E$10))*(1/(1+$D$10))))</f>
        <v>1149732.1538078364</v>
      </c>
    </row>
    <row r="147" spans="2:28">
      <c r="B147" s="3" t="s">
        <v>249</v>
      </c>
      <c r="C147" s="112" t="s">
        <v>176</v>
      </c>
      <c r="D147" s="151">
        <f>D145-D146</f>
        <v>-9596520.0069190543</v>
      </c>
      <c r="E147" s="151">
        <f>D147+E145-E146</f>
        <v>-25062832.070994891</v>
      </c>
      <c r="F147" s="151">
        <f>E147+F145-F146</f>
        <v>-28532196.366192449</v>
      </c>
      <c r="G147" s="151">
        <f>F147+G145-G146</f>
        <v>-31887711.677096095</v>
      </c>
      <c r="H147" s="151">
        <f>G147+H145-H146</f>
        <v>-34008873.41744867</v>
      </c>
      <c r="I147" s="151">
        <f t="shared" ref="I147" si="121">H147+I145</f>
        <v>-33883019.368573554</v>
      </c>
      <c r="J147" s="151">
        <f t="shared" ref="J147" si="122">I147+J145</f>
        <v>-33590231.929537289</v>
      </c>
      <c r="K147" s="151">
        <f t="shared" ref="K147" si="123">J147+K145</f>
        <v>-33012771.289338551</v>
      </c>
      <c r="L147" s="151">
        <f t="shared" ref="L147" si="124">K147+L145</f>
        <v>-32140596.454719722</v>
      </c>
      <c r="M147" s="151">
        <f t="shared" ref="M147" si="125">L147+M145</f>
        <v>-31216742.067766722</v>
      </c>
      <c r="N147" s="151">
        <f t="shared" ref="N147" si="126">M147+N145</f>
        <v>-30255462.065746076</v>
      </c>
      <c r="O147" s="151">
        <f t="shared" ref="O147" si="127">N147+O145</f>
        <v>-29243518.188580047</v>
      </c>
      <c r="P147" s="151">
        <f t="shared" ref="P147" si="128">O147+P145</f>
        <v>-28190684.73529828</v>
      </c>
      <c r="Q147" s="151">
        <f t="shared" ref="Q147" si="129">P147+Q145</f>
        <v>-27120309.665900774</v>
      </c>
      <c r="R147" s="151">
        <f t="shared" ref="R147" si="130">Q147+R145</f>
        <v>-26049446.100387532</v>
      </c>
      <c r="S147" s="151">
        <f t="shared" ref="S147" si="131">R147+S145</f>
        <v>-24969941.378758553</v>
      </c>
      <c r="T147" s="151">
        <f t="shared" ref="T147" si="132">S147+T145</f>
        <v>-23822249.77565185</v>
      </c>
      <c r="U147" s="151">
        <f t="shared" ref="U147" si="133">T147+U145</f>
        <v>-22671472.651067417</v>
      </c>
      <c r="V147" s="151">
        <f t="shared" ref="V147" si="134">U147+V145</f>
        <v>-21515291.015668932</v>
      </c>
      <c r="W147" s="151">
        <f t="shared" ref="W147" si="135">V147+W145</f>
        <v>-20347000.422931373</v>
      </c>
      <c r="X147" s="151">
        <f t="shared" ref="X147" si="136">W147+X145</f>
        <v>-20347000.422931373</v>
      </c>
      <c r="Y147" s="151">
        <f t="shared" ref="Y147" si="137">X147+Y145</f>
        <v>-20347000.422931373</v>
      </c>
      <c r="Z147" s="151">
        <f t="shared" ref="Z147" si="138">Y147+Z145</f>
        <v>-20347000.422931373</v>
      </c>
      <c r="AA147" s="151">
        <f t="shared" ref="AA147" si="139">Z147+AA145</f>
        <v>-20347000.422931373</v>
      </c>
      <c r="AB147" s="151">
        <f>AA147+AB145</f>
        <v>-20347000.422931373</v>
      </c>
    </row>
    <row r="148" spans="2:28">
      <c r="B148" s="117" t="s">
        <v>250</v>
      </c>
    </row>
    <row r="150" spans="2:28" ht="15.6">
      <c r="B150" s="375" t="s">
        <v>254</v>
      </c>
      <c r="C150" s="376"/>
      <c r="D150" s="376"/>
      <c r="E150" s="376"/>
      <c r="F150" s="376"/>
      <c r="G150" s="376"/>
      <c r="H150" s="376"/>
      <c r="I150" s="376"/>
      <c r="J150" s="376"/>
      <c r="K150" s="376"/>
      <c r="L150" s="376"/>
      <c r="M150" s="376"/>
      <c r="N150" s="376"/>
      <c r="O150" s="376"/>
      <c r="P150" s="376"/>
      <c r="Q150" s="376"/>
      <c r="R150" s="376"/>
      <c r="S150" s="376"/>
      <c r="T150" s="376"/>
      <c r="U150" s="376"/>
      <c r="V150" s="376"/>
      <c r="W150" s="376"/>
      <c r="X150" s="376"/>
      <c r="Y150" s="376"/>
      <c r="Z150" s="376"/>
      <c r="AA150" s="376"/>
      <c r="AB150" s="377"/>
    </row>
    <row r="151" spans="2:28" ht="15.6">
      <c r="B151" s="103"/>
      <c r="C151" s="103"/>
      <c r="D151" s="102"/>
      <c r="E151" s="102"/>
      <c r="F151" s="102"/>
      <c r="G151" s="102"/>
      <c r="H151" s="102"/>
      <c r="I151" s="102"/>
      <c r="J151" s="102"/>
      <c r="K151" s="102"/>
      <c r="L151" s="102"/>
      <c r="M151" s="102"/>
      <c r="N151" s="102"/>
      <c r="O151" s="102"/>
      <c r="P151" s="102"/>
      <c r="Q151" s="102"/>
      <c r="R151" s="102"/>
      <c r="S151" s="102"/>
      <c r="T151" s="102"/>
      <c r="U151" s="102"/>
      <c r="V151" s="102"/>
      <c r="W151" s="102"/>
      <c r="X151" s="102"/>
      <c r="Y151" s="102"/>
      <c r="Z151" s="102"/>
      <c r="AA151" s="102"/>
      <c r="AB151" s="102"/>
    </row>
    <row r="152" spans="2:28">
      <c r="B152" s="105" t="s">
        <v>227</v>
      </c>
      <c r="C152" s="97"/>
    </row>
    <row r="153" spans="2:28">
      <c r="B153" s="3"/>
      <c r="C153" s="26" t="s">
        <v>102</v>
      </c>
      <c r="D153" s="26">
        <f>$C$3</f>
        <v>2024</v>
      </c>
      <c r="E153" s="26">
        <f>$C$3+1</f>
        <v>2025</v>
      </c>
      <c r="F153" s="26">
        <f>$C$3+2</f>
        <v>2026</v>
      </c>
      <c r="G153" s="26">
        <f>$C$3+3</f>
        <v>2027</v>
      </c>
      <c r="H153" s="26">
        <f>$C$3+4</f>
        <v>2028</v>
      </c>
      <c r="I153" s="26">
        <f>H153+1</f>
        <v>2029</v>
      </c>
      <c r="J153" s="26">
        <f t="shared" ref="J153" si="140">I153+1</f>
        <v>2030</v>
      </c>
      <c r="K153" s="26">
        <f t="shared" ref="K153" si="141">J153+1</f>
        <v>2031</v>
      </c>
      <c r="L153" s="26">
        <f t="shared" ref="L153" si="142">K153+1</f>
        <v>2032</v>
      </c>
      <c r="M153" s="26">
        <f t="shared" ref="M153" si="143">L153+1</f>
        <v>2033</v>
      </c>
      <c r="N153" s="26">
        <f t="shared" ref="N153" si="144">M153+1</f>
        <v>2034</v>
      </c>
      <c r="O153" s="26">
        <f t="shared" ref="O153" si="145">N153+1</f>
        <v>2035</v>
      </c>
      <c r="P153" s="26">
        <f t="shared" ref="P153" si="146">O153+1</f>
        <v>2036</v>
      </c>
      <c r="Q153" s="26">
        <f t="shared" ref="Q153" si="147">P153+1</f>
        <v>2037</v>
      </c>
      <c r="R153" s="26">
        <f t="shared" ref="R153" si="148">Q153+1</f>
        <v>2038</v>
      </c>
      <c r="S153" s="26">
        <f t="shared" ref="S153" si="149">R153+1</f>
        <v>2039</v>
      </c>
      <c r="T153" s="26">
        <f t="shared" ref="T153" si="150">S153+1</f>
        <v>2040</v>
      </c>
      <c r="U153" s="26">
        <f t="shared" ref="U153" si="151">T153+1</f>
        <v>2041</v>
      </c>
      <c r="V153" s="26">
        <f t="shared" ref="V153" si="152">U153+1</f>
        <v>2042</v>
      </c>
      <c r="W153" s="26">
        <f t="shared" ref="W153" si="153">V153+1</f>
        <v>2043</v>
      </c>
      <c r="X153" s="26">
        <f t="shared" ref="X153" si="154">W153+1</f>
        <v>2044</v>
      </c>
      <c r="Y153" s="26">
        <f t="shared" ref="Y153" si="155">X153+1</f>
        <v>2045</v>
      </c>
      <c r="Z153" s="26">
        <f t="shared" ref="Z153" si="156">Y153+1</f>
        <v>2046</v>
      </c>
      <c r="AA153" s="26">
        <f t="shared" ref="AA153" si="157">Z153+1</f>
        <v>2047</v>
      </c>
      <c r="AB153" s="26">
        <f t="shared" ref="AB153" si="158">AA153+1</f>
        <v>2048</v>
      </c>
    </row>
    <row r="154" spans="2:28">
      <c r="B154" s="3" t="s">
        <v>228</v>
      </c>
      <c r="C154" s="37"/>
      <c r="D154" s="20">
        <v>1</v>
      </c>
      <c r="E154" s="20">
        <v>2</v>
      </c>
      <c r="F154" s="20">
        <v>3</v>
      </c>
      <c r="G154" s="20">
        <v>4</v>
      </c>
      <c r="H154" s="20">
        <v>5</v>
      </c>
      <c r="I154" s="20">
        <v>6</v>
      </c>
      <c r="J154" s="20">
        <v>7</v>
      </c>
      <c r="K154" s="20">
        <v>8</v>
      </c>
      <c r="L154" s="20">
        <v>9</v>
      </c>
      <c r="M154" s="20">
        <v>10</v>
      </c>
      <c r="N154" s="20">
        <v>11</v>
      </c>
      <c r="O154" s="20">
        <v>12</v>
      </c>
      <c r="P154" s="20">
        <v>13</v>
      </c>
      <c r="Q154" s="20">
        <v>14</v>
      </c>
      <c r="R154" s="20">
        <v>15</v>
      </c>
      <c r="S154" s="20">
        <v>16</v>
      </c>
      <c r="T154" s="20">
        <v>17</v>
      </c>
      <c r="U154" s="20">
        <v>18</v>
      </c>
      <c r="V154" s="20">
        <v>19</v>
      </c>
      <c r="W154" s="20">
        <v>20</v>
      </c>
      <c r="X154" s="20">
        <v>21</v>
      </c>
      <c r="Y154" s="20">
        <v>22</v>
      </c>
      <c r="Z154" s="20">
        <v>23</v>
      </c>
      <c r="AA154" s="20">
        <v>24</v>
      </c>
      <c r="AB154" s="20">
        <v>25</v>
      </c>
    </row>
    <row r="155" spans="2:28">
      <c r="B155" s="372" t="s">
        <v>229</v>
      </c>
      <c r="C155" s="373"/>
      <c r="D155" s="373"/>
      <c r="E155" s="373"/>
      <c r="F155" s="373"/>
      <c r="G155" s="373"/>
      <c r="H155" s="373"/>
      <c r="I155" s="373"/>
      <c r="J155" s="373"/>
      <c r="K155" s="373"/>
      <c r="L155" s="373"/>
      <c r="M155" s="373"/>
      <c r="N155" s="373"/>
      <c r="O155" s="373"/>
      <c r="P155" s="373"/>
      <c r="Q155" s="373"/>
      <c r="R155" s="373"/>
      <c r="S155" s="373"/>
      <c r="T155" s="373"/>
      <c r="U155" s="373"/>
      <c r="V155" s="373"/>
      <c r="W155" s="373"/>
      <c r="X155" s="373"/>
      <c r="Y155" s="373"/>
      <c r="Z155" s="373"/>
      <c r="AA155" s="373"/>
      <c r="AB155" s="374"/>
    </row>
    <row r="156" spans="2:28">
      <c r="B156" s="3" t="s">
        <v>230</v>
      </c>
      <c r="C156" s="106" t="s">
        <v>176</v>
      </c>
      <c r="D156" s="34">
        <v>0</v>
      </c>
      <c r="E156" s="34">
        <v>0</v>
      </c>
      <c r="F156" s="34">
        <v>0</v>
      </c>
      <c r="G156" s="34">
        <v>0</v>
      </c>
      <c r="H156" s="34">
        <v>0</v>
      </c>
      <c r="I156" s="107"/>
      <c r="J156" s="107"/>
      <c r="K156" s="107"/>
      <c r="L156" s="107"/>
      <c r="M156" s="107"/>
      <c r="N156" s="107"/>
      <c r="O156" s="107"/>
      <c r="P156" s="107"/>
      <c r="Q156" s="107"/>
      <c r="R156" s="107"/>
      <c r="S156" s="107"/>
      <c r="T156" s="107"/>
      <c r="U156" s="107"/>
      <c r="V156" s="107"/>
      <c r="W156" s="107"/>
      <c r="X156" s="107"/>
      <c r="Y156" s="107"/>
      <c r="Z156" s="107"/>
      <c r="AA156" s="107"/>
      <c r="AB156" s="107"/>
    </row>
    <row r="157" spans="2:28">
      <c r="B157" s="3" t="s">
        <v>232</v>
      </c>
      <c r="C157" s="106" t="s">
        <v>176</v>
      </c>
      <c r="D157" s="107"/>
      <c r="E157" s="107"/>
      <c r="F157" s="107"/>
      <c r="G157" s="107"/>
      <c r="H157" s="107"/>
      <c r="I157" s="34"/>
      <c r="J157" s="34"/>
      <c r="K157" s="34"/>
      <c r="L157" s="34"/>
      <c r="M157" s="34"/>
      <c r="N157" s="34"/>
      <c r="O157" s="34"/>
      <c r="P157" s="34"/>
      <c r="Q157" s="34"/>
      <c r="R157" s="34"/>
      <c r="S157" s="34"/>
      <c r="T157" s="34"/>
      <c r="U157" s="34"/>
      <c r="V157" s="34"/>
      <c r="W157" s="34"/>
      <c r="X157" s="34"/>
      <c r="Y157" s="34"/>
      <c r="Z157" s="34"/>
      <c r="AA157" s="34"/>
      <c r="AB157" s="34"/>
    </row>
    <row r="158" spans="2:28">
      <c r="B158" s="3" t="s">
        <v>233</v>
      </c>
      <c r="C158" s="108" t="s">
        <v>176</v>
      </c>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row>
    <row r="159" spans="2:28">
      <c r="B159" s="109" t="s">
        <v>234</v>
      </c>
      <c r="C159" s="108" t="s">
        <v>176</v>
      </c>
      <c r="D159" s="191">
        <f>D156+D158</f>
        <v>0</v>
      </c>
      <c r="E159" s="191">
        <f>E156+E158</f>
        <v>0</v>
      </c>
      <c r="F159" s="191">
        <f>F156+F158</f>
        <v>0</v>
      </c>
      <c r="G159" s="191">
        <f>G156+G158</f>
        <v>0</v>
      </c>
      <c r="H159" s="191">
        <f>H156+H158</f>
        <v>0</v>
      </c>
      <c r="I159" s="191">
        <f>I157+I158</f>
        <v>0</v>
      </c>
      <c r="J159" s="191">
        <f t="shared" ref="J159:AB159" si="159">J157+J158</f>
        <v>0</v>
      </c>
      <c r="K159" s="191">
        <f t="shared" si="159"/>
        <v>0</v>
      </c>
      <c r="L159" s="191">
        <f t="shared" si="159"/>
        <v>0</v>
      </c>
      <c r="M159" s="191">
        <f t="shared" si="159"/>
        <v>0</v>
      </c>
      <c r="N159" s="191">
        <f t="shared" si="159"/>
        <v>0</v>
      </c>
      <c r="O159" s="191">
        <f t="shared" si="159"/>
        <v>0</v>
      </c>
      <c r="P159" s="191">
        <f t="shared" si="159"/>
        <v>0</v>
      </c>
      <c r="Q159" s="191">
        <f t="shared" si="159"/>
        <v>0</v>
      </c>
      <c r="R159" s="191">
        <f t="shared" si="159"/>
        <v>0</v>
      </c>
      <c r="S159" s="191">
        <f t="shared" si="159"/>
        <v>0</v>
      </c>
      <c r="T159" s="191">
        <f t="shared" si="159"/>
        <v>0</v>
      </c>
      <c r="U159" s="191">
        <f t="shared" si="159"/>
        <v>0</v>
      </c>
      <c r="V159" s="191">
        <f t="shared" si="159"/>
        <v>0</v>
      </c>
      <c r="W159" s="191">
        <f t="shared" si="159"/>
        <v>0</v>
      </c>
      <c r="X159" s="191">
        <f t="shared" si="159"/>
        <v>0</v>
      </c>
      <c r="Y159" s="191">
        <f t="shared" si="159"/>
        <v>0</v>
      </c>
      <c r="Z159" s="191">
        <f t="shared" si="159"/>
        <v>0</v>
      </c>
      <c r="AA159" s="191">
        <f t="shared" si="159"/>
        <v>0</v>
      </c>
      <c r="AB159" s="191">
        <f t="shared" si="159"/>
        <v>0</v>
      </c>
    </row>
    <row r="160" spans="2:28">
      <c r="B160" s="16" t="s">
        <v>235</v>
      </c>
    </row>
    <row r="161" spans="2:28">
      <c r="B161" s="16" t="s">
        <v>236</v>
      </c>
    </row>
    <row r="162" spans="2:28">
      <c r="B162" s="372" t="s">
        <v>237</v>
      </c>
      <c r="C162" s="373"/>
      <c r="D162" s="373"/>
      <c r="E162" s="373"/>
      <c r="F162" s="373"/>
      <c r="G162" s="373"/>
      <c r="H162" s="373"/>
      <c r="I162" s="373"/>
      <c r="J162" s="373"/>
      <c r="K162" s="373"/>
      <c r="L162" s="373"/>
      <c r="M162" s="373"/>
      <c r="N162" s="373"/>
      <c r="O162" s="373"/>
      <c r="P162" s="373"/>
      <c r="Q162" s="373"/>
      <c r="R162" s="373"/>
      <c r="S162" s="373"/>
      <c r="T162" s="373"/>
      <c r="U162" s="373"/>
      <c r="V162" s="373"/>
      <c r="W162" s="373"/>
      <c r="X162" s="373"/>
      <c r="Y162" s="373"/>
      <c r="Z162" s="373"/>
      <c r="AA162" s="373"/>
      <c r="AB162" s="374"/>
    </row>
    <row r="163" spans="2:28">
      <c r="B163" s="110" t="s">
        <v>238</v>
      </c>
      <c r="C163" s="106" t="s">
        <v>111</v>
      </c>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row>
    <row r="164" spans="2:28">
      <c r="B164" s="110" t="s">
        <v>239</v>
      </c>
      <c r="C164" s="108" t="s">
        <v>176</v>
      </c>
      <c r="D164" s="150">
        <f t="shared" ref="D164:AB164" si="160">D163*$D$11</f>
        <v>0</v>
      </c>
      <c r="E164" s="150">
        <f t="shared" si="160"/>
        <v>0</v>
      </c>
      <c r="F164" s="150">
        <f t="shared" si="160"/>
        <v>0</v>
      </c>
      <c r="G164" s="150">
        <f t="shared" si="160"/>
        <v>0</v>
      </c>
      <c r="H164" s="150">
        <f t="shared" si="160"/>
        <v>0</v>
      </c>
      <c r="I164" s="150">
        <f t="shared" si="160"/>
        <v>0</v>
      </c>
      <c r="J164" s="150">
        <f t="shared" si="160"/>
        <v>0</v>
      </c>
      <c r="K164" s="150">
        <f t="shared" si="160"/>
        <v>0</v>
      </c>
      <c r="L164" s="150">
        <f t="shared" si="160"/>
        <v>0</v>
      </c>
      <c r="M164" s="150">
        <f t="shared" si="160"/>
        <v>0</v>
      </c>
      <c r="N164" s="150">
        <f t="shared" si="160"/>
        <v>0</v>
      </c>
      <c r="O164" s="150">
        <f t="shared" si="160"/>
        <v>0</v>
      </c>
      <c r="P164" s="150">
        <f t="shared" si="160"/>
        <v>0</v>
      </c>
      <c r="Q164" s="150">
        <f t="shared" si="160"/>
        <v>0</v>
      </c>
      <c r="R164" s="150">
        <f t="shared" si="160"/>
        <v>0</v>
      </c>
      <c r="S164" s="150">
        <f t="shared" si="160"/>
        <v>0</v>
      </c>
      <c r="T164" s="150">
        <f t="shared" si="160"/>
        <v>0</v>
      </c>
      <c r="U164" s="150">
        <f t="shared" si="160"/>
        <v>0</v>
      </c>
      <c r="V164" s="150">
        <f t="shared" si="160"/>
        <v>0</v>
      </c>
      <c r="W164" s="150">
        <f t="shared" si="160"/>
        <v>0</v>
      </c>
      <c r="X164" s="150">
        <f t="shared" si="160"/>
        <v>0</v>
      </c>
      <c r="Y164" s="150">
        <f t="shared" si="160"/>
        <v>0</v>
      </c>
      <c r="Z164" s="150">
        <f t="shared" si="160"/>
        <v>0</v>
      </c>
      <c r="AA164" s="150">
        <f t="shared" si="160"/>
        <v>0</v>
      </c>
      <c r="AB164" s="150">
        <f t="shared" si="160"/>
        <v>0</v>
      </c>
    </row>
    <row r="165" spans="2:28">
      <c r="B165" s="109" t="s">
        <v>242</v>
      </c>
      <c r="C165" s="108" t="s">
        <v>176</v>
      </c>
      <c r="D165" s="191">
        <f>D164</f>
        <v>0</v>
      </c>
      <c r="E165" s="191">
        <f t="shared" ref="E165:G165" si="161">E164</f>
        <v>0</v>
      </c>
      <c r="F165" s="191">
        <f t="shared" si="161"/>
        <v>0</v>
      </c>
      <c r="G165" s="191">
        <f t="shared" si="161"/>
        <v>0</v>
      </c>
      <c r="H165" s="191">
        <f>H164</f>
        <v>0</v>
      </c>
      <c r="I165" s="191">
        <f t="shared" ref="I165:AA165" si="162">I164</f>
        <v>0</v>
      </c>
      <c r="J165" s="191">
        <f t="shared" si="162"/>
        <v>0</v>
      </c>
      <c r="K165" s="191">
        <f t="shared" si="162"/>
        <v>0</v>
      </c>
      <c r="L165" s="191">
        <f t="shared" si="162"/>
        <v>0</v>
      </c>
      <c r="M165" s="191">
        <f t="shared" si="162"/>
        <v>0</v>
      </c>
      <c r="N165" s="191">
        <f t="shared" si="162"/>
        <v>0</v>
      </c>
      <c r="O165" s="191">
        <f t="shared" si="162"/>
        <v>0</v>
      </c>
      <c r="P165" s="191">
        <f t="shared" si="162"/>
        <v>0</v>
      </c>
      <c r="Q165" s="191">
        <f t="shared" si="162"/>
        <v>0</v>
      </c>
      <c r="R165" s="191">
        <f t="shared" si="162"/>
        <v>0</v>
      </c>
      <c r="S165" s="191">
        <f t="shared" si="162"/>
        <v>0</v>
      </c>
      <c r="T165" s="191">
        <f t="shared" si="162"/>
        <v>0</v>
      </c>
      <c r="U165" s="191">
        <f t="shared" si="162"/>
        <v>0</v>
      </c>
      <c r="V165" s="191">
        <f t="shared" si="162"/>
        <v>0</v>
      </c>
      <c r="W165" s="191">
        <f t="shared" si="162"/>
        <v>0</v>
      </c>
      <c r="X165" s="191">
        <f t="shared" si="162"/>
        <v>0</v>
      </c>
      <c r="Y165" s="191">
        <f t="shared" si="162"/>
        <v>0</v>
      </c>
      <c r="Z165" s="191">
        <f t="shared" si="162"/>
        <v>0</v>
      </c>
      <c r="AA165" s="191">
        <f t="shared" si="162"/>
        <v>0</v>
      </c>
      <c r="AB165" s="191">
        <f>AB164</f>
        <v>0</v>
      </c>
    </row>
    <row r="166" spans="2:28">
      <c r="B166" s="111" t="s">
        <v>243</v>
      </c>
    </row>
    <row r="167" spans="2:28">
      <c r="B167" s="3" t="s">
        <v>244</v>
      </c>
      <c r="C167" s="112" t="s">
        <v>176</v>
      </c>
      <c r="D167" s="151">
        <f>D165-D159</f>
        <v>0</v>
      </c>
      <c r="E167" s="151">
        <f t="shared" ref="E167:AB167" si="163">E165-E159</f>
        <v>0</v>
      </c>
      <c r="F167" s="151">
        <f t="shared" si="163"/>
        <v>0</v>
      </c>
      <c r="G167" s="151">
        <f t="shared" si="163"/>
        <v>0</v>
      </c>
      <c r="H167" s="151">
        <f t="shared" si="163"/>
        <v>0</v>
      </c>
      <c r="I167" s="151">
        <f t="shared" si="163"/>
        <v>0</v>
      </c>
      <c r="J167" s="151">
        <f t="shared" si="163"/>
        <v>0</v>
      </c>
      <c r="K167" s="151">
        <f t="shared" si="163"/>
        <v>0</v>
      </c>
      <c r="L167" s="151">
        <f t="shared" si="163"/>
        <v>0</v>
      </c>
      <c r="M167" s="151">
        <f t="shared" si="163"/>
        <v>0</v>
      </c>
      <c r="N167" s="151">
        <f t="shared" si="163"/>
        <v>0</v>
      </c>
      <c r="O167" s="151">
        <f t="shared" si="163"/>
        <v>0</v>
      </c>
      <c r="P167" s="151">
        <f t="shared" si="163"/>
        <v>0</v>
      </c>
      <c r="Q167" s="151">
        <f t="shared" si="163"/>
        <v>0</v>
      </c>
      <c r="R167" s="151">
        <f t="shared" si="163"/>
        <v>0</v>
      </c>
      <c r="S167" s="151">
        <f t="shared" si="163"/>
        <v>0</v>
      </c>
      <c r="T167" s="151">
        <f t="shared" si="163"/>
        <v>0</v>
      </c>
      <c r="U167" s="151">
        <f t="shared" si="163"/>
        <v>0</v>
      </c>
      <c r="V167" s="151">
        <f t="shared" si="163"/>
        <v>0</v>
      </c>
      <c r="W167" s="151">
        <f t="shared" si="163"/>
        <v>0</v>
      </c>
      <c r="X167" s="151">
        <f t="shared" si="163"/>
        <v>0</v>
      </c>
      <c r="Y167" s="151">
        <f t="shared" si="163"/>
        <v>0</v>
      </c>
      <c r="Z167" s="151">
        <f t="shared" si="163"/>
        <v>0</v>
      </c>
      <c r="AA167" s="151">
        <f t="shared" si="163"/>
        <v>0</v>
      </c>
      <c r="AB167" s="151">
        <f t="shared" si="163"/>
        <v>0</v>
      </c>
    </row>
    <row r="168" spans="2:28">
      <c r="B168" s="3" t="s">
        <v>245</v>
      </c>
      <c r="C168" s="112" t="s">
        <v>176</v>
      </c>
      <c r="D168" s="151">
        <f>D167*1/(1+$D$10)</f>
        <v>0</v>
      </c>
      <c r="E168" s="151">
        <f>E167*1/(1+$E$10)*(1/(1+$D$10))</f>
        <v>0</v>
      </c>
      <c r="F168" s="151">
        <f>F167*1/(1+$F$10)*(1/(1+$E$10))*(1/(1+$D$10))</f>
        <v>0</v>
      </c>
      <c r="G168" s="151">
        <f>G167*1/(1+$G$10)*(1/(1+$F$10)*(1/(1+$E$10))*(1/(1+$D$10)))</f>
        <v>0</v>
      </c>
      <c r="H168" s="151">
        <f>H167*1/(1+$H$10)*(1/(1+$G$10)*(1/(1+$F$10)*(1/(1+$E$10))*(1/(1+$D$10))))</f>
        <v>0</v>
      </c>
      <c r="I168" s="151">
        <f t="shared" ref="I168:AB168" si="164">I167*(1/((1+$H$10)^(I154-$G$17))*(1/(1+$G$10)*(1/(1+$F$10)*(1/(1+$E$10))*((1/(1+$D$10))))))</f>
        <v>0</v>
      </c>
      <c r="J168" s="151">
        <f t="shared" si="164"/>
        <v>0</v>
      </c>
      <c r="K168" s="151">
        <f t="shared" si="164"/>
        <v>0</v>
      </c>
      <c r="L168" s="151">
        <f t="shared" si="164"/>
        <v>0</v>
      </c>
      <c r="M168" s="151">
        <f t="shared" si="164"/>
        <v>0</v>
      </c>
      <c r="N168" s="151">
        <f t="shared" si="164"/>
        <v>0</v>
      </c>
      <c r="O168" s="151">
        <f t="shared" si="164"/>
        <v>0</v>
      </c>
      <c r="P168" s="151">
        <f t="shared" si="164"/>
        <v>0</v>
      </c>
      <c r="Q168" s="151">
        <f t="shared" si="164"/>
        <v>0</v>
      </c>
      <c r="R168" s="151">
        <f t="shared" si="164"/>
        <v>0</v>
      </c>
      <c r="S168" s="151">
        <f t="shared" si="164"/>
        <v>0</v>
      </c>
      <c r="T168" s="151">
        <f t="shared" si="164"/>
        <v>0</v>
      </c>
      <c r="U168" s="151">
        <f t="shared" si="164"/>
        <v>0</v>
      </c>
      <c r="V168" s="151">
        <f t="shared" si="164"/>
        <v>0</v>
      </c>
      <c r="W168" s="151">
        <f t="shared" si="164"/>
        <v>0</v>
      </c>
      <c r="X168" s="151">
        <f t="shared" si="164"/>
        <v>0</v>
      </c>
      <c r="Y168" s="151">
        <f t="shared" si="164"/>
        <v>0</v>
      </c>
      <c r="Z168" s="151">
        <f t="shared" si="164"/>
        <v>0</v>
      </c>
      <c r="AA168" s="151">
        <f t="shared" si="164"/>
        <v>0</v>
      </c>
      <c r="AB168" s="151">
        <f t="shared" si="164"/>
        <v>0</v>
      </c>
    </row>
    <row r="169" spans="2:2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row>
    <row r="170" spans="2:28">
      <c r="B170" s="39" t="s">
        <v>246</v>
      </c>
      <c r="C170" s="113" t="s">
        <v>176</v>
      </c>
      <c r="D170" s="114">
        <f>SUM(D168:AB168)</f>
        <v>0</v>
      </c>
      <c r="E170" s="38"/>
      <c r="F170" s="38"/>
      <c r="G170" s="38"/>
      <c r="H170" s="38"/>
    </row>
    <row r="172" spans="2:28">
      <c r="B172" s="39" t="s">
        <v>218</v>
      </c>
      <c r="C172" s="39"/>
      <c r="D172" s="192">
        <f>IFERROR(IRR(D167:AB167),0)</f>
        <v>0</v>
      </c>
    </row>
    <row r="174" spans="2:28">
      <c r="B174" s="39" t="s">
        <v>247</v>
      </c>
    </row>
    <row r="175" spans="2:28">
      <c r="B175" s="3" t="s">
        <v>228</v>
      </c>
      <c r="C175" s="37"/>
      <c r="D175" s="20">
        <v>1</v>
      </c>
      <c r="E175" s="20">
        <v>2</v>
      </c>
      <c r="F175" s="20">
        <v>3</v>
      </c>
      <c r="G175" s="20">
        <v>4</v>
      </c>
      <c r="H175" s="20">
        <v>5</v>
      </c>
      <c r="I175" s="20">
        <v>6</v>
      </c>
      <c r="J175" s="20">
        <v>7</v>
      </c>
      <c r="K175" s="20">
        <v>8</v>
      </c>
      <c r="L175" s="20">
        <v>9</v>
      </c>
      <c r="M175" s="20">
        <v>10</v>
      </c>
      <c r="N175" s="20">
        <v>11</v>
      </c>
      <c r="O175" s="20">
        <v>12</v>
      </c>
      <c r="P175" s="20">
        <v>13</v>
      </c>
      <c r="Q175" s="20">
        <v>14</v>
      </c>
      <c r="R175" s="20">
        <v>15</v>
      </c>
      <c r="S175" s="20">
        <v>16</v>
      </c>
      <c r="T175" s="20">
        <v>17</v>
      </c>
      <c r="U175" s="20">
        <v>18</v>
      </c>
      <c r="V175" s="20">
        <v>19</v>
      </c>
      <c r="W175" s="20">
        <v>20</v>
      </c>
      <c r="X175" s="20">
        <v>21</v>
      </c>
      <c r="Y175" s="20">
        <v>22</v>
      </c>
      <c r="Z175" s="20">
        <v>23</v>
      </c>
      <c r="AA175" s="20">
        <v>24</v>
      </c>
      <c r="AB175" s="20">
        <v>25</v>
      </c>
    </row>
    <row r="176" spans="2:28">
      <c r="B176" s="3" t="s">
        <v>244</v>
      </c>
      <c r="C176" s="112" t="s">
        <v>176</v>
      </c>
      <c r="D176" s="150">
        <f>D167</f>
        <v>0</v>
      </c>
      <c r="E176" s="150">
        <f>E167</f>
        <v>0</v>
      </c>
      <c r="F176" s="150">
        <f t="shared" ref="F176:AB176" si="165">F167</f>
        <v>0</v>
      </c>
      <c r="G176" s="150">
        <f t="shared" si="165"/>
        <v>0</v>
      </c>
      <c r="H176" s="150">
        <f t="shared" si="165"/>
        <v>0</v>
      </c>
      <c r="I176" s="150">
        <f t="shared" si="165"/>
        <v>0</v>
      </c>
      <c r="J176" s="150">
        <f t="shared" si="165"/>
        <v>0</v>
      </c>
      <c r="K176" s="150">
        <f t="shared" si="165"/>
        <v>0</v>
      </c>
      <c r="L176" s="150">
        <f t="shared" si="165"/>
        <v>0</v>
      </c>
      <c r="M176" s="150">
        <f t="shared" si="165"/>
        <v>0</v>
      </c>
      <c r="N176" s="150">
        <f t="shared" si="165"/>
        <v>0</v>
      </c>
      <c r="O176" s="150">
        <f t="shared" si="165"/>
        <v>0</v>
      </c>
      <c r="P176" s="150">
        <f t="shared" si="165"/>
        <v>0</v>
      </c>
      <c r="Q176" s="150">
        <f t="shared" si="165"/>
        <v>0</v>
      </c>
      <c r="R176" s="150">
        <f t="shared" si="165"/>
        <v>0</v>
      </c>
      <c r="S176" s="150">
        <f t="shared" si="165"/>
        <v>0</v>
      </c>
      <c r="T176" s="150">
        <f t="shared" si="165"/>
        <v>0</v>
      </c>
      <c r="U176" s="150">
        <f t="shared" si="165"/>
        <v>0</v>
      </c>
      <c r="V176" s="150">
        <f t="shared" si="165"/>
        <v>0</v>
      </c>
      <c r="W176" s="150">
        <f t="shared" si="165"/>
        <v>0</v>
      </c>
      <c r="X176" s="150">
        <f t="shared" si="165"/>
        <v>0</v>
      </c>
      <c r="Y176" s="150">
        <f t="shared" si="165"/>
        <v>0</v>
      </c>
      <c r="Z176" s="150">
        <f t="shared" si="165"/>
        <v>0</v>
      </c>
      <c r="AA176" s="150">
        <f t="shared" si="165"/>
        <v>0</v>
      </c>
      <c r="AB176" s="150">
        <f t="shared" si="165"/>
        <v>0</v>
      </c>
    </row>
    <row r="177" spans="2:28">
      <c r="B177" s="115" t="s">
        <v>248</v>
      </c>
      <c r="C177" s="116" t="s">
        <v>176</v>
      </c>
      <c r="D177" s="193">
        <f>D156*1/(1+$D$10)</f>
        <v>0</v>
      </c>
      <c r="E177" s="193">
        <f>E156*1/(1+$E$10)*(1/(1+$D$10))</f>
        <v>0</v>
      </c>
      <c r="F177" s="193">
        <f>F156*1/(1+$F$10)*(1/(1+$E$10))*(1/(1+$D$10))</f>
        <v>0</v>
      </c>
      <c r="G177" s="193">
        <f>G156*1/(1+$G$10)*(1/(1+$F$10)*(1/(1+$E$10))*(1/(1+$D$10)))</f>
        <v>0</v>
      </c>
      <c r="H177" s="193">
        <f>H156*1/(1+$H$10)*(1/(1+$G$10)*(1/(1+$F$10)*(1/(1+$E$10))*(1/(1+$D$10))))</f>
        <v>0</v>
      </c>
    </row>
    <row r="178" spans="2:28">
      <c r="B178" s="3" t="s">
        <v>249</v>
      </c>
      <c r="C178" s="112" t="s">
        <v>176</v>
      </c>
      <c r="D178" s="151">
        <f>D176-D177</f>
        <v>0</v>
      </c>
      <c r="E178" s="151">
        <f>D178+E176-E177</f>
        <v>0</v>
      </c>
      <c r="F178" s="151">
        <f>E178+F176-F177</f>
        <v>0</v>
      </c>
      <c r="G178" s="151">
        <f>F178+G176-G177</f>
        <v>0</v>
      </c>
      <c r="H178" s="151">
        <f>G178+H176-H177</f>
        <v>0</v>
      </c>
      <c r="I178" s="151">
        <f t="shared" ref="I178" si="166">H178+I176</f>
        <v>0</v>
      </c>
      <c r="J178" s="151">
        <f t="shared" ref="J178" si="167">I178+J176</f>
        <v>0</v>
      </c>
      <c r="K178" s="151">
        <f t="shared" ref="K178" si="168">J178+K176</f>
        <v>0</v>
      </c>
      <c r="L178" s="151">
        <f t="shared" ref="L178" si="169">K178+L176</f>
        <v>0</v>
      </c>
      <c r="M178" s="151">
        <f t="shared" ref="M178" si="170">L178+M176</f>
        <v>0</v>
      </c>
      <c r="N178" s="151">
        <f t="shared" ref="N178" si="171">M178+N176</f>
        <v>0</v>
      </c>
      <c r="O178" s="151">
        <f t="shared" ref="O178" si="172">N178+O176</f>
        <v>0</v>
      </c>
      <c r="P178" s="151">
        <f t="shared" ref="P178" si="173">O178+P176</f>
        <v>0</v>
      </c>
      <c r="Q178" s="151">
        <f t="shared" ref="Q178" si="174">P178+Q176</f>
        <v>0</v>
      </c>
      <c r="R178" s="151">
        <f t="shared" ref="R178" si="175">Q178+R176</f>
        <v>0</v>
      </c>
      <c r="S178" s="151">
        <f t="shared" ref="S178" si="176">R178+S176</f>
        <v>0</v>
      </c>
      <c r="T178" s="151">
        <f t="shared" ref="T178" si="177">S178+T176</f>
        <v>0</v>
      </c>
      <c r="U178" s="151">
        <f t="shared" ref="U178" si="178">T178+U176</f>
        <v>0</v>
      </c>
      <c r="V178" s="151">
        <f t="shared" ref="V178" si="179">U178+V176</f>
        <v>0</v>
      </c>
      <c r="W178" s="151">
        <f t="shared" ref="W178" si="180">V178+W176</f>
        <v>0</v>
      </c>
      <c r="X178" s="151">
        <f t="shared" ref="X178" si="181">W178+X176</f>
        <v>0</v>
      </c>
      <c r="Y178" s="151">
        <f t="shared" ref="Y178" si="182">X178+Y176</f>
        <v>0</v>
      </c>
      <c r="Z178" s="151">
        <f t="shared" ref="Z178" si="183">Y178+Z176</f>
        <v>0</v>
      </c>
      <c r="AA178" s="151">
        <f t="shared" ref="AA178" si="184">Z178+AA176</f>
        <v>0</v>
      </c>
      <c r="AB178" s="151">
        <f>AA178+AB176</f>
        <v>0</v>
      </c>
    </row>
    <row r="179" spans="2:28">
      <c r="B179" s="117" t="s">
        <v>250</v>
      </c>
    </row>
    <row r="181" spans="2:28" ht="15.6">
      <c r="B181" s="375" t="s">
        <v>255</v>
      </c>
      <c r="C181" s="376"/>
      <c r="D181" s="376"/>
      <c r="E181" s="376"/>
      <c r="F181" s="376"/>
      <c r="G181" s="376"/>
      <c r="H181" s="376"/>
      <c r="I181" s="376"/>
      <c r="J181" s="376"/>
      <c r="K181" s="376"/>
      <c r="L181" s="376"/>
      <c r="M181" s="376"/>
      <c r="N181" s="376"/>
      <c r="O181" s="376"/>
      <c r="P181" s="376"/>
      <c r="Q181" s="376"/>
      <c r="R181" s="376"/>
      <c r="S181" s="376"/>
      <c r="T181" s="376"/>
      <c r="U181" s="376"/>
      <c r="V181" s="376"/>
      <c r="W181" s="376"/>
      <c r="X181" s="376"/>
      <c r="Y181" s="376"/>
      <c r="Z181" s="376"/>
      <c r="AA181" s="376"/>
      <c r="AB181" s="377"/>
    </row>
    <row r="182" spans="2:28" ht="15.6">
      <c r="B182" s="103"/>
      <c r="C182" s="103"/>
      <c r="D182" s="102"/>
      <c r="E182" s="102"/>
      <c r="F182" s="102"/>
      <c r="G182" s="102"/>
      <c r="H182" s="102"/>
      <c r="I182" s="102"/>
      <c r="J182" s="102"/>
      <c r="K182" s="102"/>
      <c r="L182" s="102"/>
      <c r="M182" s="102"/>
      <c r="N182" s="102"/>
      <c r="O182" s="102"/>
      <c r="P182" s="102"/>
      <c r="Q182" s="102"/>
      <c r="R182" s="102"/>
      <c r="S182" s="102"/>
      <c r="T182" s="102"/>
      <c r="U182" s="102"/>
      <c r="V182" s="102"/>
      <c r="W182" s="102"/>
      <c r="X182" s="102"/>
      <c r="Y182" s="102"/>
      <c r="Z182" s="102"/>
      <c r="AA182" s="102"/>
      <c r="AB182" s="102"/>
    </row>
    <row r="183" spans="2:28">
      <c r="B183" s="105" t="s">
        <v>227</v>
      </c>
      <c r="C183" s="97"/>
    </row>
    <row r="184" spans="2:28">
      <c r="B184" s="3"/>
      <c r="C184" s="26" t="s">
        <v>102</v>
      </c>
      <c r="D184" s="26">
        <f>$C$3</f>
        <v>2024</v>
      </c>
      <c r="E184" s="26">
        <f>$C$3+1</f>
        <v>2025</v>
      </c>
      <c r="F184" s="26">
        <f>$C$3+2</f>
        <v>2026</v>
      </c>
      <c r="G184" s="26">
        <f>$C$3+3</f>
        <v>2027</v>
      </c>
      <c r="H184" s="26">
        <f>$C$3+4</f>
        <v>2028</v>
      </c>
      <c r="I184" s="26">
        <f>H184+1</f>
        <v>2029</v>
      </c>
      <c r="J184" s="26">
        <f t="shared" ref="J184" si="185">I184+1</f>
        <v>2030</v>
      </c>
      <c r="K184" s="26">
        <f t="shared" ref="K184" si="186">J184+1</f>
        <v>2031</v>
      </c>
      <c r="L184" s="26">
        <f t="shared" ref="L184" si="187">K184+1</f>
        <v>2032</v>
      </c>
      <c r="M184" s="26">
        <f t="shared" ref="M184" si="188">L184+1</f>
        <v>2033</v>
      </c>
      <c r="N184" s="26">
        <f t="shared" ref="N184" si="189">M184+1</f>
        <v>2034</v>
      </c>
      <c r="O184" s="26">
        <f t="shared" ref="O184" si="190">N184+1</f>
        <v>2035</v>
      </c>
      <c r="P184" s="26">
        <f t="shared" ref="P184" si="191">O184+1</f>
        <v>2036</v>
      </c>
      <c r="Q184" s="26">
        <f t="shared" ref="Q184" si="192">P184+1</f>
        <v>2037</v>
      </c>
      <c r="R184" s="26">
        <f t="shared" ref="R184" si="193">Q184+1</f>
        <v>2038</v>
      </c>
      <c r="S184" s="26">
        <f t="shared" ref="S184" si="194">R184+1</f>
        <v>2039</v>
      </c>
      <c r="T184" s="26">
        <f t="shared" ref="T184" si="195">S184+1</f>
        <v>2040</v>
      </c>
      <c r="U184" s="26">
        <f t="shared" ref="U184" si="196">T184+1</f>
        <v>2041</v>
      </c>
      <c r="V184" s="26">
        <f t="shared" ref="V184" si="197">U184+1</f>
        <v>2042</v>
      </c>
      <c r="W184" s="26">
        <f t="shared" ref="W184" si="198">V184+1</f>
        <v>2043</v>
      </c>
      <c r="X184" s="26">
        <f t="shared" ref="X184" si="199">W184+1</f>
        <v>2044</v>
      </c>
      <c r="Y184" s="26">
        <f t="shared" ref="Y184" si="200">X184+1</f>
        <v>2045</v>
      </c>
      <c r="Z184" s="26">
        <f t="shared" ref="Z184" si="201">Y184+1</f>
        <v>2046</v>
      </c>
      <c r="AA184" s="26">
        <f t="shared" ref="AA184" si="202">Z184+1</f>
        <v>2047</v>
      </c>
      <c r="AB184" s="26">
        <f t="shared" ref="AB184" si="203">AA184+1</f>
        <v>2048</v>
      </c>
    </row>
    <row r="185" spans="2:28">
      <c r="B185" s="3" t="s">
        <v>228</v>
      </c>
      <c r="C185" s="37"/>
      <c r="D185" s="20">
        <v>1</v>
      </c>
      <c r="E185" s="20">
        <v>2</v>
      </c>
      <c r="F185" s="20">
        <v>3</v>
      </c>
      <c r="G185" s="20">
        <v>4</v>
      </c>
      <c r="H185" s="20">
        <v>5</v>
      </c>
      <c r="I185" s="20">
        <v>6</v>
      </c>
      <c r="J185" s="20">
        <v>7</v>
      </c>
      <c r="K185" s="20">
        <v>8</v>
      </c>
      <c r="L185" s="20">
        <v>9</v>
      </c>
      <c r="M185" s="20">
        <v>10</v>
      </c>
      <c r="N185" s="20">
        <v>11</v>
      </c>
      <c r="O185" s="20">
        <v>12</v>
      </c>
      <c r="P185" s="20">
        <v>13</v>
      </c>
      <c r="Q185" s="20">
        <v>14</v>
      </c>
      <c r="R185" s="20">
        <v>15</v>
      </c>
      <c r="S185" s="20">
        <v>16</v>
      </c>
      <c r="T185" s="20">
        <v>17</v>
      </c>
      <c r="U185" s="20">
        <v>18</v>
      </c>
      <c r="V185" s="20">
        <v>19</v>
      </c>
      <c r="W185" s="20">
        <v>20</v>
      </c>
      <c r="X185" s="20">
        <v>21</v>
      </c>
      <c r="Y185" s="20">
        <v>22</v>
      </c>
      <c r="Z185" s="20">
        <v>23</v>
      </c>
      <c r="AA185" s="20">
        <v>24</v>
      </c>
      <c r="AB185" s="20">
        <v>25</v>
      </c>
    </row>
    <row r="186" spans="2:28">
      <c r="B186" s="372" t="s">
        <v>229</v>
      </c>
      <c r="C186" s="373"/>
      <c r="D186" s="373"/>
      <c r="E186" s="373"/>
      <c r="F186" s="373"/>
      <c r="G186" s="373"/>
      <c r="H186" s="373"/>
      <c r="I186" s="373"/>
      <c r="J186" s="373"/>
      <c r="K186" s="373"/>
      <c r="L186" s="373"/>
      <c r="M186" s="373"/>
      <c r="N186" s="373"/>
      <c r="O186" s="373"/>
      <c r="P186" s="373"/>
      <c r="Q186" s="373"/>
      <c r="R186" s="373"/>
      <c r="S186" s="373"/>
      <c r="T186" s="373"/>
      <c r="U186" s="373"/>
      <c r="V186" s="373"/>
      <c r="W186" s="373"/>
      <c r="X186" s="373"/>
      <c r="Y186" s="373"/>
      <c r="Z186" s="373"/>
      <c r="AA186" s="373"/>
      <c r="AB186" s="374"/>
    </row>
    <row r="187" spans="2:28">
      <c r="B187" s="3" t="s">
        <v>230</v>
      </c>
      <c r="C187" s="106" t="s">
        <v>176</v>
      </c>
      <c r="D187" s="34">
        <v>0</v>
      </c>
      <c r="E187" s="34">
        <v>0</v>
      </c>
      <c r="F187" s="34">
        <v>0</v>
      </c>
      <c r="G187" s="34">
        <v>0</v>
      </c>
      <c r="H187" s="34">
        <v>0</v>
      </c>
      <c r="I187" s="107"/>
      <c r="J187" s="107"/>
      <c r="K187" s="107"/>
      <c r="L187" s="107"/>
      <c r="M187" s="107"/>
      <c r="N187" s="107"/>
      <c r="O187" s="107"/>
      <c r="P187" s="107"/>
      <c r="Q187" s="107"/>
      <c r="R187" s="107"/>
      <c r="S187" s="107"/>
      <c r="T187" s="107"/>
      <c r="U187" s="107"/>
      <c r="V187" s="107"/>
      <c r="W187" s="107"/>
      <c r="X187" s="107"/>
      <c r="Y187" s="107"/>
      <c r="Z187" s="107"/>
      <c r="AA187" s="107"/>
      <c r="AB187" s="107"/>
    </row>
    <row r="188" spans="2:28">
      <c r="B188" s="3" t="s">
        <v>231</v>
      </c>
      <c r="C188" s="106" t="s">
        <v>176</v>
      </c>
      <c r="D188" s="34"/>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row>
    <row r="189" spans="2:28">
      <c r="B189" s="3" t="s">
        <v>232</v>
      </c>
      <c r="C189" s="106" t="s">
        <v>176</v>
      </c>
      <c r="D189" s="107"/>
      <c r="E189" s="107"/>
      <c r="F189" s="107"/>
      <c r="G189" s="107"/>
      <c r="H189" s="107"/>
      <c r="I189" s="34"/>
      <c r="J189" s="34"/>
      <c r="K189" s="34"/>
      <c r="L189" s="34"/>
      <c r="M189" s="34"/>
      <c r="N189" s="34"/>
      <c r="O189" s="34"/>
      <c r="P189" s="34"/>
      <c r="Q189" s="34"/>
      <c r="R189" s="34"/>
      <c r="S189" s="34"/>
      <c r="T189" s="34"/>
      <c r="U189" s="34"/>
      <c r="V189" s="34"/>
      <c r="W189" s="34"/>
      <c r="X189" s="34"/>
      <c r="Y189" s="34"/>
      <c r="Z189" s="34"/>
      <c r="AA189" s="34"/>
      <c r="AB189" s="34"/>
    </row>
    <row r="190" spans="2:28">
      <c r="B190" s="3" t="s">
        <v>233</v>
      </c>
      <c r="C190" s="108" t="s">
        <v>176</v>
      </c>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row>
    <row r="191" spans="2:28">
      <c r="B191" s="109" t="s">
        <v>234</v>
      </c>
      <c r="C191" s="108" t="s">
        <v>176</v>
      </c>
      <c r="D191" s="191">
        <f>D187+D190+D188</f>
        <v>0</v>
      </c>
      <c r="E191" s="191">
        <f>E187+E190</f>
        <v>0</v>
      </c>
      <c r="F191" s="191">
        <f>F187+F190</f>
        <v>0</v>
      </c>
      <c r="G191" s="191">
        <f>G187+G190</f>
        <v>0</v>
      </c>
      <c r="H191" s="191">
        <f>H187+H190</f>
        <v>0</v>
      </c>
      <c r="I191" s="191">
        <f>I189+I190</f>
        <v>0</v>
      </c>
      <c r="J191" s="191">
        <f t="shared" ref="J191:AB191" si="204">J189+J190</f>
        <v>0</v>
      </c>
      <c r="K191" s="191">
        <f t="shared" si="204"/>
        <v>0</v>
      </c>
      <c r="L191" s="191">
        <f t="shared" si="204"/>
        <v>0</v>
      </c>
      <c r="M191" s="191">
        <f t="shared" si="204"/>
        <v>0</v>
      </c>
      <c r="N191" s="191">
        <f t="shared" si="204"/>
        <v>0</v>
      </c>
      <c r="O191" s="191">
        <f t="shared" si="204"/>
        <v>0</v>
      </c>
      <c r="P191" s="191">
        <f t="shared" si="204"/>
        <v>0</v>
      </c>
      <c r="Q191" s="191">
        <f t="shared" si="204"/>
        <v>0</v>
      </c>
      <c r="R191" s="191">
        <f t="shared" si="204"/>
        <v>0</v>
      </c>
      <c r="S191" s="191">
        <f t="shared" si="204"/>
        <v>0</v>
      </c>
      <c r="T191" s="191">
        <f t="shared" si="204"/>
        <v>0</v>
      </c>
      <c r="U191" s="191">
        <f t="shared" si="204"/>
        <v>0</v>
      </c>
      <c r="V191" s="191">
        <f t="shared" si="204"/>
        <v>0</v>
      </c>
      <c r="W191" s="191">
        <f t="shared" si="204"/>
        <v>0</v>
      </c>
      <c r="X191" s="191">
        <f t="shared" si="204"/>
        <v>0</v>
      </c>
      <c r="Y191" s="191">
        <f t="shared" si="204"/>
        <v>0</v>
      </c>
      <c r="Z191" s="191">
        <f t="shared" si="204"/>
        <v>0</v>
      </c>
      <c r="AA191" s="191">
        <f t="shared" si="204"/>
        <v>0</v>
      </c>
      <c r="AB191" s="191">
        <f t="shared" si="204"/>
        <v>0</v>
      </c>
    </row>
    <row r="192" spans="2:28">
      <c r="B192" s="16" t="s">
        <v>235</v>
      </c>
    </row>
    <row r="193" spans="2:28">
      <c r="B193" s="16" t="s">
        <v>236</v>
      </c>
    </row>
    <row r="194" spans="2:28">
      <c r="B194" s="372" t="s">
        <v>237</v>
      </c>
      <c r="C194" s="373"/>
      <c r="D194" s="373"/>
      <c r="E194" s="373"/>
      <c r="F194" s="373"/>
      <c r="G194" s="373"/>
      <c r="H194" s="373"/>
      <c r="I194" s="373"/>
      <c r="J194" s="373"/>
      <c r="K194" s="373"/>
      <c r="L194" s="373"/>
      <c r="M194" s="373"/>
      <c r="N194" s="373"/>
      <c r="O194" s="373"/>
      <c r="P194" s="373"/>
      <c r="Q194" s="373"/>
      <c r="R194" s="373"/>
      <c r="S194" s="373"/>
      <c r="T194" s="373"/>
      <c r="U194" s="373"/>
      <c r="V194" s="373"/>
      <c r="W194" s="373"/>
      <c r="X194" s="373"/>
      <c r="Y194" s="373"/>
      <c r="Z194" s="373"/>
      <c r="AA194" s="373"/>
      <c r="AB194" s="374"/>
    </row>
    <row r="195" spans="2:28">
      <c r="B195" s="110" t="s">
        <v>238</v>
      </c>
      <c r="C195" s="106" t="s">
        <v>111</v>
      </c>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row>
    <row r="196" spans="2:28">
      <c r="B196" s="110" t="s">
        <v>239</v>
      </c>
      <c r="C196" s="108" t="s">
        <v>176</v>
      </c>
      <c r="D196" s="150">
        <f t="shared" ref="D196:AB196" si="205">D195*$D$11</f>
        <v>0</v>
      </c>
      <c r="E196" s="150">
        <f t="shared" si="205"/>
        <v>0</v>
      </c>
      <c r="F196" s="150">
        <f t="shared" si="205"/>
        <v>0</v>
      </c>
      <c r="G196" s="150">
        <f t="shared" si="205"/>
        <v>0</v>
      </c>
      <c r="H196" s="150">
        <f t="shared" si="205"/>
        <v>0</v>
      </c>
      <c r="I196" s="150">
        <f t="shared" si="205"/>
        <v>0</v>
      </c>
      <c r="J196" s="150">
        <f t="shared" si="205"/>
        <v>0</v>
      </c>
      <c r="K196" s="150">
        <f t="shared" si="205"/>
        <v>0</v>
      </c>
      <c r="L196" s="150">
        <f t="shared" si="205"/>
        <v>0</v>
      </c>
      <c r="M196" s="150">
        <f t="shared" si="205"/>
        <v>0</v>
      </c>
      <c r="N196" s="150">
        <f t="shared" si="205"/>
        <v>0</v>
      </c>
      <c r="O196" s="150">
        <f t="shared" si="205"/>
        <v>0</v>
      </c>
      <c r="P196" s="150">
        <f t="shared" si="205"/>
        <v>0</v>
      </c>
      <c r="Q196" s="150">
        <f t="shared" si="205"/>
        <v>0</v>
      </c>
      <c r="R196" s="150">
        <f t="shared" si="205"/>
        <v>0</v>
      </c>
      <c r="S196" s="150">
        <f t="shared" si="205"/>
        <v>0</v>
      </c>
      <c r="T196" s="150">
        <f t="shared" si="205"/>
        <v>0</v>
      </c>
      <c r="U196" s="150">
        <f t="shared" si="205"/>
        <v>0</v>
      </c>
      <c r="V196" s="150">
        <f t="shared" si="205"/>
        <v>0</v>
      </c>
      <c r="W196" s="150">
        <f t="shared" si="205"/>
        <v>0</v>
      </c>
      <c r="X196" s="150">
        <f t="shared" si="205"/>
        <v>0</v>
      </c>
      <c r="Y196" s="150">
        <f t="shared" si="205"/>
        <v>0</v>
      </c>
      <c r="Z196" s="150">
        <f t="shared" si="205"/>
        <v>0</v>
      </c>
      <c r="AA196" s="150">
        <f t="shared" si="205"/>
        <v>0</v>
      </c>
      <c r="AB196" s="150">
        <f t="shared" si="205"/>
        <v>0</v>
      </c>
    </row>
    <row r="197" spans="2:28">
      <c r="B197" s="109" t="s">
        <v>242</v>
      </c>
      <c r="C197" s="108" t="s">
        <v>176</v>
      </c>
      <c r="D197" s="191">
        <f>D196</f>
        <v>0</v>
      </c>
      <c r="E197" s="191">
        <f t="shared" ref="E197:G197" si="206">E196</f>
        <v>0</v>
      </c>
      <c r="F197" s="191">
        <f t="shared" si="206"/>
        <v>0</v>
      </c>
      <c r="G197" s="191">
        <f t="shared" si="206"/>
        <v>0</v>
      </c>
      <c r="H197" s="191">
        <f>H196</f>
        <v>0</v>
      </c>
      <c r="I197" s="191">
        <f t="shared" ref="I197:AA197" si="207">I196</f>
        <v>0</v>
      </c>
      <c r="J197" s="191">
        <f t="shared" si="207"/>
        <v>0</v>
      </c>
      <c r="K197" s="191">
        <f t="shared" si="207"/>
        <v>0</v>
      </c>
      <c r="L197" s="191">
        <f t="shared" si="207"/>
        <v>0</v>
      </c>
      <c r="M197" s="191">
        <f t="shared" si="207"/>
        <v>0</v>
      </c>
      <c r="N197" s="191">
        <f t="shared" si="207"/>
        <v>0</v>
      </c>
      <c r="O197" s="191">
        <f t="shared" si="207"/>
        <v>0</v>
      </c>
      <c r="P197" s="191">
        <f t="shared" si="207"/>
        <v>0</v>
      </c>
      <c r="Q197" s="191">
        <f t="shared" si="207"/>
        <v>0</v>
      </c>
      <c r="R197" s="191">
        <f t="shared" si="207"/>
        <v>0</v>
      </c>
      <c r="S197" s="191">
        <f t="shared" si="207"/>
        <v>0</v>
      </c>
      <c r="T197" s="191">
        <f t="shared" si="207"/>
        <v>0</v>
      </c>
      <c r="U197" s="191">
        <f t="shared" si="207"/>
        <v>0</v>
      </c>
      <c r="V197" s="191">
        <f t="shared" si="207"/>
        <v>0</v>
      </c>
      <c r="W197" s="191">
        <f t="shared" si="207"/>
        <v>0</v>
      </c>
      <c r="X197" s="191">
        <f t="shared" si="207"/>
        <v>0</v>
      </c>
      <c r="Y197" s="191">
        <f t="shared" si="207"/>
        <v>0</v>
      </c>
      <c r="Z197" s="191">
        <f t="shared" si="207"/>
        <v>0</v>
      </c>
      <c r="AA197" s="191">
        <f t="shared" si="207"/>
        <v>0</v>
      </c>
      <c r="AB197" s="191">
        <f>AB196</f>
        <v>0</v>
      </c>
    </row>
    <row r="198" spans="2:28">
      <c r="B198" s="111" t="s">
        <v>243</v>
      </c>
    </row>
    <row r="199" spans="2:28">
      <c r="B199" s="3" t="s">
        <v>244</v>
      </c>
      <c r="C199" s="112" t="s">
        <v>176</v>
      </c>
      <c r="D199" s="151">
        <f>D197-D191</f>
        <v>0</v>
      </c>
      <c r="E199" s="151">
        <f t="shared" ref="E199:AB199" si="208">E197-E191</f>
        <v>0</v>
      </c>
      <c r="F199" s="151">
        <f t="shared" si="208"/>
        <v>0</v>
      </c>
      <c r="G199" s="151">
        <f t="shared" si="208"/>
        <v>0</v>
      </c>
      <c r="H199" s="151">
        <f t="shared" si="208"/>
        <v>0</v>
      </c>
      <c r="I199" s="151">
        <f t="shared" si="208"/>
        <v>0</v>
      </c>
      <c r="J199" s="151">
        <f t="shared" si="208"/>
        <v>0</v>
      </c>
      <c r="K199" s="151">
        <f t="shared" si="208"/>
        <v>0</v>
      </c>
      <c r="L199" s="151">
        <f t="shared" si="208"/>
        <v>0</v>
      </c>
      <c r="M199" s="151">
        <f t="shared" si="208"/>
        <v>0</v>
      </c>
      <c r="N199" s="151">
        <f t="shared" si="208"/>
        <v>0</v>
      </c>
      <c r="O199" s="151">
        <f t="shared" si="208"/>
        <v>0</v>
      </c>
      <c r="P199" s="151">
        <f t="shared" si="208"/>
        <v>0</v>
      </c>
      <c r="Q199" s="151">
        <f t="shared" si="208"/>
        <v>0</v>
      </c>
      <c r="R199" s="151">
        <f t="shared" si="208"/>
        <v>0</v>
      </c>
      <c r="S199" s="151">
        <f t="shared" si="208"/>
        <v>0</v>
      </c>
      <c r="T199" s="151">
        <f t="shared" si="208"/>
        <v>0</v>
      </c>
      <c r="U199" s="151">
        <f t="shared" si="208"/>
        <v>0</v>
      </c>
      <c r="V199" s="151">
        <f t="shared" si="208"/>
        <v>0</v>
      </c>
      <c r="W199" s="151">
        <f t="shared" si="208"/>
        <v>0</v>
      </c>
      <c r="X199" s="151">
        <f t="shared" si="208"/>
        <v>0</v>
      </c>
      <c r="Y199" s="151">
        <f t="shared" si="208"/>
        <v>0</v>
      </c>
      <c r="Z199" s="151">
        <f t="shared" si="208"/>
        <v>0</v>
      </c>
      <c r="AA199" s="151">
        <f t="shared" si="208"/>
        <v>0</v>
      </c>
      <c r="AB199" s="151">
        <f t="shared" si="208"/>
        <v>0</v>
      </c>
    </row>
    <row r="200" spans="2:28">
      <c r="B200" s="3" t="s">
        <v>245</v>
      </c>
      <c r="C200" s="112" t="s">
        <v>176</v>
      </c>
      <c r="D200" s="151">
        <f>D199*1/(1+$D$10)</f>
        <v>0</v>
      </c>
      <c r="E200" s="151">
        <f>E199*1/(1+$E$10)*(1/(1+$D$10))</f>
        <v>0</v>
      </c>
      <c r="F200" s="151">
        <f>F199*1/(1+$F$10)*(1/(1+$E$10))*(1/(1+$D$10))</f>
        <v>0</v>
      </c>
      <c r="G200" s="151">
        <f>G199*1/(1+$G$10)*(1/(1+$F$10)*(1/(1+$E$10))*(1/(1+$D$10)))</f>
        <v>0</v>
      </c>
      <c r="H200" s="151">
        <f>H199*1/(1+$H$10)*(1/(1+$G$10)*(1/(1+$F$10)*(1/(1+$E$10))*(1/(1+$D$10))))</f>
        <v>0</v>
      </c>
      <c r="I200" s="151">
        <f t="shared" ref="I200:AB200" si="209">I199*(1/((1+$H$10)^(I185-$G$17))*(1/(1+$G$10)*(1/(1+$F$10)*(1/(1+$E$10))*((1/(1+$D$10))))))</f>
        <v>0</v>
      </c>
      <c r="J200" s="151">
        <f t="shared" si="209"/>
        <v>0</v>
      </c>
      <c r="K200" s="151">
        <f t="shared" si="209"/>
        <v>0</v>
      </c>
      <c r="L200" s="151">
        <f t="shared" si="209"/>
        <v>0</v>
      </c>
      <c r="M200" s="151">
        <f t="shared" si="209"/>
        <v>0</v>
      </c>
      <c r="N200" s="151">
        <f t="shared" si="209"/>
        <v>0</v>
      </c>
      <c r="O200" s="151">
        <f t="shared" si="209"/>
        <v>0</v>
      </c>
      <c r="P200" s="151">
        <f t="shared" si="209"/>
        <v>0</v>
      </c>
      <c r="Q200" s="151">
        <f t="shared" si="209"/>
        <v>0</v>
      </c>
      <c r="R200" s="151">
        <f t="shared" si="209"/>
        <v>0</v>
      </c>
      <c r="S200" s="151">
        <f t="shared" si="209"/>
        <v>0</v>
      </c>
      <c r="T200" s="151">
        <f t="shared" si="209"/>
        <v>0</v>
      </c>
      <c r="U200" s="151">
        <f t="shared" si="209"/>
        <v>0</v>
      </c>
      <c r="V200" s="151">
        <f t="shared" si="209"/>
        <v>0</v>
      </c>
      <c r="W200" s="151">
        <f t="shared" si="209"/>
        <v>0</v>
      </c>
      <c r="X200" s="151">
        <f t="shared" si="209"/>
        <v>0</v>
      </c>
      <c r="Y200" s="151">
        <f t="shared" si="209"/>
        <v>0</v>
      </c>
      <c r="Z200" s="151">
        <f t="shared" si="209"/>
        <v>0</v>
      </c>
      <c r="AA200" s="151">
        <f t="shared" si="209"/>
        <v>0</v>
      </c>
      <c r="AB200" s="151">
        <f t="shared" si="209"/>
        <v>0</v>
      </c>
    </row>
    <row r="201" spans="2:2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row>
    <row r="202" spans="2:28">
      <c r="B202" s="39" t="s">
        <v>246</v>
      </c>
      <c r="C202" s="113" t="s">
        <v>176</v>
      </c>
      <c r="D202" s="114">
        <f>SUM(D200:AB200)</f>
        <v>0</v>
      </c>
      <c r="E202" s="260"/>
      <c r="F202" s="38"/>
      <c r="G202" s="38"/>
      <c r="H202" s="38"/>
    </row>
    <row r="204" spans="2:28">
      <c r="B204" s="39" t="s">
        <v>218</v>
      </c>
      <c r="C204" s="39"/>
      <c r="D204" s="192">
        <f>IFERROR(IRR(D199:AB199),0)</f>
        <v>0</v>
      </c>
    </row>
    <row r="206" spans="2:28">
      <c r="B206" s="39" t="s">
        <v>247</v>
      </c>
    </row>
    <row r="207" spans="2:28">
      <c r="B207" s="3" t="s">
        <v>228</v>
      </c>
      <c r="C207" s="37"/>
      <c r="D207" s="20">
        <v>1</v>
      </c>
      <c r="E207" s="20">
        <v>2</v>
      </c>
      <c r="F207" s="20">
        <v>3</v>
      </c>
      <c r="G207" s="20">
        <v>4</v>
      </c>
      <c r="H207" s="20">
        <v>5</v>
      </c>
      <c r="I207" s="20">
        <v>6</v>
      </c>
      <c r="J207" s="20">
        <v>7</v>
      </c>
      <c r="K207" s="20">
        <v>8</v>
      </c>
      <c r="L207" s="20">
        <v>9</v>
      </c>
      <c r="M207" s="20">
        <v>10</v>
      </c>
      <c r="N207" s="20">
        <v>11</v>
      </c>
      <c r="O207" s="20">
        <v>12</v>
      </c>
      <c r="P207" s="20">
        <v>13</v>
      </c>
      <c r="Q207" s="20">
        <v>14</v>
      </c>
      <c r="R207" s="20">
        <v>15</v>
      </c>
      <c r="S207" s="20">
        <v>16</v>
      </c>
      <c r="T207" s="20">
        <v>17</v>
      </c>
      <c r="U207" s="20">
        <v>18</v>
      </c>
      <c r="V207" s="20">
        <v>19</v>
      </c>
      <c r="W207" s="20">
        <v>20</v>
      </c>
      <c r="X207" s="20">
        <v>21</v>
      </c>
      <c r="Y207" s="20">
        <v>22</v>
      </c>
      <c r="Z207" s="20">
        <v>23</v>
      </c>
      <c r="AA207" s="20">
        <v>24</v>
      </c>
      <c r="AB207" s="20">
        <v>25</v>
      </c>
    </row>
    <row r="208" spans="2:28">
      <c r="B208" s="3" t="s">
        <v>244</v>
      </c>
      <c r="C208" s="112" t="s">
        <v>176</v>
      </c>
      <c r="D208" s="150">
        <f>D199</f>
        <v>0</v>
      </c>
      <c r="E208" s="150">
        <f>E199</f>
        <v>0</v>
      </c>
      <c r="F208" s="150">
        <f t="shared" ref="F208:AB208" si="210">F199</f>
        <v>0</v>
      </c>
      <c r="G208" s="150">
        <f t="shared" si="210"/>
        <v>0</v>
      </c>
      <c r="H208" s="150">
        <f t="shared" si="210"/>
        <v>0</v>
      </c>
      <c r="I208" s="150">
        <f t="shared" si="210"/>
        <v>0</v>
      </c>
      <c r="J208" s="150">
        <f t="shared" si="210"/>
        <v>0</v>
      </c>
      <c r="K208" s="150">
        <f t="shared" si="210"/>
        <v>0</v>
      </c>
      <c r="L208" s="150">
        <f t="shared" si="210"/>
        <v>0</v>
      </c>
      <c r="M208" s="150">
        <f t="shared" si="210"/>
        <v>0</v>
      </c>
      <c r="N208" s="150">
        <f t="shared" si="210"/>
        <v>0</v>
      </c>
      <c r="O208" s="150">
        <f t="shared" si="210"/>
        <v>0</v>
      </c>
      <c r="P208" s="150">
        <f t="shared" si="210"/>
        <v>0</v>
      </c>
      <c r="Q208" s="150">
        <f t="shared" si="210"/>
        <v>0</v>
      </c>
      <c r="R208" s="150">
        <f t="shared" si="210"/>
        <v>0</v>
      </c>
      <c r="S208" s="150">
        <f t="shared" si="210"/>
        <v>0</v>
      </c>
      <c r="T208" s="150">
        <f t="shared" si="210"/>
        <v>0</v>
      </c>
      <c r="U208" s="150">
        <f t="shared" si="210"/>
        <v>0</v>
      </c>
      <c r="V208" s="150">
        <f t="shared" si="210"/>
        <v>0</v>
      </c>
      <c r="W208" s="150">
        <f t="shared" si="210"/>
        <v>0</v>
      </c>
      <c r="X208" s="150">
        <f t="shared" si="210"/>
        <v>0</v>
      </c>
      <c r="Y208" s="150">
        <f t="shared" si="210"/>
        <v>0</v>
      </c>
      <c r="Z208" s="150">
        <f t="shared" si="210"/>
        <v>0</v>
      </c>
      <c r="AA208" s="150">
        <f t="shared" si="210"/>
        <v>0</v>
      </c>
      <c r="AB208" s="150">
        <f t="shared" si="210"/>
        <v>0</v>
      </c>
    </row>
    <row r="209" spans="2:28">
      <c r="B209" s="115" t="s">
        <v>248</v>
      </c>
      <c r="C209" s="116" t="s">
        <v>176</v>
      </c>
      <c r="D209" s="193">
        <f>D187*1/(1+$D$10)</f>
        <v>0</v>
      </c>
      <c r="E209" s="193">
        <f>E187*1/(1+$E$10)*(1/(1+$D$10))</f>
        <v>0</v>
      </c>
      <c r="F209" s="193">
        <f>F187*1/(1+$F$10)*(1/(1+$E$10))*(1/(1+$D$10))</f>
        <v>0</v>
      </c>
      <c r="G209" s="193">
        <f>G187*1/(1+$G$10)*(1/(1+$F$10)*(1/(1+$E$10))*(1/(1+$D$10)))</f>
        <v>0</v>
      </c>
      <c r="H209" s="193">
        <f>H187*1/(1+$H$10)*(1/(1+$G$10)*(1/(1+$F$10)*(1/(1+$E$10))*(1/(1+$D$10))))</f>
        <v>0</v>
      </c>
    </row>
    <row r="210" spans="2:28">
      <c r="B210" s="3" t="s">
        <v>249</v>
      </c>
      <c r="C210" s="112" t="s">
        <v>176</v>
      </c>
      <c r="D210" s="151">
        <f>D208-D209</f>
        <v>0</v>
      </c>
      <c r="E210" s="151">
        <f>D210+E208-E209</f>
        <v>0</v>
      </c>
      <c r="F210" s="151">
        <f>E210+F208-F209</f>
        <v>0</v>
      </c>
      <c r="G210" s="151">
        <f>F210+G208-G209</f>
        <v>0</v>
      </c>
      <c r="H210" s="151">
        <f>G210+H208-H209</f>
        <v>0</v>
      </c>
      <c r="I210" s="151">
        <f t="shared" ref="I210" si="211">H210+I208</f>
        <v>0</v>
      </c>
      <c r="J210" s="151">
        <f t="shared" ref="J210" si="212">I210+J208</f>
        <v>0</v>
      </c>
      <c r="K210" s="151">
        <f t="shared" ref="K210" si="213">J210+K208</f>
        <v>0</v>
      </c>
      <c r="L210" s="151">
        <f t="shared" ref="L210" si="214">K210+L208</f>
        <v>0</v>
      </c>
      <c r="M210" s="151">
        <f t="shared" ref="M210" si="215">L210+M208</f>
        <v>0</v>
      </c>
      <c r="N210" s="151">
        <f t="shared" ref="N210" si="216">M210+N208</f>
        <v>0</v>
      </c>
      <c r="O210" s="151">
        <f t="shared" ref="O210" si="217">N210+O208</f>
        <v>0</v>
      </c>
      <c r="P210" s="151">
        <f t="shared" ref="P210" si="218">O210+P208</f>
        <v>0</v>
      </c>
      <c r="Q210" s="151">
        <f t="shared" ref="Q210" si="219">P210+Q208</f>
        <v>0</v>
      </c>
      <c r="R210" s="151">
        <f t="shared" ref="R210" si="220">Q210+R208</f>
        <v>0</v>
      </c>
      <c r="S210" s="151">
        <f t="shared" ref="S210" si="221">R210+S208</f>
        <v>0</v>
      </c>
      <c r="T210" s="151">
        <f t="shared" ref="T210" si="222">S210+T208</f>
        <v>0</v>
      </c>
      <c r="U210" s="151">
        <f t="shared" ref="U210" si="223">T210+U208</f>
        <v>0</v>
      </c>
      <c r="V210" s="151">
        <f t="shared" ref="V210" si="224">U210+V208</f>
        <v>0</v>
      </c>
      <c r="W210" s="151">
        <f t="shared" ref="W210" si="225">V210+W208</f>
        <v>0</v>
      </c>
      <c r="X210" s="151">
        <f t="shared" ref="X210" si="226">W210+X208</f>
        <v>0</v>
      </c>
      <c r="Y210" s="151">
        <f t="shared" ref="Y210" si="227">X210+Y208</f>
        <v>0</v>
      </c>
      <c r="Z210" s="151">
        <f t="shared" ref="Z210" si="228">Y210+Z208</f>
        <v>0</v>
      </c>
      <c r="AA210" s="151">
        <f t="shared" ref="AA210" si="229">Z210+AA208</f>
        <v>0</v>
      </c>
      <c r="AB210" s="151">
        <f>AA210+AB208</f>
        <v>0</v>
      </c>
    </row>
    <row r="211" spans="2:28">
      <c r="B211" s="117" t="s">
        <v>250</v>
      </c>
    </row>
    <row r="213" spans="2:28" ht="15.6">
      <c r="B213" s="375" t="s">
        <v>256</v>
      </c>
      <c r="C213" s="376"/>
      <c r="D213" s="376"/>
      <c r="E213" s="376"/>
      <c r="F213" s="376"/>
      <c r="G213" s="376"/>
      <c r="H213" s="376"/>
      <c r="I213" s="376"/>
      <c r="J213" s="376"/>
      <c r="K213" s="376"/>
      <c r="L213" s="376"/>
      <c r="M213" s="376"/>
      <c r="N213" s="376"/>
      <c r="O213" s="376"/>
      <c r="P213" s="376"/>
      <c r="Q213" s="376"/>
      <c r="R213" s="376"/>
      <c r="S213" s="376"/>
      <c r="T213" s="376"/>
      <c r="U213" s="376"/>
      <c r="V213" s="376"/>
      <c r="W213" s="376"/>
      <c r="X213" s="376"/>
      <c r="Y213" s="376"/>
      <c r="Z213" s="376"/>
      <c r="AA213" s="376"/>
      <c r="AB213" s="377"/>
    </row>
    <row r="214" spans="2:28" ht="15.6">
      <c r="B214" s="103"/>
      <c r="C214" s="103"/>
      <c r="D214" s="102"/>
      <c r="E214" s="102"/>
      <c r="F214" s="102"/>
      <c r="G214" s="102"/>
      <c r="H214" s="102"/>
      <c r="I214" s="102"/>
      <c r="J214" s="102"/>
      <c r="K214" s="102"/>
      <c r="L214" s="102"/>
      <c r="M214" s="102"/>
      <c r="N214" s="102"/>
      <c r="O214" s="102"/>
      <c r="P214" s="102"/>
      <c r="Q214" s="102"/>
      <c r="R214" s="102"/>
      <c r="S214" s="102"/>
      <c r="T214" s="102"/>
      <c r="U214" s="102"/>
      <c r="V214" s="102"/>
      <c r="W214" s="102"/>
      <c r="X214" s="102"/>
      <c r="Y214" s="102"/>
      <c r="Z214" s="102"/>
      <c r="AA214" s="102"/>
      <c r="AB214" s="102"/>
    </row>
    <row r="215" spans="2:28">
      <c r="B215" s="105" t="s">
        <v>227</v>
      </c>
      <c r="C215" s="97"/>
    </row>
    <row r="216" spans="2:28">
      <c r="B216" s="3"/>
      <c r="C216" s="26" t="s">
        <v>102</v>
      </c>
      <c r="D216" s="26">
        <f>$C$3</f>
        <v>2024</v>
      </c>
      <c r="E216" s="26">
        <f>$C$3+1</f>
        <v>2025</v>
      </c>
      <c r="F216" s="26">
        <f>$C$3+2</f>
        <v>2026</v>
      </c>
      <c r="G216" s="26">
        <f>$C$3+3</f>
        <v>2027</v>
      </c>
      <c r="H216" s="26">
        <f>$C$3+4</f>
        <v>2028</v>
      </c>
      <c r="I216" s="26">
        <f>H216+1</f>
        <v>2029</v>
      </c>
      <c r="J216" s="26">
        <f t="shared" ref="J216" si="230">I216+1</f>
        <v>2030</v>
      </c>
      <c r="K216" s="26">
        <f t="shared" ref="K216" si="231">J216+1</f>
        <v>2031</v>
      </c>
      <c r="L216" s="26">
        <f t="shared" ref="L216" si="232">K216+1</f>
        <v>2032</v>
      </c>
      <c r="M216" s="26">
        <f t="shared" ref="M216" si="233">L216+1</f>
        <v>2033</v>
      </c>
      <c r="N216" s="26">
        <f t="shared" ref="N216" si="234">M216+1</f>
        <v>2034</v>
      </c>
      <c r="O216" s="26">
        <f t="shared" ref="O216" si="235">N216+1</f>
        <v>2035</v>
      </c>
      <c r="P216" s="26">
        <f t="shared" ref="P216" si="236">O216+1</f>
        <v>2036</v>
      </c>
      <c r="Q216" s="26">
        <f t="shared" ref="Q216" si="237">P216+1</f>
        <v>2037</v>
      </c>
      <c r="R216" s="26">
        <f t="shared" ref="R216" si="238">Q216+1</f>
        <v>2038</v>
      </c>
      <c r="S216" s="26">
        <f t="shared" ref="S216" si="239">R216+1</f>
        <v>2039</v>
      </c>
      <c r="T216" s="26">
        <f t="shared" ref="T216" si="240">S216+1</f>
        <v>2040</v>
      </c>
      <c r="U216" s="26">
        <f t="shared" ref="U216" si="241">T216+1</f>
        <v>2041</v>
      </c>
      <c r="V216" s="26">
        <f t="shared" ref="V216" si="242">U216+1</f>
        <v>2042</v>
      </c>
      <c r="W216" s="26">
        <f t="shared" ref="W216" si="243">V216+1</f>
        <v>2043</v>
      </c>
      <c r="X216" s="26">
        <f t="shared" ref="X216" si="244">W216+1</f>
        <v>2044</v>
      </c>
      <c r="Y216" s="26">
        <f t="shared" ref="Y216" si="245">X216+1</f>
        <v>2045</v>
      </c>
      <c r="Z216" s="26">
        <f t="shared" ref="Z216" si="246">Y216+1</f>
        <v>2046</v>
      </c>
      <c r="AA216" s="26">
        <f t="shared" ref="AA216" si="247">Z216+1</f>
        <v>2047</v>
      </c>
      <c r="AB216" s="26">
        <f t="shared" ref="AB216" si="248">AA216+1</f>
        <v>2048</v>
      </c>
    </row>
    <row r="217" spans="2:28">
      <c r="B217" s="3" t="s">
        <v>228</v>
      </c>
      <c r="C217" s="37"/>
      <c r="D217" s="20">
        <v>1</v>
      </c>
      <c r="E217" s="20">
        <v>2</v>
      </c>
      <c r="F217" s="20">
        <v>3</v>
      </c>
      <c r="G217" s="20">
        <v>4</v>
      </c>
      <c r="H217" s="20">
        <v>5</v>
      </c>
      <c r="I217" s="20">
        <v>6</v>
      </c>
      <c r="J217" s="20">
        <v>7</v>
      </c>
      <c r="K217" s="20">
        <v>8</v>
      </c>
      <c r="L217" s="20">
        <v>9</v>
      </c>
      <c r="M217" s="20">
        <v>10</v>
      </c>
      <c r="N217" s="20">
        <v>11</v>
      </c>
      <c r="O217" s="20">
        <v>12</v>
      </c>
      <c r="P217" s="20">
        <v>13</v>
      </c>
      <c r="Q217" s="20">
        <v>14</v>
      </c>
      <c r="R217" s="20">
        <v>15</v>
      </c>
      <c r="S217" s="20">
        <v>16</v>
      </c>
      <c r="T217" s="20">
        <v>17</v>
      </c>
      <c r="U217" s="20">
        <v>18</v>
      </c>
      <c r="V217" s="20">
        <v>19</v>
      </c>
      <c r="W217" s="20">
        <v>20</v>
      </c>
      <c r="X217" s="20">
        <v>21</v>
      </c>
      <c r="Y217" s="20">
        <v>22</v>
      </c>
      <c r="Z217" s="20">
        <v>23</v>
      </c>
      <c r="AA217" s="20">
        <v>24</v>
      </c>
      <c r="AB217" s="20">
        <v>25</v>
      </c>
    </row>
    <row r="218" spans="2:28">
      <c r="B218" s="372" t="s">
        <v>229</v>
      </c>
      <c r="C218" s="373"/>
      <c r="D218" s="373"/>
      <c r="E218" s="373"/>
      <c r="F218" s="373"/>
      <c r="G218" s="373"/>
      <c r="H218" s="373"/>
      <c r="I218" s="373"/>
      <c r="J218" s="373"/>
      <c r="K218" s="373"/>
      <c r="L218" s="373"/>
      <c r="M218" s="373"/>
      <c r="N218" s="373"/>
      <c r="O218" s="373"/>
      <c r="P218" s="373"/>
      <c r="Q218" s="373"/>
      <c r="R218" s="373"/>
      <c r="S218" s="373"/>
      <c r="T218" s="373"/>
      <c r="U218" s="373"/>
      <c r="V218" s="373"/>
      <c r="W218" s="373"/>
      <c r="X218" s="373"/>
      <c r="Y218" s="373"/>
      <c r="Z218" s="373"/>
      <c r="AA218" s="373"/>
      <c r="AB218" s="374"/>
    </row>
    <row r="219" spans="2:28">
      <c r="B219" s="3" t="s">
        <v>230</v>
      </c>
      <c r="C219" s="106" t="s">
        <v>176</v>
      </c>
      <c r="D219" s="34">
        <f>Επενδύσεις!D29</f>
        <v>1350151.0213555361</v>
      </c>
      <c r="E219" s="34">
        <f>Επενδύσεις!E29</f>
        <v>1891479.3087546199</v>
      </c>
      <c r="F219" s="34">
        <f>Επενδύσεις!F29</f>
        <v>415021.9679543979</v>
      </c>
      <c r="G219" s="34">
        <f>Επενδύσεις!G29</f>
        <v>563510.93938663194</v>
      </c>
      <c r="H219" s="34">
        <f>Επενδύσεις!H29</f>
        <v>532795.72861789854</v>
      </c>
      <c r="I219" s="107"/>
      <c r="J219" s="107"/>
      <c r="K219" s="107"/>
      <c r="L219" s="107"/>
      <c r="M219" s="107"/>
      <c r="N219" s="107"/>
      <c r="O219" s="107"/>
      <c r="P219" s="107"/>
      <c r="Q219" s="107"/>
      <c r="R219" s="107"/>
      <c r="S219" s="107"/>
      <c r="T219" s="107"/>
      <c r="U219" s="107"/>
      <c r="V219" s="107"/>
      <c r="W219" s="107"/>
      <c r="X219" s="107"/>
      <c r="Y219" s="107"/>
      <c r="Z219" s="107"/>
      <c r="AA219" s="107"/>
      <c r="AB219" s="107"/>
    </row>
    <row r="220" spans="2:28">
      <c r="B220" s="3" t="s">
        <v>231</v>
      </c>
      <c r="C220" s="106" t="s">
        <v>176</v>
      </c>
      <c r="D220" s="34"/>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row>
    <row r="221" spans="2:28">
      <c r="B221" s="3" t="s">
        <v>232</v>
      </c>
      <c r="C221" s="106" t="s">
        <v>176</v>
      </c>
      <c r="D221" s="107"/>
      <c r="E221" s="107"/>
      <c r="F221" s="107"/>
      <c r="G221" s="107"/>
      <c r="H221" s="107"/>
      <c r="I221" s="34">
        <v>259741.74</v>
      </c>
      <c r="J221" s="34">
        <v>238209.15</v>
      </c>
      <c r="K221" s="34">
        <v>136821.70000000001</v>
      </c>
      <c r="L221" s="34">
        <v>128921.83</v>
      </c>
      <c r="M221" s="34">
        <v>115509.14</v>
      </c>
      <c r="N221" s="34">
        <v>106931.78</v>
      </c>
      <c r="O221" s="34">
        <v>100249.62</v>
      </c>
      <c r="P221" s="34">
        <v>88969.68</v>
      </c>
      <c r="Q221" s="34">
        <v>89859.38</v>
      </c>
      <c r="R221" s="34">
        <v>90757.97</v>
      </c>
      <c r="S221" s="34">
        <v>91665.55</v>
      </c>
      <c r="T221" s="34">
        <v>69322.710000000006</v>
      </c>
      <c r="U221" s="34">
        <v>70015.94</v>
      </c>
      <c r="V221" s="34">
        <v>70716.100000000006</v>
      </c>
      <c r="W221" s="34">
        <v>68673.919999999998</v>
      </c>
      <c r="X221" s="34"/>
      <c r="Y221" s="34"/>
      <c r="Z221" s="34"/>
      <c r="AA221" s="34"/>
      <c r="AB221" s="34"/>
    </row>
    <row r="222" spans="2:28">
      <c r="B222" s="3" t="s">
        <v>233</v>
      </c>
      <c r="C222" s="108" t="s">
        <v>176</v>
      </c>
      <c r="D222" s="34">
        <v>1881</v>
      </c>
      <c r="E222" s="34">
        <v>8684</v>
      </c>
      <c r="F222" s="34">
        <v>15169</v>
      </c>
      <c r="G222" s="34">
        <v>22045</v>
      </c>
      <c r="H222" s="34">
        <v>27967</v>
      </c>
      <c r="I222" s="34">
        <v>34128</v>
      </c>
      <c r="J222" s="34">
        <v>37361</v>
      </c>
      <c r="K222" s="34">
        <v>42682</v>
      </c>
      <c r="L222" s="34">
        <v>47750</v>
      </c>
      <c r="M222" s="34">
        <v>52416</v>
      </c>
      <c r="N222" s="34">
        <v>56794</v>
      </c>
      <c r="O222" s="34">
        <v>60990</v>
      </c>
      <c r="P222" s="34">
        <v>64815</v>
      </c>
      <c r="Q222" s="34">
        <v>65459</v>
      </c>
      <c r="R222" s="34">
        <v>72657</v>
      </c>
      <c r="S222" s="34">
        <v>76701</v>
      </c>
      <c r="T222" s="34">
        <v>79205</v>
      </c>
      <c r="U222" s="34">
        <v>83341</v>
      </c>
      <c r="V222" s="34">
        <v>86766</v>
      </c>
      <c r="W222" s="34">
        <v>90167</v>
      </c>
      <c r="X222" s="34"/>
      <c r="Y222" s="34"/>
      <c r="Z222" s="34"/>
      <c r="AA222" s="34"/>
      <c r="AB222" s="34"/>
    </row>
    <row r="223" spans="2:28">
      <c r="B223" s="109" t="s">
        <v>234</v>
      </c>
      <c r="C223" s="108" t="s">
        <v>176</v>
      </c>
      <c r="D223" s="191">
        <f>D219+D222+D220</f>
        <v>1352032.0213555361</v>
      </c>
      <c r="E223" s="191">
        <f>E219+E222</f>
        <v>1900163.3087546199</v>
      </c>
      <c r="F223" s="191">
        <f>F219+F222</f>
        <v>430190.9679543979</v>
      </c>
      <c r="G223" s="191">
        <f>G219+G222</f>
        <v>585555.93938663194</v>
      </c>
      <c r="H223" s="191">
        <f>H219+H222</f>
        <v>560762.72861789854</v>
      </c>
      <c r="I223" s="191">
        <f>I221+I222</f>
        <v>293869.74</v>
      </c>
      <c r="J223" s="191">
        <f t="shared" ref="J223:AB223" si="249">J221+J222</f>
        <v>275570.15000000002</v>
      </c>
      <c r="K223" s="191">
        <f t="shared" si="249"/>
        <v>179503.7</v>
      </c>
      <c r="L223" s="191">
        <f t="shared" si="249"/>
        <v>176671.83000000002</v>
      </c>
      <c r="M223" s="191">
        <f t="shared" si="249"/>
        <v>167925.14</v>
      </c>
      <c r="N223" s="191">
        <f t="shared" si="249"/>
        <v>163725.78</v>
      </c>
      <c r="O223" s="191">
        <f t="shared" si="249"/>
        <v>161239.62</v>
      </c>
      <c r="P223" s="191">
        <f t="shared" si="249"/>
        <v>153784.68</v>
      </c>
      <c r="Q223" s="191">
        <f t="shared" si="249"/>
        <v>155318.38</v>
      </c>
      <c r="R223" s="191">
        <f t="shared" si="249"/>
        <v>163414.97</v>
      </c>
      <c r="S223" s="191">
        <f t="shared" si="249"/>
        <v>168366.55</v>
      </c>
      <c r="T223" s="191">
        <f t="shared" si="249"/>
        <v>148527.71000000002</v>
      </c>
      <c r="U223" s="191">
        <f t="shared" si="249"/>
        <v>153356.94</v>
      </c>
      <c r="V223" s="191">
        <f t="shared" si="249"/>
        <v>157482.1</v>
      </c>
      <c r="W223" s="191">
        <f t="shared" si="249"/>
        <v>158840.91999999998</v>
      </c>
      <c r="X223" s="191">
        <f t="shared" si="249"/>
        <v>0</v>
      </c>
      <c r="Y223" s="191">
        <f t="shared" si="249"/>
        <v>0</v>
      </c>
      <c r="Z223" s="191">
        <f t="shared" si="249"/>
        <v>0</v>
      </c>
      <c r="AA223" s="191">
        <f t="shared" si="249"/>
        <v>0</v>
      </c>
      <c r="AB223" s="191">
        <f t="shared" si="249"/>
        <v>0</v>
      </c>
    </row>
    <row r="224" spans="2:28">
      <c r="B224" s="16" t="s">
        <v>235</v>
      </c>
    </row>
    <row r="225" spans="2:28">
      <c r="B225" s="16" t="s">
        <v>236</v>
      </c>
    </row>
    <row r="226" spans="2:28">
      <c r="B226" s="372" t="s">
        <v>237</v>
      </c>
      <c r="C226" s="373"/>
      <c r="D226" s="373"/>
      <c r="E226" s="373"/>
      <c r="F226" s="373"/>
      <c r="G226" s="373"/>
      <c r="H226" s="373"/>
      <c r="I226" s="373"/>
      <c r="J226" s="373"/>
      <c r="K226" s="373"/>
      <c r="L226" s="373"/>
      <c r="M226" s="373"/>
      <c r="N226" s="373"/>
      <c r="O226" s="373"/>
      <c r="P226" s="373"/>
      <c r="Q226" s="373"/>
      <c r="R226" s="373"/>
      <c r="S226" s="373"/>
      <c r="T226" s="373"/>
      <c r="U226" s="373"/>
      <c r="V226" s="373"/>
      <c r="W226" s="373"/>
      <c r="X226" s="373"/>
      <c r="Y226" s="373"/>
      <c r="Z226" s="373"/>
      <c r="AA226" s="373"/>
      <c r="AB226" s="374"/>
    </row>
    <row r="227" spans="2:28">
      <c r="B227" s="110" t="s">
        <v>238</v>
      </c>
      <c r="C227" s="106" t="s">
        <v>111</v>
      </c>
      <c r="D227" s="34">
        <v>3057</v>
      </c>
      <c r="E227" s="34">
        <v>13907.59612</v>
      </c>
      <c r="F227" s="34">
        <v>24560.03803</v>
      </c>
      <c r="G227" s="34">
        <v>33287.659359999998</v>
      </c>
      <c r="H227" s="34">
        <v>41100.457589999998</v>
      </c>
      <c r="I227" s="34">
        <v>45140.224690000003</v>
      </c>
      <c r="J227" s="34">
        <v>52115.515630000002</v>
      </c>
      <c r="K227" s="34">
        <v>54179.128779999999</v>
      </c>
      <c r="L227" s="34">
        <v>70872.246960000004</v>
      </c>
      <c r="M227" s="34">
        <v>72580.085789999997</v>
      </c>
      <c r="N227" s="34">
        <v>74145.452069999999</v>
      </c>
      <c r="O227" s="34">
        <v>76737.813800000004</v>
      </c>
      <c r="P227" s="34">
        <v>78014.571389999997</v>
      </c>
      <c r="Q227" s="34">
        <v>79291.328989999995</v>
      </c>
      <c r="R227" s="34">
        <v>80568.086590000006</v>
      </c>
      <c r="S227" s="34">
        <v>81844.84418</v>
      </c>
      <c r="T227" s="34">
        <v>82810.401020000005</v>
      </c>
      <c r="U227" s="34">
        <v>83775.957859999995</v>
      </c>
      <c r="V227" s="34">
        <v>84741.5147</v>
      </c>
      <c r="W227" s="34">
        <v>85679.187619999997</v>
      </c>
      <c r="X227" s="34"/>
      <c r="Y227" s="34"/>
      <c r="Z227" s="34"/>
      <c r="AA227" s="34"/>
      <c r="AB227" s="34"/>
    </row>
    <row r="228" spans="2:28">
      <c r="B228" s="110" t="s">
        <v>239</v>
      </c>
      <c r="C228" s="108" t="s">
        <v>176</v>
      </c>
      <c r="D228" s="150">
        <f t="shared" ref="D228:AB228" si="250">D227*$D$11</f>
        <v>20288.4851385</v>
      </c>
      <c r="E228" s="150">
        <f t="shared" si="250"/>
        <v>92300.967351285653</v>
      </c>
      <c r="F228" s="150">
        <f t="shared" si="250"/>
        <v>162998.35347486089</v>
      </c>
      <c r="G228" s="150">
        <f t="shared" si="250"/>
        <v>220921.22414812245</v>
      </c>
      <c r="H228" s="150">
        <f t="shared" si="250"/>
        <v>272772.66045150947</v>
      </c>
      <c r="I228" s="150">
        <f t="shared" si="250"/>
        <v>299583.50597697607</v>
      </c>
      <c r="J228" s="150">
        <f t="shared" si="250"/>
        <v>345876.6321048477</v>
      </c>
      <c r="K228" s="150">
        <f t="shared" si="250"/>
        <v>359572.27643765375</v>
      </c>
      <c r="L228" s="150">
        <f t="shared" si="250"/>
        <v>470360.00300296431</v>
      </c>
      <c r="M228" s="150">
        <f t="shared" si="250"/>
        <v>481694.46905510954</v>
      </c>
      <c r="N228" s="150">
        <f t="shared" si="250"/>
        <v>492083.38318925712</v>
      </c>
      <c r="O228" s="150">
        <f t="shared" si="250"/>
        <v>509288.18934978091</v>
      </c>
      <c r="P228" s="150">
        <f t="shared" si="250"/>
        <v>517761.68538844032</v>
      </c>
      <c r="Q228" s="150">
        <f t="shared" si="250"/>
        <v>526235.18149346719</v>
      </c>
      <c r="R228" s="150">
        <f t="shared" si="250"/>
        <v>534708.67759849399</v>
      </c>
      <c r="S228" s="150">
        <f t="shared" si="250"/>
        <v>543182.17363715346</v>
      </c>
      <c r="T228" s="150">
        <f t="shared" si="250"/>
        <v>549590.31416666508</v>
      </c>
      <c r="U228" s="150">
        <f t="shared" si="250"/>
        <v>555998.45469617669</v>
      </c>
      <c r="V228" s="150">
        <f t="shared" si="250"/>
        <v>562406.5952256883</v>
      </c>
      <c r="W228" s="150">
        <f t="shared" si="250"/>
        <v>568629.67769287631</v>
      </c>
      <c r="X228" s="150">
        <f t="shared" si="250"/>
        <v>0</v>
      </c>
      <c r="Y228" s="150">
        <f t="shared" si="250"/>
        <v>0</v>
      </c>
      <c r="Z228" s="150">
        <f t="shared" si="250"/>
        <v>0</v>
      </c>
      <c r="AA228" s="150">
        <f t="shared" si="250"/>
        <v>0</v>
      </c>
      <c r="AB228" s="150">
        <f t="shared" si="250"/>
        <v>0</v>
      </c>
    </row>
    <row r="229" spans="2:28">
      <c r="B229" s="110" t="s">
        <v>240</v>
      </c>
      <c r="C229" s="108" t="s">
        <v>176</v>
      </c>
      <c r="D229" s="150"/>
      <c r="E229" s="150"/>
      <c r="F229" s="150"/>
      <c r="G229" s="150"/>
      <c r="H229" s="150"/>
      <c r="I229" s="150"/>
      <c r="J229" s="150"/>
      <c r="K229" s="150"/>
      <c r="L229" s="150"/>
      <c r="M229" s="150"/>
      <c r="N229" s="150"/>
      <c r="O229" s="150"/>
      <c r="P229" s="150">
        <v>0</v>
      </c>
      <c r="Q229" s="150">
        <v>0</v>
      </c>
      <c r="R229" s="150">
        <v>0</v>
      </c>
      <c r="S229" s="150">
        <v>0</v>
      </c>
      <c r="T229" s="150">
        <v>0</v>
      </c>
      <c r="U229" s="150">
        <v>0</v>
      </c>
      <c r="V229" s="150">
        <v>0</v>
      </c>
      <c r="W229" s="150">
        <v>0</v>
      </c>
      <c r="X229" s="150">
        <v>0</v>
      </c>
      <c r="Y229" s="150"/>
      <c r="Z229" s="150"/>
      <c r="AA229" s="150"/>
      <c r="AB229" s="150"/>
    </row>
    <row r="230" spans="2:28">
      <c r="B230" s="110" t="s">
        <v>241</v>
      </c>
      <c r="C230" s="108" t="s">
        <v>176</v>
      </c>
      <c r="D230" s="150"/>
      <c r="E230" s="150"/>
      <c r="F230" s="150"/>
      <c r="G230" s="150"/>
      <c r="H230" s="150"/>
      <c r="I230" s="150"/>
      <c r="J230" s="150"/>
      <c r="K230" s="150"/>
      <c r="L230" s="150"/>
      <c r="M230" s="150"/>
      <c r="N230" s="150"/>
      <c r="O230" s="150"/>
      <c r="P230" s="150"/>
      <c r="Q230" s="150"/>
      <c r="R230" s="150"/>
      <c r="S230" s="150"/>
      <c r="T230" s="150"/>
      <c r="U230" s="150"/>
      <c r="V230" s="150"/>
      <c r="W230" s="150"/>
      <c r="X230" s="150"/>
      <c r="Y230" s="150"/>
      <c r="Z230" s="150"/>
      <c r="AA230" s="150"/>
      <c r="AB230" s="150"/>
    </row>
    <row r="231" spans="2:28">
      <c r="B231" s="109" t="s">
        <v>242</v>
      </c>
      <c r="C231" s="108" t="s">
        <v>176</v>
      </c>
      <c r="D231" s="191">
        <f>D228+D229+D230</f>
        <v>20288.4851385</v>
      </c>
      <c r="E231" s="191">
        <f t="shared" ref="E231:AB231" si="251">E228+E229+E230</f>
        <v>92300.967351285653</v>
      </c>
      <c r="F231" s="191">
        <f t="shared" si="251"/>
        <v>162998.35347486089</v>
      </c>
      <c r="G231" s="191">
        <f t="shared" si="251"/>
        <v>220921.22414812245</v>
      </c>
      <c r="H231" s="191">
        <f t="shared" si="251"/>
        <v>272772.66045150947</v>
      </c>
      <c r="I231" s="191">
        <f t="shared" si="251"/>
        <v>299583.50597697607</v>
      </c>
      <c r="J231" s="191">
        <f t="shared" si="251"/>
        <v>345876.6321048477</v>
      </c>
      <c r="K231" s="191">
        <f t="shared" si="251"/>
        <v>359572.27643765375</v>
      </c>
      <c r="L231" s="191">
        <f t="shared" si="251"/>
        <v>470360.00300296431</v>
      </c>
      <c r="M231" s="191">
        <f t="shared" si="251"/>
        <v>481694.46905510954</v>
      </c>
      <c r="N231" s="191">
        <f t="shared" si="251"/>
        <v>492083.38318925712</v>
      </c>
      <c r="O231" s="191">
        <f t="shared" si="251"/>
        <v>509288.18934978091</v>
      </c>
      <c r="P231" s="191">
        <f t="shared" si="251"/>
        <v>517761.68538844032</v>
      </c>
      <c r="Q231" s="191">
        <f t="shared" si="251"/>
        <v>526235.18149346719</v>
      </c>
      <c r="R231" s="191">
        <f t="shared" si="251"/>
        <v>534708.67759849399</v>
      </c>
      <c r="S231" s="191">
        <f t="shared" si="251"/>
        <v>543182.17363715346</v>
      </c>
      <c r="T231" s="191">
        <f t="shared" si="251"/>
        <v>549590.31416666508</v>
      </c>
      <c r="U231" s="191">
        <f t="shared" si="251"/>
        <v>555998.45469617669</v>
      </c>
      <c r="V231" s="191">
        <f t="shared" si="251"/>
        <v>562406.5952256883</v>
      </c>
      <c r="W231" s="191">
        <f t="shared" si="251"/>
        <v>568629.67769287631</v>
      </c>
      <c r="X231" s="191">
        <f t="shared" si="251"/>
        <v>0</v>
      </c>
      <c r="Y231" s="191">
        <f t="shared" si="251"/>
        <v>0</v>
      </c>
      <c r="Z231" s="191">
        <f t="shared" si="251"/>
        <v>0</v>
      </c>
      <c r="AA231" s="191">
        <f t="shared" si="251"/>
        <v>0</v>
      </c>
      <c r="AB231" s="191">
        <f t="shared" si="251"/>
        <v>0</v>
      </c>
    </row>
    <row r="232" spans="2:28">
      <c r="B232" s="111" t="s">
        <v>243</v>
      </c>
    </row>
    <row r="233" spans="2:28">
      <c r="B233" s="3" t="s">
        <v>244</v>
      </c>
      <c r="C233" s="112" t="s">
        <v>176</v>
      </c>
      <c r="D233" s="151">
        <f>D231-D223</f>
        <v>-1331743.536217036</v>
      </c>
      <c r="E233" s="151">
        <f t="shared" ref="E233:AB233" si="252">E231-E223</f>
        <v>-1807862.3414033342</v>
      </c>
      <c r="F233" s="151">
        <f t="shared" si="252"/>
        <v>-267192.61447953701</v>
      </c>
      <c r="G233" s="151">
        <f t="shared" si="252"/>
        <v>-364634.71523850947</v>
      </c>
      <c r="H233" s="151">
        <f t="shared" si="252"/>
        <v>-287990.06816638907</v>
      </c>
      <c r="I233" s="151">
        <f t="shared" si="252"/>
        <v>5713.7659769760794</v>
      </c>
      <c r="J233" s="151">
        <f t="shared" si="252"/>
        <v>70306.482104847673</v>
      </c>
      <c r="K233" s="151">
        <f t="shared" si="252"/>
        <v>180068.57643765374</v>
      </c>
      <c r="L233" s="151">
        <f t="shared" si="252"/>
        <v>293688.17300296429</v>
      </c>
      <c r="M233" s="151">
        <f t="shared" si="252"/>
        <v>313769.32905510953</v>
      </c>
      <c r="N233" s="151">
        <f t="shared" si="252"/>
        <v>328357.60318925709</v>
      </c>
      <c r="O233" s="151">
        <f t="shared" si="252"/>
        <v>348048.56934978091</v>
      </c>
      <c r="P233" s="151">
        <f t="shared" si="252"/>
        <v>363977.00538844033</v>
      </c>
      <c r="Q233" s="151">
        <f t="shared" si="252"/>
        <v>370916.80149346718</v>
      </c>
      <c r="R233" s="151">
        <f t="shared" si="252"/>
        <v>371293.70759849402</v>
      </c>
      <c r="S233" s="151">
        <f t="shared" si="252"/>
        <v>374815.62363715348</v>
      </c>
      <c r="T233" s="151">
        <f t="shared" si="252"/>
        <v>401062.60416666506</v>
      </c>
      <c r="U233" s="151">
        <f t="shared" si="252"/>
        <v>402641.51469617669</v>
      </c>
      <c r="V233" s="151">
        <f t="shared" si="252"/>
        <v>404924.49522568833</v>
      </c>
      <c r="W233" s="151">
        <f t="shared" si="252"/>
        <v>409788.75769287633</v>
      </c>
      <c r="X233" s="151">
        <f t="shared" si="252"/>
        <v>0</v>
      </c>
      <c r="Y233" s="151">
        <f t="shared" si="252"/>
        <v>0</v>
      </c>
      <c r="Z233" s="151">
        <f t="shared" si="252"/>
        <v>0</v>
      </c>
      <c r="AA233" s="151">
        <f t="shared" si="252"/>
        <v>0</v>
      </c>
      <c r="AB233" s="151">
        <f t="shared" si="252"/>
        <v>0</v>
      </c>
    </row>
    <row r="234" spans="2:28">
      <c r="B234" s="3" t="s">
        <v>245</v>
      </c>
      <c r="C234" s="112" t="s">
        <v>176</v>
      </c>
      <c r="D234" s="151">
        <f>D233*1/(1+$D$10)</f>
        <v>-1228772.4083936482</v>
      </c>
      <c r="E234" s="151">
        <f>E233*1/(1+$E$10)*(1/(1+$D$10))</f>
        <v>-1539100.8036619273</v>
      </c>
      <c r="F234" s="151">
        <f>F233*1/(1+$F$10)*(1/(1+$E$10))*(1/(1+$D$10))</f>
        <v>-209882.87738877762</v>
      </c>
      <c r="G234" s="151">
        <f>G233*1/(1+$G$10)*(1/(1+$F$10)*(1/(1+$E$10))*(1/(1+$D$10)))</f>
        <v>-264278.25272859709</v>
      </c>
      <c r="H234" s="151">
        <f>H233*1/(1+$H$10)*(1/(1+$G$10)*(1/(1+$F$10)*(1/(1+$E$10))*(1/(1+$D$10))))</f>
        <v>-192589.13263868995</v>
      </c>
      <c r="I234" s="151">
        <f t="shared" ref="I234:AB234" si="253">I233*(1/((1+$H$10)^(I217-$G$17))*(1/(1+$G$10)*(1/(1+$F$10)*(1/(1+$E$10))*((1/(1+$D$10))))))</f>
        <v>3525.5556039780822</v>
      </c>
      <c r="J234" s="151">
        <f t="shared" si="253"/>
        <v>40026.843312241028</v>
      </c>
      <c r="K234" s="151">
        <f t="shared" si="253"/>
        <v>94589.898138048578</v>
      </c>
      <c r="L234" s="151">
        <f t="shared" si="253"/>
        <v>142345.62954471674</v>
      </c>
      <c r="M234" s="151">
        <f t="shared" si="253"/>
        <v>140319.82108873181</v>
      </c>
      <c r="N234" s="151">
        <f t="shared" si="253"/>
        <v>135489.75687805723</v>
      </c>
      <c r="O234" s="151">
        <f t="shared" si="253"/>
        <v>132510.43901402922</v>
      </c>
      <c r="P234" s="151">
        <f t="shared" si="253"/>
        <v>127860.10028633295</v>
      </c>
      <c r="Q234" s="151">
        <f t="shared" si="253"/>
        <v>120223.24682715059</v>
      </c>
      <c r="R234" s="151">
        <f t="shared" si="253"/>
        <v>111040.23930095808</v>
      </c>
      <c r="S234" s="151">
        <f t="shared" si="253"/>
        <v>103426.38342355257</v>
      </c>
      <c r="T234" s="151">
        <f t="shared" si="253"/>
        <v>102111.97494107739</v>
      </c>
      <c r="U234" s="151">
        <f t="shared" si="253"/>
        <v>94587.53572139499</v>
      </c>
      <c r="V234" s="151">
        <f t="shared" si="253"/>
        <v>87768.820618983606</v>
      </c>
      <c r="W234" s="151">
        <f t="shared" si="253"/>
        <v>81955.311646452566</v>
      </c>
      <c r="X234" s="151">
        <f t="shared" si="253"/>
        <v>0</v>
      </c>
      <c r="Y234" s="151">
        <f t="shared" si="253"/>
        <v>0</v>
      </c>
      <c r="Z234" s="151">
        <f t="shared" si="253"/>
        <v>0</v>
      </c>
      <c r="AA234" s="151">
        <f t="shared" si="253"/>
        <v>0</v>
      </c>
      <c r="AB234" s="151">
        <f t="shared" si="253"/>
        <v>0</v>
      </c>
    </row>
    <row r="235" spans="2:2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row>
    <row r="236" spans="2:28">
      <c r="B236" s="39" t="s">
        <v>246</v>
      </c>
      <c r="C236" s="113" t="s">
        <v>176</v>
      </c>
      <c r="D236" s="114">
        <f>SUM(D234:AB234)</f>
        <v>-1916841.9184659356</v>
      </c>
      <c r="E236" s="38"/>
      <c r="F236" s="38"/>
      <c r="G236" s="38"/>
      <c r="H236" s="38"/>
    </row>
    <row r="238" spans="2:28">
      <c r="B238" s="39" t="s">
        <v>218</v>
      </c>
      <c r="C238" s="39"/>
      <c r="D238" s="192">
        <f>IFERROR(IRR(D233:AB233),0)</f>
        <v>1.096930219211889E-2</v>
      </c>
    </row>
    <row r="240" spans="2:28">
      <c r="B240" s="39" t="s">
        <v>247</v>
      </c>
    </row>
    <row r="241" spans="2:28">
      <c r="B241" s="3" t="s">
        <v>228</v>
      </c>
      <c r="C241" s="37"/>
      <c r="D241" s="20">
        <v>1</v>
      </c>
      <c r="E241" s="20">
        <v>2</v>
      </c>
      <c r="F241" s="20">
        <v>3</v>
      </c>
      <c r="G241" s="20">
        <v>4</v>
      </c>
      <c r="H241" s="20">
        <v>5</v>
      </c>
      <c r="I241" s="20">
        <v>6</v>
      </c>
      <c r="J241" s="20">
        <v>7</v>
      </c>
      <c r="K241" s="20">
        <v>8</v>
      </c>
      <c r="L241" s="20">
        <v>9</v>
      </c>
      <c r="M241" s="20">
        <v>10</v>
      </c>
      <c r="N241" s="20">
        <v>11</v>
      </c>
      <c r="O241" s="20">
        <v>12</v>
      </c>
      <c r="P241" s="20">
        <v>13</v>
      </c>
      <c r="Q241" s="20">
        <v>14</v>
      </c>
      <c r="R241" s="20">
        <v>15</v>
      </c>
      <c r="S241" s="20">
        <v>16</v>
      </c>
      <c r="T241" s="20">
        <v>17</v>
      </c>
      <c r="U241" s="20">
        <v>18</v>
      </c>
      <c r="V241" s="20">
        <v>19</v>
      </c>
      <c r="W241" s="20">
        <v>20</v>
      </c>
      <c r="X241" s="20">
        <v>21</v>
      </c>
      <c r="Y241" s="20">
        <v>22</v>
      </c>
      <c r="Z241" s="20">
        <v>23</v>
      </c>
      <c r="AA241" s="20">
        <v>24</v>
      </c>
      <c r="AB241" s="20">
        <v>25</v>
      </c>
    </row>
    <row r="242" spans="2:28">
      <c r="B242" s="3" t="s">
        <v>244</v>
      </c>
      <c r="C242" s="112" t="s">
        <v>176</v>
      </c>
      <c r="D242" s="150">
        <f>D233</f>
        <v>-1331743.536217036</v>
      </c>
      <c r="E242" s="150">
        <f>E233</f>
        <v>-1807862.3414033342</v>
      </c>
      <c r="F242" s="150">
        <f t="shared" ref="F242:AB242" si="254">F233</f>
        <v>-267192.61447953701</v>
      </c>
      <c r="G242" s="150">
        <f t="shared" si="254"/>
        <v>-364634.71523850947</v>
      </c>
      <c r="H242" s="150">
        <f t="shared" si="254"/>
        <v>-287990.06816638907</v>
      </c>
      <c r="I242" s="150">
        <f t="shared" si="254"/>
        <v>5713.7659769760794</v>
      </c>
      <c r="J242" s="150">
        <f t="shared" si="254"/>
        <v>70306.482104847673</v>
      </c>
      <c r="K242" s="150">
        <f t="shared" si="254"/>
        <v>180068.57643765374</v>
      </c>
      <c r="L242" s="150">
        <f t="shared" si="254"/>
        <v>293688.17300296429</v>
      </c>
      <c r="M242" s="150">
        <f t="shared" si="254"/>
        <v>313769.32905510953</v>
      </c>
      <c r="N242" s="150">
        <f t="shared" si="254"/>
        <v>328357.60318925709</v>
      </c>
      <c r="O242" s="150">
        <f t="shared" si="254"/>
        <v>348048.56934978091</v>
      </c>
      <c r="P242" s="150">
        <f t="shared" si="254"/>
        <v>363977.00538844033</v>
      </c>
      <c r="Q242" s="150">
        <f t="shared" si="254"/>
        <v>370916.80149346718</v>
      </c>
      <c r="R242" s="150">
        <f t="shared" si="254"/>
        <v>371293.70759849402</v>
      </c>
      <c r="S242" s="150">
        <f t="shared" si="254"/>
        <v>374815.62363715348</v>
      </c>
      <c r="T242" s="150">
        <f t="shared" si="254"/>
        <v>401062.60416666506</v>
      </c>
      <c r="U242" s="150">
        <f t="shared" si="254"/>
        <v>402641.51469617669</v>
      </c>
      <c r="V242" s="150">
        <f t="shared" si="254"/>
        <v>404924.49522568833</v>
      </c>
      <c r="W242" s="150">
        <f t="shared" si="254"/>
        <v>409788.75769287633</v>
      </c>
      <c r="X242" s="150">
        <f t="shared" si="254"/>
        <v>0</v>
      </c>
      <c r="Y242" s="150">
        <f t="shared" si="254"/>
        <v>0</v>
      </c>
      <c r="Z242" s="150">
        <f t="shared" si="254"/>
        <v>0</v>
      </c>
      <c r="AA242" s="150">
        <f t="shared" si="254"/>
        <v>0</v>
      </c>
      <c r="AB242" s="150">
        <f t="shared" si="254"/>
        <v>0</v>
      </c>
    </row>
    <row r="243" spans="2:28">
      <c r="B243" s="115" t="s">
        <v>248</v>
      </c>
      <c r="C243" s="116" t="s">
        <v>176</v>
      </c>
      <c r="D243" s="193">
        <f>D219*1/(1+$D$10)</f>
        <v>1245756.6168624617</v>
      </c>
      <c r="E243" s="193">
        <f>E219*1/(1+$E$10)*(1/(1+$D$10))</f>
        <v>1610287.0542423993</v>
      </c>
      <c r="F243" s="193">
        <f>F219*1/(1+$F$10)*(1/(1+$E$10))*(1/(1+$D$10))</f>
        <v>326004.53790047823</v>
      </c>
      <c r="G243" s="193">
        <f>G219*1/(1+$G$10)*(1/(1+$F$10)*(1/(1+$E$10))*(1/(1+$D$10)))</f>
        <v>408418.83734832465</v>
      </c>
      <c r="H243" s="193">
        <f>H219*1/(1+$H$10)*(1/(1+$G$10)*(1/(1+$F$10)*(1/(1+$E$10))*(1/(1+$D$10))))</f>
        <v>356299.32622827671</v>
      </c>
    </row>
    <row r="244" spans="2:28">
      <c r="B244" s="3" t="s">
        <v>249</v>
      </c>
      <c r="C244" s="112" t="s">
        <v>176</v>
      </c>
      <c r="D244" s="151">
        <f>D242-D243</f>
        <v>-2577500.1530794976</v>
      </c>
      <c r="E244" s="151">
        <f>D244+E242-E243</f>
        <v>-5995649.5487252316</v>
      </c>
      <c r="F244" s="151">
        <f>E244+F242-F243</f>
        <v>-6588846.7011052473</v>
      </c>
      <c r="G244" s="151">
        <f>F244+G242-G243</f>
        <v>-7361900.2536920812</v>
      </c>
      <c r="H244" s="151">
        <f>G244+H242-H243</f>
        <v>-8006189.6480867472</v>
      </c>
      <c r="I244" s="151">
        <f t="shared" ref="I244" si="255">H244+I242</f>
        <v>-8000475.8821097715</v>
      </c>
      <c r="J244" s="151">
        <f t="shared" ref="J244" si="256">I244+J242</f>
        <v>-7930169.4000049233</v>
      </c>
      <c r="K244" s="151">
        <f t="shared" ref="K244" si="257">J244+K242</f>
        <v>-7750100.8235672694</v>
      </c>
      <c r="L244" s="151">
        <f t="shared" ref="L244" si="258">K244+L242</f>
        <v>-7456412.6505643055</v>
      </c>
      <c r="M244" s="151">
        <f t="shared" ref="M244" si="259">L244+M242</f>
        <v>-7142643.3215091955</v>
      </c>
      <c r="N244" s="151">
        <f t="shared" ref="N244" si="260">M244+N242</f>
        <v>-6814285.7183199385</v>
      </c>
      <c r="O244" s="151">
        <f t="shared" ref="O244" si="261">N244+O242</f>
        <v>-6466237.1489701578</v>
      </c>
      <c r="P244" s="151">
        <f t="shared" ref="P244" si="262">O244+P242</f>
        <v>-6102260.1435817173</v>
      </c>
      <c r="Q244" s="151">
        <f t="shared" ref="Q244" si="263">P244+Q242</f>
        <v>-5731343.3420882504</v>
      </c>
      <c r="R244" s="151">
        <f t="shared" ref="R244" si="264">Q244+R242</f>
        <v>-5360049.6344897561</v>
      </c>
      <c r="S244" s="151">
        <f t="shared" ref="S244" si="265">R244+S242</f>
        <v>-4985234.0108526023</v>
      </c>
      <c r="T244" s="151">
        <f t="shared" ref="T244" si="266">S244+T242</f>
        <v>-4584171.4066859372</v>
      </c>
      <c r="U244" s="151">
        <f t="shared" ref="U244" si="267">T244+U242</f>
        <v>-4181529.8919897606</v>
      </c>
      <c r="V244" s="151">
        <f t="shared" ref="V244" si="268">U244+V242</f>
        <v>-3776605.3967640721</v>
      </c>
      <c r="W244" s="151">
        <f t="shared" ref="W244" si="269">V244+W242</f>
        <v>-3366816.6390711959</v>
      </c>
      <c r="X244" s="151">
        <f t="shared" ref="X244" si="270">W244+X242</f>
        <v>-3366816.6390711959</v>
      </c>
      <c r="Y244" s="151">
        <f t="shared" ref="Y244" si="271">X244+Y242</f>
        <v>-3366816.6390711959</v>
      </c>
      <c r="Z244" s="151">
        <f t="shared" ref="Z244" si="272">Y244+Z242</f>
        <v>-3366816.6390711959</v>
      </c>
      <c r="AA244" s="151">
        <f t="shared" ref="AA244" si="273">Z244+AA242</f>
        <v>-3366816.6390711959</v>
      </c>
      <c r="AB244" s="151">
        <f>AA244+AB242</f>
        <v>-3366816.6390711959</v>
      </c>
    </row>
    <row r="245" spans="2:28">
      <c r="B245" s="117" t="s">
        <v>250</v>
      </c>
    </row>
    <row r="247" spans="2:28" ht="15.6">
      <c r="B247" s="375" t="s">
        <v>257</v>
      </c>
      <c r="C247" s="376"/>
      <c r="D247" s="376"/>
      <c r="E247" s="376"/>
      <c r="F247" s="376"/>
      <c r="G247" s="376"/>
      <c r="H247" s="376"/>
      <c r="I247" s="376"/>
      <c r="J247" s="376"/>
      <c r="K247" s="376"/>
      <c r="L247" s="376"/>
      <c r="M247" s="376"/>
      <c r="N247" s="376"/>
      <c r="O247" s="376"/>
      <c r="P247" s="376"/>
      <c r="Q247" s="376"/>
      <c r="R247" s="376"/>
      <c r="S247" s="376"/>
      <c r="T247" s="376"/>
      <c r="U247" s="376"/>
      <c r="V247" s="376"/>
      <c r="W247" s="376"/>
      <c r="X247" s="376"/>
      <c r="Y247" s="376"/>
      <c r="Z247" s="376"/>
      <c r="AA247" s="376"/>
      <c r="AB247" s="377"/>
    </row>
    <row r="248" spans="2:28" ht="15.6">
      <c r="B248" s="103"/>
      <c r="C248" s="103"/>
      <c r="D248" s="102"/>
      <c r="E248" s="10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row>
    <row r="249" spans="2:28">
      <c r="B249" s="105" t="s">
        <v>227</v>
      </c>
      <c r="C249" s="97"/>
    </row>
    <row r="250" spans="2:28">
      <c r="B250" s="3"/>
      <c r="C250" s="26" t="s">
        <v>102</v>
      </c>
      <c r="D250" s="26">
        <f>$C$3</f>
        <v>2024</v>
      </c>
      <c r="E250" s="26">
        <f>$C$3+1</f>
        <v>2025</v>
      </c>
      <c r="F250" s="26">
        <f>$C$3+2</f>
        <v>2026</v>
      </c>
      <c r="G250" s="26">
        <f>$C$3+3</f>
        <v>2027</v>
      </c>
      <c r="H250" s="26">
        <f>$C$3+4</f>
        <v>2028</v>
      </c>
      <c r="I250" s="26">
        <f>H250+1</f>
        <v>2029</v>
      </c>
      <c r="J250" s="26">
        <f t="shared" ref="J250" si="274">I250+1</f>
        <v>2030</v>
      </c>
      <c r="K250" s="26">
        <f t="shared" ref="K250" si="275">J250+1</f>
        <v>2031</v>
      </c>
      <c r="L250" s="26">
        <f t="shared" ref="L250" si="276">K250+1</f>
        <v>2032</v>
      </c>
      <c r="M250" s="26">
        <f t="shared" ref="M250" si="277">L250+1</f>
        <v>2033</v>
      </c>
      <c r="N250" s="26">
        <f t="shared" ref="N250" si="278">M250+1</f>
        <v>2034</v>
      </c>
      <c r="O250" s="26">
        <f t="shared" ref="O250" si="279">N250+1</f>
        <v>2035</v>
      </c>
      <c r="P250" s="26">
        <f t="shared" ref="P250" si="280">O250+1</f>
        <v>2036</v>
      </c>
      <c r="Q250" s="26">
        <f t="shared" ref="Q250" si="281">P250+1</f>
        <v>2037</v>
      </c>
      <c r="R250" s="26">
        <f t="shared" ref="R250" si="282">Q250+1</f>
        <v>2038</v>
      </c>
      <c r="S250" s="26">
        <f t="shared" ref="S250" si="283">R250+1</f>
        <v>2039</v>
      </c>
      <c r="T250" s="26">
        <f t="shared" ref="T250" si="284">S250+1</f>
        <v>2040</v>
      </c>
      <c r="U250" s="26">
        <f t="shared" ref="U250" si="285">T250+1</f>
        <v>2041</v>
      </c>
      <c r="V250" s="26">
        <f t="shared" ref="V250" si="286">U250+1</f>
        <v>2042</v>
      </c>
      <c r="W250" s="26">
        <f t="shared" ref="W250" si="287">V250+1</f>
        <v>2043</v>
      </c>
      <c r="X250" s="26">
        <f t="shared" ref="X250" si="288">W250+1</f>
        <v>2044</v>
      </c>
      <c r="Y250" s="26">
        <f t="shared" ref="Y250" si="289">X250+1</f>
        <v>2045</v>
      </c>
      <c r="Z250" s="26">
        <f t="shared" ref="Z250" si="290">Y250+1</f>
        <v>2046</v>
      </c>
      <c r="AA250" s="26">
        <f t="shared" ref="AA250" si="291">Z250+1</f>
        <v>2047</v>
      </c>
      <c r="AB250" s="26">
        <f t="shared" ref="AB250" si="292">AA250+1</f>
        <v>2048</v>
      </c>
    </row>
    <row r="251" spans="2:28">
      <c r="B251" s="3" t="s">
        <v>228</v>
      </c>
      <c r="C251" s="37"/>
      <c r="D251" s="20">
        <v>1</v>
      </c>
      <c r="E251" s="20">
        <v>2</v>
      </c>
      <c r="F251" s="20">
        <v>3</v>
      </c>
      <c r="G251" s="20">
        <v>4</v>
      </c>
      <c r="H251" s="20">
        <v>5</v>
      </c>
      <c r="I251" s="20">
        <v>6</v>
      </c>
      <c r="J251" s="20">
        <v>7</v>
      </c>
      <c r="K251" s="20">
        <v>8</v>
      </c>
      <c r="L251" s="20">
        <v>9</v>
      </c>
      <c r="M251" s="20">
        <v>10</v>
      </c>
      <c r="N251" s="20">
        <v>11</v>
      </c>
      <c r="O251" s="20">
        <v>12</v>
      </c>
      <c r="P251" s="20">
        <v>13</v>
      </c>
      <c r="Q251" s="20">
        <v>14</v>
      </c>
      <c r="R251" s="20">
        <v>15</v>
      </c>
      <c r="S251" s="20">
        <v>16</v>
      </c>
      <c r="T251" s="20">
        <v>17</v>
      </c>
      <c r="U251" s="20">
        <v>18</v>
      </c>
      <c r="V251" s="20">
        <v>19</v>
      </c>
      <c r="W251" s="20">
        <v>20</v>
      </c>
      <c r="X251" s="20">
        <v>21</v>
      </c>
      <c r="Y251" s="20">
        <v>22</v>
      </c>
      <c r="Z251" s="20">
        <v>23</v>
      </c>
      <c r="AA251" s="20">
        <v>24</v>
      </c>
      <c r="AB251" s="20">
        <v>25</v>
      </c>
    </row>
    <row r="252" spans="2:28">
      <c r="B252" s="372" t="s">
        <v>229</v>
      </c>
      <c r="C252" s="373"/>
      <c r="D252" s="373"/>
      <c r="E252" s="373"/>
      <c r="F252" s="373"/>
      <c r="G252" s="373"/>
      <c r="H252" s="373"/>
      <c r="I252" s="373"/>
      <c r="J252" s="373"/>
      <c r="K252" s="373"/>
      <c r="L252" s="373"/>
      <c r="M252" s="373"/>
      <c r="N252" s="373"/>
      <c r="O252" s="373"/>
      <c r="P252" s="373"/>
      <c r="Q252" s="373"/>
      <c r="R252" s="373"/>
      <c r="S252" s="373"/>
      <c r="T252" s="373"/>
      <c r="U252" s="373"/>
      <c r="V252" s="373"/>
      <c r="W252" s="373"/>
      <c r="X252" s="373"/>
      <c r="Y252" s="373"/>
      <c r="Z252" s="373"/>
      <c r="AA252" s="373"/>
      <c r="AB252" s="374"/>
    </row>
    <row r="253" spans="2:28">
      <c r="B253" s="3" t="s">
        <v>230</v>
      </c>
      <c r="C253" s="106" t="s">
        <v>176</v>
      </c>
      <c r="D253" s="34">
        <f>Επενδύσεις!D34</f>
        <v>2576928.5099848937</v>
      </c>
      <c r="E253" s="34">
        <f>Επενδύσεις!E34</f>
        <v>3627705.3902737489</v>
      </c>
      <c r="F253" s="34">
        <f>Επενδύσεις!F34</f>
        <v>361032.00759993499</v>
      </c>
      <c r="G253" s="34">
        <f>Επενδύσεις!G34</f>
        <v>273724.32949657179</v>
      </c>
      <c r="H253" s="34">
        <f>Επενδύσεις!H34</f>
        <v>381819.73229034944</v>
      </c>
      <c r="I253" s="107"/>
      <c r="J253" s="107"/>
      <c r="K253" s="107"/>
      <c r="L253" s="107"/>
      <c r="M253" s="107"/>
      <c r="N253" s="107"/>
      <c r="O253" s="107"/>
      <c r="P253" s="107"/>
      <c r="Q253" s="107"/>
      <c r="R253" s="107"/>
      <c r="S253" s="107"/>
      <c r="T253" s="107"/>
      <c r="U253" s="107"/>
      <c r="V253" s="107"/>
      <c r="W253" s="107"/>
      <c r="X253" s="107"/>
      <c r="Y253" s="107"/>
      <c r="Z253" s="107"/>
      <c r="AA253" s="107"/>
      <c r="AB253" s="107"/>
    </row>
    <row r="254" spans="2:28">
      <c r="B254" s="3" t="s">
        <v>231</v>
      </c>
      <c r="C254" s="106" t="s">
        <v>176</v>
      </c>
      <c r="D254" s="34"/>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row>
    <row r="255" spans="2:28">
      <c r="B255" s="3" t="s">
        <v>232</v>
      </c>
      <c r="C255" s="106" t="s">
        <v>176</v>
      </c>
      <c r="D255" s="107"/>
      <c r="E255" s="107"/>
      <c r="F255" s="107"/>
      <c r="G255" s="107"/>
      <c r="H255" s="107"/>
      <c r="I255" s="34">
        <v>144146.22</v>
      </c>
      <c r="J255" s="34">
        <v>132196.5</v>
      </c>
      <c r="K255" s="34">
        <v>75930.539999999994</v>
      </c>
      <c r="L255" s="34">
        <v>71546.429999999993</v>
      </c>
      <c r="M255" s="34">
        <v>64102.93</v>
      </c>
      <c r="N255" s="34">
        <v>59342.84</v>
      </c>
      <c r="O255" s="34">
        <v>55634.51</v>
      </c>
      <c r="P255" s="34">
        <v>49374.59</v>
      </c>
      <c r="Q255" s="34">
        <v>49868.34</v>
      </c>
      <c r="R255" s="34">
        <v>50367.02</v>
      </c>
      <c r="S255" s="34">
        <v>50870.69</v>
      </c>
      <c r="T255" s="34">
        <v>38471.32</v>
      </c>
      <c r="U255" s="34">
        <v>38856.03</v>
      </c>
      <c r="V255" s="34">
        <v>39244.589999999997</v>
      </c>
      <c r="W255" s="34">
        <v>38111.26</v>
      </c>
      <c r="X255" s="34"/>
      <c r="Y255" s="34"/>
      <c r="Z255" s="34"/>
      <c r="AA255" s="34"/>
      <c r="AB255" s="34"/>
    </row>
    <row r="256" spans="2:28">
      <c r="B256" s="3" t="s">
        <v>233</v>
      </c>
      <c r="C256" s="108" t="s">
        <v>176</v>
      </c>
      <c r="D256" s="34">
        <v>4104</v>
      </c>
      <c r="E256" s="34">
        <v>13780</v>
      </c>
      <c r="F256" s="34">
        <v>20293</v>
      </c>
      <c r="G256" s="34">
        <v>24445</v>
      </c>
      <c r="H256" s="34">
        <v>28463</v>
      </c>
      <c r="I256" s="34">
        <v>32128</v>
      </c>
      <c r="J256" s="34">
        <v>34174</v>
      </c>
      <c r="K256" s="34">
        <v>37264</v>
      </c>
      <c r="L256" s="34">
        <v>40207</v>
      </c>
      <c r="M256" s="34">
        <v>42938</v>
      </c>
      <c r="N256" s="34">
        <v>45504</v>
      </c>
      <c r="O256" s="34">
        <v>47974</v>
      </c>
      <c r="P256" s="34">
        <v>50239</v>
      </c>
      <c r="Q256" s="34">
        <v>50737</v>
      </c>
      <c r="R256" s="34">
        <v>54874</v>
      </c>
      <c r="S256" s="34">
        <v>57265</v>
      </c>
      <c r="T256" s="34">
        <v>58654</v>
      </c>
      <c r="U256" s="34">
        <v>61243</v>
      </c>
      <c r="V256" s="34">
        <v>63296</v>
      </c>
      <c r="W256" s="34">
        <v>65336</v>
      </c>
      <c r="X256" s="34"/>
      <c r="Y256" s="34"/>
      <c r="Z256" s="34"/>
      <c r="AA256" s="34"/>
      <c r="AB256" s="34"/>
    </row>
    <row r="257" spans="2:28">
      <c r="B257" s="109" t="s">
        <v>234</v>
      </c>
      <c r="C257" s="108" t="s">
        <v>176</v>
      </c>
      <c r="D257" s="191">
        <f>D253+D256+D254</f>
        <v>2581032.5099848937</v>
      </c>
      <c r="E257" s="191">
        <f>E253+E256</f>
        <v>3641485.3902737489</v>
      </c>
      <c r="F257" s="191">
        <f>F253+F256</f>
        <v>381325.00759993499</v>
      </c>
      <c r="G257" s="191">
        <f>G253+G256</f>
        <v>298169.32949657179</v>
      </c>
      <c r="H257" s="191">
        <f>H253+H256</f>
        <v>410282.73229034944</v>
      </c>
      <c r="I257" s="191">
        <f>I255+I256</f>
        <v>176274.22</v>
      </c>
      <c r="J257" s="191">
        <f t="shared" ref="J257:AB257" si="293">J255+J256</f>
        <v>166370.5</v>
      </c>
      <c r="K257" s="191">
        <f t="shared" si="293"/>
        <v>113194.54</v>
      </c>
      <c r="L257" s="191">
        <f t="shared" si="293"/>
        <v>111753.43</v>
      </c>
      <c r="M257" s="191">
        <f t="shared" si="293"/>
        <v>107040.93</v>
      </c>
      <c r="N257" s="191">
        <f t="shared" si="293"/>
        <v>104846.84</v>
      </c>
      <c r="O257" s="191">
        <f t="shared" si="293"/>
        <v>103608.51000000001</v>
      </c>
      <c r="P257" s="191">
        <f t="shared" si="293"/>
        <v>99613.59</v>
      </c>
      <c r="Q257" s="191">
        <f t="shared" si="293"/>
        <v>100605.34</v>
      </c>
      <c r="R257" s="191">
        <f t="shared" si="293"/>
        <v>105241.01999999999</v>
      </c>
      <c r="S257" s="191">
        <f t="shared" si="293"/>
        <v>108135.69</v>
      </c>
      <c r="T257" s="191">
        <f t="shared" si="293"/>
        <v>97125.32</v>
      </c>
      <c r="U257" s="191">
        <f t="shared" si="293"/>
        <v>100099.03</v>
      </c>
      <c r="V257" s="191">
        <f t="shared" si="293"/>
        <v>102540.59</v>
      </c>
      <c r="W257" s="191">
        <f t="shared" si="293"/>
        <v>103447.26000000001</v>
      </c>
      <c r="X257" s="191">
        <f t="shared" si="293"/>
        <v>0</v>
      </c>
      <c r="Y257" s="191">
        <f t="shared" si="293"/>
        <v>0</v>
      </c>
      <c r="Z257" s="191">
        <f t="shared" si="293"/>
        <v>0</v>
      </c>
      <c r="AA257" s="191">
        <f t="shared" si="293"/>
        <v>0</v>
      </c>
      <c r="AB257" s="191">
        <f t="shared" si="293"/>
        <v>0</v>
      </c>
    </row>
    <row r="258" spans="2:28">
      <c r="B258" s="16" t="s">
        <v>235</v>
      </c>
    </row>
    <row r="259" spans="2:28">
      <c r="B259" s="16" t="s">
        <v>236</v>
      </c>
    </row>
    <row r="260" spans="2:28">
      <c r="B260" s="372" t="s">
        <v>237</v>
      </c>
      <c r="C260" s="373"/>
      <c r="D260" s="373"/>
      <c r="E260" s="373"/>
      <c r="F260" s="373"/>
      <c r="G260" s="373"/>
      <c r="H260" s="373"/>
      <c r="I260" s="373"/>
      <c r="J260" s="373"/>
      <c r="K260" s="373"/>
      <c r="L260" s="373"/>
      <c r="M260" s="373"/>
      <c r="N260" s="373"/>
      <c r="O260" s="373"/>
      <c r="P260" s="373"/>
      <c r="Q260" s="373"/>
      <c r="R260" s="373"/>
      <c r="S260" s="373"/>
      <c r="T260" s="373"/>
      <c r="U260" s="373"/>
      <c r="V260" s="373"/>
      <c r="W260" s="373"/>
      <c r="X260" s="373"/>
      <c r="Y260" s="373"/>
      <c r="Z260" s="373"/>
      <c r="AA260" s="373"/>
      <c r="AB260" s="374"/>
    </row>
    <row r="261" spans="2:28">
      <c r="B261" s="110" t="s">
        <v>238</v>
      </c>
      <c r="C261" s="106" t="s">
        <v>111</v>
      </c>
      <c r="D261" s="34">
        <v>7908</v>
      </c>
      <c r="E261" s="34">
        <v>23500.064289999998</v>
      </c>
      <c r="F261" s="34">
        <v>34075.865210000004</v>
      </c>
      <c r="G261" s="34">
        <v>39960.470560000002</v>
      </c>
      <c r="H261" s="34">
        <v>46256.470220000003</v>
      </c>
      <c r="I261" s="34">
        <v>48498.378499999999</v>
      </c>
      <c r="J261" s="34">
        <v>52369.384469999997</v>
      </c>
      <c r="K261" s="34">
        <v>53514.606780000002</v>
      </c>
      <c r="L261" s="34">
        <v>62778.616069999996</v>
      </c>
      <c r="M261" s="34">
        <v>63726.397940000003</v>
      </c>
      <c r="N261" s="34">
        <v>64595.113270000002</v>
      </c>
      <c r="O261" s="34">
        <v>66033.769780000002</v>
      </c>
      <c r="P261" s="34">
        <v>66742.318899999998</v>
      </c>
      <c r="Q261" s="34">
        <v>67450.868019999994</v>
      </c>
      <c r="R261" s="34">
        <v>68159.417149999994</v>
      </c>
      <c r="S261" s="34">
        <v>68867.966270000004</v>
      </c>
      <c r="T261" s="34">
        <v>69403.811480000004</v>
      </c>
      <c r="U261" s="34">
        <v>69939.656700000007</v>
      </c>
      <c r="V261" s="34">
        <v>70475.501910000006</v>
      </c>
      <c r="W261" s="34">
        <v>70995.87268</v>
      </c>
      <c r="X261" s="34"/>
      <c r="Y261" s="34"/>
      <c r="Z261" s="34"/>
      <c r="AA261" s="34"/>
      <c r="AB261" s="34"/>
    </row>
    <row r="262" spans="2:28">
      <c r="B262" s="110" t="s">
        <v>239</v>
      </c>
      <c r="C262" s="108" t="s">
        <v>176</v>
      </c>
      <c r="D262" s="150">
        <f>D261*$D$11</f>
        <v>52483.264793999995</v>
      </c>
      <c r="E262" s="150">
        <f t="shared" ref="E262:AB262" si="294">E261*$D$11</f>
        <v>155963.59342540381</v>
      </c>
      <c r="F262" s="150">
        <f t="shared" si="294"/>
        <v>226152.33395309592</v>
      </c>
      <c r="G262" s="150">
        <f t="shared" si="294"/>
        <v>265206.87375990406</v>
      </c>
      <c r="H262" s="150">
        <f t="shared" si="294"/>
        <v>306991.72673141572</v>
      </c>
      <c r="I262" s="150">
        <f t="shared" si="294"/>
        <v>321870.66779149423</v>
      </c>
      <c r="J262" s="150">
        <f t="shared" si="294"/>
        <v>347561.49117827532</v>
      </c>
      <c r="K262" s="150">
        <f t="shared" si="294"/>
        <v>355162.02301233279</v>
      </c>
      <c r="L262" s="150">
        <f t="shared" si="294"/>
        <v>416644.75601955911</v>
      </c>
      <c r="M262" s="150">
        <f t="shared" si="294"/>
        <v>422934.92886353517</v>
      </c>
      <c r="N262" s="150">
        <f t="shared" si="294"/>
        <v>428700.35838996375</v>
      </c>
      <c r="O262" s="150">
        <f t="shared" si="294"/>
        <v>438248.33392890426</v>
      </c>
      <c r="P262" s="150">
        <f t="shared" si="294"/>
        <v>442950.78348435642</v>
      </c>
      <c r="Q262" s="150">
        <f t="shared" si="294"/>
        <v>447653.23303980858</v>
      </c>
      <c r="R262" s="150">
        <f t="shared" si="294"/>
        <v>452355.682661628</v>
      </c>
      <c r="S262" s="150">
        <f t="shared" si="294"/>
        <v>457058.13221708022</v>
      </c>
      <c r="T262" s="150">
        <f t="shared" si="294"/>
        <v>460614.39246556617</v>
      </c>
      <c r="U262" s="150">
        <f t="shared" si="294"/>
        <v>464170.65278041939</v>
      </c>
      <c r="V262" s="150">
        <f t="shared" si="294"/>
        <v>467726.91302890528</v>
      </c>
      <c r="W262" s="150">
        <f t="shared" si="294"/>
        <v>471180.47358947271</v>
      </c>
      <c r="X262" s="150">
        <f t="shared" si="294"/>
        <v>0</v>
      </c>
      <c r="Y262" s="150">
        <f t="shared" si="294"/>
        <v>0</v>
      </c>
      <c r="Z262" s="150">
        <f t="shared" si="294"/>
        <v>0</v>
      </c>
      <c r="AA262" s="150">
        <f t="shared" si="294"/>
        <v>0</v>
      </c>
      <c r="AB262" s="150">
        <f t="shared" si="294"/>
        <v>0</v>
      </c>
    </row>
    <row r="263" spans="2:28">
      <c r="B263" s="110" t="s">
        <v>240</v>
      </c>
      <c r="C263" s="108" t="s">
        <v>176</v>
      </c>
      <c r="D263" s="150"/>
      <c r="E263" s="150"/>
      <c r="F263" s="150"/>
      <c r="G263" s="150"/>
      <c r="H263" s="150"/>
      <c r="I263" s="150"/>
      <c r="J263" s="150"/>
      <c r="K263" s="150"/>
      <c r="L263" s="150"/>
      <c r="M263" s="150"/>
      <c r="N263" s="150"/>
      <c r="O263" s="150"/>
      <c r="P263" s="150">
        <v>0</v>
      </c>
      <c r="Q263" s="150">
        <v>0</v>
      </c>
      <c r="R263" s="150">
        <v>0</v>
      </c>
      <c r="S263" s="150">
        <v>0</v>
      </c>
      <c r="T263" s="150">
        <v>0</v>
      </c>
      <c r="U263" s="150">
        <v>0</v>
      </c>
      <c r="V263" s="150">
        <v>0</v>
      </c>
      <c r="W263" s="150">
        <v>0</v>
      </c>
      <c r="X263" s="150">
        <v>0</v>
      </c>
      <c r="Y263" s="150"/>
      <c r="Z263" s="150"/>
      <c r="AA263" s="150"/>
      <c r="AB263" s="150"/>
    </row>
    <row r="264" spans="2:28">
      <c r="B264" s="110" t="s">
        <v>241</v>
      </c>
      <c r="C264" s="108" t="s">
        <v>176</v>
      </c>
      <c r="D264" s="150"/>
      <c r="E264" s="150"/>
      <c r="F264" s="150"/>
      <c r="G264" s="150"/>
      <c r="H264" s="150"/>
      <c r="I264" s="150"/>
      <c r="J264" s="150"/>
      <c r="K264" s="150"/>
      <c r="L264" s="150"/>
      <c r="M264" s="150"/>
      <c r="N264" s="150"/>
      <c r="O264" s="150"/>
      <c r="P264" s="150"/>
      <c r="Q264" s="150"/>
      <c r="R264" s="150"/>
      <c r="S264" s="150"/>
      <c r="T264" s="150"/>
      <c r="U264" s="150"/>
      <c r="V264" s="150"/>
      <c r="W264" s="150"/>
      <c r="X264" s="150"/>
      <c r="Y264" s="150"/>
      <c r="Z264" s="150"/>
      <c r="AA264" s="150"/>
      <c r="AB264" s="150"/>
    </row>
    <row r="265" spans="2:28">
      <c r="B265" s="109" t="s">
        <v>242</v>
      </c>
      <c r="C265" s="108" t="s">
        <v>176</v>
      </c>
      <c r="D265" s="191">
        <f>D262+D263+D264</f>
        <v>52483.264793999995</v>
      </c>
      <c r="E265" s="191">
        <f t="shared" ref="E265:AB265" si="295">E262+E263+E264</f>
        <v>155963.59342540381</v>
      </c>
      <c r="F265" s="191">
        <f t="shared" si="295"/>
        <v>226152.33395309592</v>
      </c>
      <c r="G265" s="191">
        <f t="shared" si="295"/>
        <v>265206.87375990406</v>
      </c>
      <c r="H265" s="191">
        <f t="shared" si="295"/>
        <v>306991.72673141572</v>
      </c>
      <c r="I265" s="191">
        <f t="shared" si="295"/>
        <v>321870.66779149423</v>
      </c>
      <c r="J265" s="191">
        <f t="shared" si="295"/>
        <v>347561.49117827532</v>
      </c>
      <c r="K265" s="191">
        <f t="shared" si="295"/>
        <v>355162.02301233279</v>
      </c>
      <c r="L265" s="191">
        <f t="shared" si="295"/>
        <v>416644.75601955911</v>
      </c>
      <c r="M265" s="191">
        <f t="shared" si="295"/>
        <v>422934.92886353517</v>
      </c>
      <c r="N265" s="191">
        <f t="shared" si="295"/>
        <v>428700.35838996375</v>
      </c>
      <c r="O265" s="191">
        <f t="shared" si="295"/>
        <v>438248.33392890426</v>
      </c>
      <c r="P265" s="191">
        <f t="shared" si="295"/>
        <v>442950.78348435642</v>
      </c>
      <c r="Q265" s="191">
        <f t="shared" si="295"/>
        <v>447653.23303980858</v>
      </c>
      <c r="R265" s="191">
        <f t="shared" si="295"/>
        <v>452355.682661628</v>
      </c>
      <c r="S265" s="191">
        <f t="shared" si="295"/>
        <v>457058.13221708022</v>
      </c>
      <c r="T265" s="191">
        <f t="shared" si="295"/>
        <v>460614.39246556617</v>
      </c>
      <c r="U265" s="191">
        <f t="shared" si="295"/>
        <v>464170.65278041939</v>
      </c>
      <c r="V265" s="191">
        <f t="shared" si="295"/>
        <v>467726.91302890528</v>
      </c>
      <c r="W265" s="191">
        <f t="shared" si="295"/>
        <v>471180.47358947271</v>
      </c>
      <c r="X265" s="191">
        <f t="shared" si="295"/>
        <v>0</v>
      </c>
      <c r="Y265" s="191">
        <f t="shared" si="295"/>
        <v>0</v>
      </c>
      <c r="Z265" s="191">
        <f t="shared" si="295"/>
        <v>0</v>
      </c>
      <c r="AA265" s="191">
        <f t="shared" si="295"/>
        <v>0</v>
      </c>
      <c r="AB265" s="191">
        <f t="shared" si="295"/>
        <v>0</v>
      </c>
    </row>
    <row r="266" spans="2:28">
      <c r="B266" s="111" t="s">
        <v>243</v>
      </c>
    </row>
    <row r="267" spans="2:28">
      <c r="B267" s="3" t="s">
        <v>244</v>
      </c>
      <c r="C267" s="112" t="s">
        <v>176</v>
      </c>
      <c r="D267" s="151">
        <f>D265-D257</f>
        <v>-2528549.2451908938</v>
      </c>
      <c r="E267" s="151">
        <f t="shared" ref="E267:AB267" si="296">E265-E257</f>
        <v>-3485521.7968483451</v>
      </c>
      <c r="F267" s="151">
        <f t="shared" si="296"/>
        <v>-155172.67364683907</v>
      </c>
      <c r="G267" s="151">
        <f t="shared" si="296"/>
        <v>-32962.455736667733</v>
      </c>
      <c r="H267" s="151">
        <f t="shared" si="296"/>
        <v>-103291.00555893371</v>
      </c>
      <c r="I267" s="151">
        <f t="shared" si="296"/>
        <v>145596.44779149423</v>
      </c>
      <c r="J267" s="151">
        <f t="shared" si="296"/>
        <v>181190.99117827532</v>
      </c>
      <c r="K267" s="151">
        <f t="shared" si="296"/>
        <v>241967.48301233281</v>
      </c>
      <c r="L267" s="151">
        <f t="shared" si="296"/>
        <v>304891.32601955911</v>
      </c>
      <c r="M267" s="151">
        <f t="shared" si="296"/>
        <v>315893.99886353518</v>
      </c>
      <c r="N267" s="151">
        <f t="shared" si="296"/>
        <v>323853.51838996378</v>
      </c>
      <c r="O267" s="151">
        <f t="shared" si="296"/>
        <v>334639.82392890425</v>
      </c>
      <c r="P267" s="151">
        <f t="shared" si="296"/>
        <v>343337.19348435639</v>
      </c>
      <c r="Q267" s="151">
        <f t="shared" si="296"/>
        <v>347047.89303980861</v>
      </c>
      <c r="R267" s="151">
        <f t="shared" si="296"/>
        <v>347114.66266162798</v>
      </c>
      <c r="S267" s="151">
        <f t="shared" si="296"/>
        <v>348922.44221708021</v>
      </c>
      <c r="T267" s="151">
        <f t="shared" si="296"/>
        <v>363489.07246556616</v>
      </c>
      <c r="U267" s="151">
        <f t="shared" si="296"/>
        <v>364071.62278041942</v>
      </c>
      <c r="V267" s="151">
        <f t="shared" si="296"/>
        <v>365186.32302890532</v>
      </c>
      <c r="W267" s="151">
        <f t="shared" si="296"/>
        <v>367733.2135894727</v>
      </c>
      <c r="X267" s="151">
        <f t="shared" si="296"/>
        <v>0</v>
      </c>
      <c r="Y267" s="151">
        <f t="shared" si="296"/>
        <v>0</v>
      </c>
      <c r="Z267" s="151">
        <f t="shared" si="296"/>
        <v>0</v>
      </c>
      <c r="AA267" s="151">
        <f t="shared" si="296"/>
        <v>0</v>
      </c>
      <c r="AB267" s="151">
        <f t="shared" si="296"/>
        <v>0</v>
      </c>
    </row>
    <row r="268" spans="2:28">
      <c r="B268" s="3" t="s">
        <v>245</v>
      </c>
      <c r="C268" s="112" t="s">
        <v>176</v>
      </c>
      <c r="D268" s="151">
        <f>D267*1/(1+$D$10)</f>
        <v>-2333040.4550571078</v>
      </c>
      <c r="E268" s="151">
        <f>E267*1/(1+$E$10)*(1/(1+$D$10))</f>
        <v>-2967355.0224771327</v>
      </c>
      <c r="F268" s="151">
        <f>F267*1/(1+$F$10)*(1/(1+$E$10))*(1/(1+$D$10))</f>
        <v>-121889.92311987188</v>
      </c>
      <c r="G268" s="151">
        <f>G267*1/(1+$G$10)*(1/(1+$F$10)*(1/(1+$E$10))*(1/(1+$D$10)))</f>
        <v>-23890.375336402594</v>
      </c>
      <c r="H268" s="151">
        <f>H267*1/(1+$H$10)*(1/(1+$G$10)*(1/(1+$F$10)*(1/(1+$E$10))*(1/(1+$D$10))))</f>
        <v>-69074.344461351109</v>
      </c>
      <c r="I268" s="151">
        <f t="shared" ref="I268:AB268" si="297">I267*(1/((1+$H$10)^(I251-$G$17))*(1/(1+$G$10)*(1/(1+$F$10)*(1/(1+$E$10))*((1/(1+$D$10))))))</f>
        <v>89837.13622486603</v>
      </c>
      <c r="J268" s="151">
        <f t="shared" si="297"/>
        <v>103155.54407439778</v>
      </c>
      <c r="K268" s="151">
        <f t="shared" si="297"/>
        <v>127105.35077052217</v>
      </c>
      <c r="L268" s="151">
        <f t="shared" si="297"/>
        <v>147775.6060150899</v>
      </c>
      <c r="M268" s="151">
        <f t="shared" si="297"/>
        <v>141269.9881693981</v>
      </c>
      <c r="N268" s="151">
        <f t="shared" si="297"/>
        <v>133631.24241551055</v>
      </c>
      <c r="O268" s="151">
        <f t="shared" si="297"/>
        <v>127405.40799589544</v>
      </c>
      <c r="P268" s="151">
        <f t="shared" si="297"/>
        <v>120609.61912714312</v>
      </c>
      <c r="Q268" s="151">
        <f t="shared" si="297"/>
        <v>112486.74726454074</v>
      </c>
      <c r="R268" s="151">
        <f t="shared" si="297"/>
        <v>103809.17968181276</v>
      </c>
      <c r="S268" s="151">
        <f t="shared" si="297"/>
        <v>96281.435505904868</v>
      </c>
      <c r="T268" s="151">
        <f t="shared" si="297"/>
        <v>92545.619245855283</v>
      </c>
      <c r="U268" s="151">
        <f t="shared" si="297"/>
        <v>85526.793358290917</v>
      </c>
      <c r="V268" s="151">
        <f t="shared" si="297"/>
        <v>79155.430842892674</v>
      </c>
      <c r="W268" s="151">
        <f t="shared" si="297"/>
        <v>73544.453225493271</v>
      </c>
      <c r="X268" s="151">
        <f t="shared" si="297"/>
        <v>0</v>
      </c>
      <c r="Y268" s="151">
        <f t="shared" si="297"/>
        <v>0</v>
      </c>
      <c r="Z268" s="151">
        <f t="shared" si="297"/>
        <v>0</v>
      </c>
      <c r="AA268" s="151">
        <f t="shared" si="297"/>
        <v>0</v>
      </c>
      <c r="AB268" s="151">
        <f t="shared" si="297"/>
        <v>0</v>
      </c>
    </row>
    <row r="269" spans="2:2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row>
    <row r="270" spans="2:28">
      <c r="B270" s="39" t="s">
        <v>246</v>
      </c>
      <c r="C270" s="113" t="s">
        <v>176</v>
      </c>
      <c r="D270" s="114">
        <f>SUM(D268:AB268)</f>
        <v>-3881110.5665342528</v>
      </c>
      <c r="E270" s="38"/>
      <c r="F270" s="38"/>
      <c r="G270" s="38"/>
      <c r="H270" s="38"/>
    </row>
    <row r="272" spans="2:28">
      <c r="B272" s="39" t="s">
        <v>218</v>
      </c>
      <c r="C272" s="39"/>
      <c r="D272" s="192">
        <f>IFERROR(IRR(D267:AB267),0)</f>
        <v>-2.3718393345215527E-2</v>
      </c>
    </row>
    <row r="274" spans="2:28">
      <c r="B274" s="39" t="s">
        <v>247</v>
      </c>
    </row>
    <row r="275" spans="2:28">
      <c r="B275" s="3" t="s">
        <v>228</v>
      </c>
      <c r="C275" s="37"/>
      <c r="D275" s="20">
        <v>1</v>
      </c>
      <c r="E275" s="20">
        <v>2</v>
      </c>
      <c r="F275" s="20">
        <v>3</v>
      </c>
      <c r="G275" s="20">
        <v>4</v>
      </c>
      <c r="H275" s="20">
        <v>5</v>
      </c>
      <c r="I275" s="20">
        <v>6</v>
      </c>
      <c r="J275" s="20">
        <v>7</v>
      </c>
      <c r="K275" s="20">
        <v>8</v>
      </c>
      <c r="L275" s="20">
        <v>9</v>
      </c>
      <c r="M275" s="20">
        <v>10</v>
      </c>
      <c r="N275" s="20">
        <v>11</v>
      </c>
      <c r="O275" s="20">
        <v>12</v>
      </c>
      <c r="P275" s="20">
        <v>13</v>
      </c>
      <c r="Q275" s="20">
        <v>14</v>
      </c>
      <c r="R275" s="20">
        <v>15</v>
      </c>
      <c r="S275" s="20">
        <v>16</v>
      </c>
      <c r="T275" s="20">
        <v>17</v>
      </c>
      <c r="U275" s="20">
        <v>18</v>
      </c>
      <c r="V275" s="20">
        <v>19</v>
      </c>
      <c r="W275" s="20">
        <v>20</v>
      </c>
      <c r="X275" s="20">
        <v>21</v>
      </c>
      <c r="Y275" s="20">
        <v>22</v>
      </c>
      <c r="Z275" s="20">
        <v>23</v>
      </c>
      <c r="AA275" s="20">
        <v>24</v>
      </c>
      <c r="AB275" s="20">
        <v>25</v>
      </c>
    </row>
    <row r="276" spans="2:28">
      <c r="B276" s="3" t="s">
        <v>244</v>
      </c>
      <c r="C276" s="112" t="s">
        <v>176</v>
      </c>
      <c r="D276" s="150">
        <f>D267</f>
        <v>-2528549.2451908938</v>
      </c>
      <c r="E276" s="150">
        <f>E267</f>
        <v>-3485521.7968483451</v>
      </c>
      <c r="F276" s="150">
        <f t="shared" ref="F276:AB276" si="298">F267</f>
        <v>-155172.67364683907</v>
      </c>
      <c r="G276" s="150">
        <f t="shared" si="298"/>
        <v>-32962.455736667733</v>
      </c>
      <c r="H276" s="150">
        <f t="shared" si="298"/>
        <v>-103291.00555893371</v>
      </c>
      <c r="I276" s="150">
        <f t="shared" si="298"/>
        <v>145596.44779149423</v>
      </c>
      <c r="J276" s="150">
        <f t="shared" si="298"/>
        <v>181190.99117827532</v>
      </c>
      <c r="K276" s="150">
        <f t="shared" si="298"/>
        <v>241967.48301233281</v>
      </c>
      <c r="L276" s="150">
        <f t="shared" si="298"/>
        <v>304891.32601955911</v>
      </c>
      <c r="M276" s="150">
        <f t="shared" si="298"/>
        <v>315893.99886353518</v>
      </c>
      <c r="N276" s="150">
        <f t="shared" si="298"/>
        <v>323853.51838996378</v>
      </c>
      <c r="O276" s="150">
        <f t="shared" si="298"/>
        <v>334639.82392890425</v>
      </c>
      <c r="P276" s="150">
        <f t="shared" si="298"/>
        <v>343337.19348435639</v>
      </c>
      <c r="Q276" s="150">
        <f t="shared" si="298"/>
        <v>347047.89303980861</v>
      </c>
      <c r="R276" s="150">
        <f t="shared" si="298"/>
        <v>347114.66266162798</v>
      </c>
      <c r="S276" s="150">
        <f t="shared" si="298"/>
        <v>348922.44221708021</v>
      </c>
      <c r="T276" s="150">
        <f t="shared" si="298"/>
        <v>363489.07246556616</v>
      </c>
      <c r="U276" s="150">
        <f t="shared" si="298"/>
        <v>364071.62278041942</v>
      </c>
      <c r="V276" s="150">
        <f t="shared" si="298"/>
        <v>365186.32302890532</v>
      </c>
      <c r="W276" s="150">
        <f t="shared" si="298"/>
        <v>367733.2135894727</v>
      </c>
      <c r="X276" s="150">
        <f t="shared" si="298"/>
        <v>0</v>
      </c>
      <c r="Y276" s="150">
        <f t="shared" si="298"/>
        <v>0</v>
      </c>
      <c r="Z276" s="150">
        <f t="shared" si="298"/>
        <v>0</v>
      </c>
      <c r="AA276" s="150">
        <f t="shared" si="298"/>
        <v>0</v>
      </c>
      <c r="AB276" s="150">
        <f t="shared" si="298"/>
        <v>0</v>
      </c>
    </row>
    <row r="277" spans="2:28">
      <c r="B277" s="115" t="s">
        <v>248</v>
      </c>
      <c r="C277" s="116" t="s">
        <v>176</v>
      </c>
      <c r="D277" s="193">
        <f>D253*1/(1+$D$10)</f>
        <v>2377679.0090283202</v>
      </c>
      <c r="E277" s="193">
        <f>E253*1/(1+$E$10)*(1/(1+$D$10))</f>
        <v>3088401.231525722</v>
      </c>
      <c r="F277" s="193">
        <f>F253*1/(1+$F$10)*(1/(1+$E$10))*(1/(1+$D$10))</f>
        <v>283594.80194511358</v>
      </c>
      <c r="G277" s="193">
        <f>G253*1/(1+$G$10)*(1/(1+$F$10)*(1/(1+$E$10))*(1/(1+$D$10)))</f>
        <v>198388.6462410558</v>
      </c>
      <c r="H277" s="193">
        <f>H253*1/(1+$H$10)*(1/(1+$G$10)*(1/(1+$F$10)*(1/(1+$E$10))*(1/(1+$D$10))))</f>
        <v>255336.3438340867</v>
      </c>
    </row>
    <row r="278" spans="2:28">
      <c r="B278" s="3" t="s">
        <v>249</v>
      </c>
      <c r="C278" s="112" t="s">
        <v>176</v>
      </c>
      <c r="D278" s="151">
        <f>D276-D277</f>
        <v>-4906228.2542192135</v>
      </c>
      <c r="E278" s="151">
        <f>D278+E276-E277</f>
        <v>-11480151.28259328</v>
      </c>
      <c r="F278" s="151">
        <f>E278+F276-F277</f>
        <v>-11918918.758185234</v>
      </c>
      <c r="G278" s="151">
        <f>F278+G276-G277</f>
        <v>-12150269.860162957</v>
      </c>
      <c r="H278" s="151">
        <f>G278+H276-H277</f>
        <v>-12508897.209555978</v>
      </c>
      <c r="I278" s="151">
        <f t="shared" ref="I278" si="299">H278+I276</f>
        <v>-12363300.761764484</v>
      </c>
      <c r="J278" s="151">
        <f t="shared" ref="J278" si="300">I278+J276</f>
        <v>-12182109.770586208</v>
      </c>
      <c r="K278" s="151">
        <f t="shared" ref="K278" si="301">J278+K276</f>
        <v>-11940142.287573874</v>
      </c>
      <c r="L278" s="151">
        <f t="shared" ref="L278" si="302">K278+L276</f>
        <v>-11635250.961554315</v>
      </c>
      <c r="M278" s="151">
        <f t="shared" ref="M278" si="303">L278+M276</f>
        <v>-11319356.96269078</v>
      </c>
      <c r="N278" s="151">
        <f t="shared" ref="N278" si="304">M278+N276</f>
        <v>-10995503.444300815</v>
      </c>
      <c r="O278" s="151">
        <f t="shared" ref="O278" si="305">N278+O276</f>
        <v>-10660863.620371912</v>
      </c>
      <c r="P278" s="151">
        <f t="shared" ref="P278" si="306">O278+P276</f>
        <v>-10317526.426887555</v>
      </c>
      <c r="Q278" s="151">
        <f t="shared" ref="Q278" si="307">P278+Q276</f>
        <v>-9970478.5338477455</v>
      </c>
      <c r="R278" s="151">
        <f t="shared" ref="R278" si="308">Q278+R276</f>
        <v>-9623363.8711861167</v>
      </c>
      <c r="S278" s="151">
        <f t="shared" ref="S278" si="309">R278+S276</f>
        <v>-9274441.4289690368</v>
      </c>
      <c r="T278" s="151">
        <f t="shared" ref="T278" si="310">S278+T276</f>
        <v>-8910952.3565034699</v>
      </c>
      <c r="U278" s="151">
        <f t="shared" ref="U278" si="311">T278+U276</f>
        <v>-8546880.73372305</v>
      </c>
      <c r="V278" s="151">
        <f t="shared" ref="V278" si="312">U278+V276</f>
        <v>-8181694.4106941447</v>
      </c>
      <c r="W278" s="151">
        <f t="shared" ref="W278" si="313">V278+W276</f>
        <v>-7813961.197104672</v>
      </c>
      <c r="X278" s="151">
        <f t="shared" ref="X278" si="314">W278+X276</f>
        <v>-7813961.197104672</v>
      </c>
      <c r="Y278" s="151">
        <f t="shared" ref="Y278" si="315">X278+Y276</f>
        <v>-7813961.197104672</v>
      </c>
      <c r="Z278" s="151">
        <f t="shared" ref="Z278" si="316">Y278+Z276</f>
        <v>-7813961.197104672</v>
      </c>
      <c r="AA278" s="151">
        <f t="shared" ref="AA278" si="317">Z278+AA276</f>
        <v>-7813961.197104672</v>
      </c>
      <c r="AB278" s="151">
        <f>AA278+AB276</f>
        <v>-7813961.197104672</v>
      </c>
    </row>
    <row r="279" spans="2:28">
      <c r="B279" s="117" t="s">
        <v>250</v>
      </c>
    </row>
    <row r="284" spans="2:28">
      <c r="D284" s="38"/>
      <c r="E284" s="38"/>
      <c r="F284" s="38"/>
      <c r="G284" s="38"/>
      <c r="H284" s="38"/>
    </row>
  </sheetData>
  <mergeCells count="27">
    <mergeCell ref="C2:H2"/>
    <mergeCell ref="J2:L2"/>
    <mergeCell ref="B5:I5"/>
    <mergeCell ref="B48:AB48"/>
    <mergeCell ref="B53:AB53"/>
    <mergeCell ref="B61:AB61"/>
    <mergeCell ref="B13:AB13"/>
    <mergeCell ref="B18:AB18"/>
    <mergeCell ref="B26:AB26"/>
    <mergeCell ref="B82:AB82"/>
    <mergeCell ref="B87:AB87"/>
    <mergeCell ref="B95:AB95"/>
    <mergeCell ref="B116:AB116"/>
    <mergeCell ref="B121:AB121"/>
    <mergeCell ref="B129:AB129"/>
    <mergeCell ref="B150:AB150"/>
    <mergeCell ref="B155:AB155"/>
    <mergeCell ref="B162:AB162"/>
    <mergeCell ref="B181:AB181"/>
    <mergeCell ref="B247:AB247"/>
    <mergeCell ref="B252:AB252"/>
    <mergeCell ref="B260:AB260"/>
    <mergeCell ref="B186:AB186"/>
    <mergeCell ref="B194:AB194"/>
    <mergeCell ref="B213:AB213"/>
    <mergeCell ref="B218:AB218"/>
    <mergeCell ref="B226:AB226"/>
  </mergeCells>
  <conditionalFormatting sqref="D36">
    <cfRule type="cellIs" dxfId="17" priority="33" operator="lessThan">
      <formula>0</formula>
    </cfRule>
    <cfRule type="cellIs" dxfId="16" priority="34" operator="greaterThanOrEqual">
      <formula>0</formula>
    </cfRule>
  </conditionalFormatting>
  <conditionalFormatting sqref="D71">
    <cfRule type="cellIs" dxfId="15" priority="31" operator="lessThan">
      <formula>0</formula>
    </cfRule>
    <cfRule type="cellIs" dxfId="14" priority="32" operator="greaterThanOrEqual">
      <formula>0</formula>
    </cfRule>
  </conditionalFormatting>
  <conditionalFormatting sqref="D105">
    <cfRule type="cellIs" dxfId="13" priority="29" operator="lessThan">
      <formula>0</formula>
    </cfRule>
    <cfRule type="cellIs" dxfId="12" priority="30" operator="greaterThanOrEqual">
      <formula>0</formula>
    </cfRule>
  </conditionalFormatting>
  <conditionalFormatting sqref="D139">
    <cfRule type="cellIs" dxfId="11" priority="27" operator="lessThan">
      <formula>0</formula>
    </cfRule>
    <cfRule type="cellIs" dxfId="10" priority="28" operator="greaterThanOrEqual">
      <formula>0</formula>
    </cfRule>
  </conditionalFormatting>
  <conditionalFormatting sqref="D170">
    <cfRule type="cellIs" dxfId="9" priority="25" operator="lessThan">
      <formula>0</formula>
    </cfRule>
    <cfRule type="cellIs" dxfId="8" priority="26" operator="greaterThanOrEqual">
      <formula>0</formula>
    </cfRule>
  </conditionalFormatting>
  <conditionalFormatting sqref="D202">
    <cfRule type="cellIs" dxfId="7" priority="23" operator="lessThan">
      <formula>0</formula>
    </cfRule>
    <cfRule type="cellIs" dxfId="6" priority="24" operator="greaterThanOrEqual">
      <formula>0</formula>
    </cfRule>
  </conditionalFormatting>
  <conditionalFormatting sqref="D236">
    <cfRule type="cellIs" dxfId="5" priority="21" operator="lessThan">
      <formula>0</formula>
    </cfRule>
    <cfRule type="cellIs" dxfId="4" priority="22" operator="greaterThanOrEqual">
      <formula>0</formula>
    </cfRule>
  </conditionalFormatting>
  <conditionalFormatting sqref="D270">
    <cfRule type="cellIs" dxfId="3" priority="19" operator="lessThan">
      <formula>0</formula>
    </cfRule>
    <cfRule type="cellIs" dxfId="2" priority="20" operator="greaterThanOrEqual">
      <formula>0</formula>
    </cfRule>
  </conditionalFormatting>
  <hyperlinks>
    <hyperlink ref="J2" location="'Αρχική σελίδα'!A1" display="Πίσω στην αρχική σελίδα" xr:uid="{D8DBE387-E36D-497D-9529-32E3BB18F18E}"/>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B6161-FF02-498F-86A9-B573F362489E}">
  <sheetPr>
    <tabColor theme="9" tint="-0.249977111117893"/>
  </sheetPr>
  <dimension ref="B3:Q11"/>
  <sheetViews>
    <sheetView showGridLines="0" workbookViewId="0">
      <selection activeCell="K45" sqref="K45"/>
    </sheetView>
  </sheetViews>
  <sheetFormatPr defaultColWidth="8.85546875" defaultRowHeight="14.45"/>
  <cols>
    <col min="1" max="1" width="2.85546875" customWidth="1"/>
    <col min="2" max="2" width="28.42578125" customWidth="1"/>
  </cols>
  <sheetData>
    <row r="3" spans="2:17" ht="28.9">
      <c r="B3" s="96" t="s">
        <v>258</v>
      </c>
      <c r="C3" s="97"/>
      <c r="D3" s="97"/>
      <c r="E3" s="97"/>
      <c r="F3" s="97"/>
      <c r="G3" s="97"/>
      <c r="H3" s="97"/>
      <c r="I3" s="97"/>
      <c r="J3" s="97"/>
      <c r="K3" s="97"/>
      <c r="L3" s="97"/>
      <c r="M3" s="97"/>
      <c r="N3" s="97"/>
      <c r="O3" s="97"/>
      <c r="P3" s="97"/>
      <c r="Q3" s="97"/>
    </row>
    <row r="6" spans="2:17" ht="21">
      <c r="B6" s="94" t="s">
        <v>5</v>
      </c>
      <c r="C6" s="97"/>
      <c r="D6" s="97"/>
      <c r="E6" s="97"/>
      <c r="F6" s="97"/>
      <c r="G6" s="97"/>
      <c r="H6" s="97"/>
      <c r="I6" s="97"/>
      <c r="J6" s="97"/>
    </row>
    <row r="7" spans="2:17" ht="21">
      <c r="B7" s="95"/>
    </row>
    <row r="8" spans="2:17">
      <c r="B8" s="198" t="s">
        <v>24</v>
      </c>
    </row>
    <row r="9" spans="2:17">
      <c r="B9" s="198" t="s">
        <v>25</v>
      </c>
    </row>
    <row r="10" spans="2:17">
      <c r="B10" s="198" t="s">
        <v>26</v>
      </c>
    </row>
    <row r="11" spans="2:17">
      <c r="B11" s="195" t="s">
        <v>27</v>
      </c>
    </row>
  </sheetData>
  <hyperlinks>
    <hyperlink ref="B9" location="'Πρόγραμμα ανάπτυξης δικτύου'!A1" display="Πρόγραμμα ανάπτυξης δικτύου" xr:uid="{1084293B-0C08-40B8-8A56-DCA4FFD652F6}"/>
    <hyperlink ref="B11" location="'Επίπτωση στη μέση χρέωση'!A1" display="Επίπτωση στη μέση χρέωση" xr:uid="{EE5B4CDB-DE53-46D5-AF24-98CFAD7632B2}"/>
    <hyperlink ref="B10" location="'Συνολικοί δείκτες απόδοσης'!A1" display="Συνολικοί δείκτες απόδοσης" xr:uid="{7944EDAD-A3E0-49F2-B6C5-5D53BBC56CC0}"/>
    <hyperlink ref="B8" location="'Στοιχεία συνολικού δικτύου'!A1" display="Στοιχεία συνολικού δικτύου" xr:uid="{8A996F8E-D31B-4F9F-993E-7442BBD59A04}"/>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D59CF-4AE6-4FCA-8CA4-DDC5E1F80A12}">
  <sheetPr>
    <tabColor theme="4" tint="-0.249977111117893"/>
  </sheetPr>
  <dimension ref="B3:Q20"/>
  <sheetViews>
    <sheetView showGridLines="0" workbookViewId="0">
      <selection activeCell="B37" sqref="B37"/>
    </sheetView>
  </sheetViews>
  <sheetFormatPr defaultColWidth="8.85546875" defaultRowHeight="14.45"/>
  <cols>
    <col min="1" max="1" width="2.85546875" customWidth="1"/>
    <col min="2" max="2" width="30.42578125" customWidth="1"/>
  </cols>
  <sheetData>
    <row r="3" spans="2:17" ht="28.9">
      <c r="B3" s="96" t="s">
        <v>57</v>
      </c>
      <c r="C3" s="97"/>
      <c r="D3" s="97"/>
      <c r="E3" s="97"/>
      <c r="F3" s="97"/>
      <c r="G3" s="97"/>
      <c r="H3" s="97"/>
      <c r="I3" s="97"/>
      <c r="J3" s="97"/>
      <c r="K3" s="97"/>
      <c r="L3" s="97"/>
      <c r="M3" s="97"/>
      <c r="N3" s="97"/>
      <c r="O3" s="97"/>
      <c r="P3" s="97"/>
      <c r="Q3" s="97"/>
    </row>
    <row r="6" spans="2:17" ht="21">
      <c r="B6" s="94" t="s">
        <v>5</v>
      </c>
      <c r="C6" s="97"/>
      <c r="D6" s="97"/>
      <c r="E6" s="97"/>
      <c r="F6" s="97"/>
      <c r="G6" s="97"/>
      <c r="H6" s="97"/>
      <c r="I6" s="97"/>
      <c r="J6" s="97"/>
    </row>
    <row r="7" spans="2:17" ht="21">
      <c r="B7" s="95"/>
    </row>
    <row r="8" spans="2:17">
      <c r="B8" s="195" t="s">
        <v>7</v>
      </c>
    </row>
    <row r="9" spans="2:17">
      <c r="B9" s="196" t="s">
        <v>58</v>
      </c>
    </row>
    <row r="10" spans="2:17">
      <c r="B10" s="196" t="s">
        <v>9</v>
      </c>
    </row>
    <row r="11" spans="2:17">
      <c r="B11" s="196" t="s">
        <v>10</v>
      </c>
    </row>
    <row r="12" spans="2:17">
      <c r="B12" s="196" t="s">
        <v>11</v>
      </c>
    </row>
    <row r="13" spans="2:17">
      <c r="B13" s="196" t="s">
        <v>12</v>
      </c>
    </row>
    <row r="14" spans="2:17">
      <c r="B14" s="196" t="s">
        <v>13</v>
      </c>
    </row>
    <row r="15" spans="2:17">
      <c r="B15" s="196" t="s">
        <v>14</v>
      </c>
    </row>
    <row r="16" spans="2:17">
      <c r="B16" s="197" t="s">
        <v>15</v>
      </c>
    </row>
    <row r="17" spans="2:2">
      <c r="B17" s="196" t="s">
        <v>16</v>
      </c>
    </row>
    <row r="18" spans="2:2">
      <c r="B18" s="196" t="s">
        <v>17</v>
      </c>
    </row>
    <row r="19" spans="2:2">
      <c r="B19" s="196" t="s">
        <v>18</v>
      </c>
    </row>
    <row r="20" spans="2:2">
      <c r="B20" s="196" t="s">
        <v>19</v>
      </c>
    </row>
  </sheetData>
  <hyperlinks>
    <hyperlink ref="B10" location="'Ανάπτυξη δικτύου'!A1" display="Ανάπτυξη δικτύου" xr:uid="{C52AA211-1C1C-4FEB-868F-DDD47581EA90}"/>
    <hyperlink ref="B11" location="'Ενεργές συνδέσεις'!A1" display="Ενεργές συνδέσεις" xr:uid="{F4894F64-036C-4B8E-9699-BF63661A824C}"/>
    <hyperlink ref="B13" location="'Ενεργοί πελάτες'!A1" display="Ενεργοί πελάτες" xr:uid="{D73B4CC8-DCFE-4BDE-B8F4-DB7A71FA301F}"/>
    <hyperlink ref="B9" location="'Ανάλυση για νέους δήμους'!A1" display="Ανάλυση για νέους δήμους" xr:uid="{87F4B694-7F66-4C13-97C6-C6A0FE97AC29}"/>
    <hyperlink ref="B14" location="'Μέση ετήσια κατανάλωση'!A1" display="Μέση ετήσια κατανάλωση" xr:uid="{F30542AF-D7AD-4BBC-B37B-274FE85EA8EC}"/>
    <hyperlink ref="B15" location="'Διανεμόμενες ποσότητες αερίου'!A1" display="Διανεμόμενες ποσότητες αερίου" xr:uid="{06938263-0833-45DF-AC11-4E4C8EF6FFC3}"/>
    <hyperlink ref="B16" location="'Παραδοχές μοναδιαίου κόστους'!A1" display="Παραδοχές μοναδιαίου κόστους" xr:uid="{8524F84B-0DC1-4CC8-8B07-640E4A326D52}"/>
    <hyperlink ref="B17" location="Επενδύσεις!A1" display="Επενδύσεις ανάπτυξης / σύνδεσης" xr:uid="{75FB2041-8936-44CA-A46A-258E527D6400}"/>
    <hyperlink ref="B18" location="'Παραδοχές διείσδυσης - κάλυψης'!A1" display="Παραδοχές διείσδυσης - κάλυψης" xr:uid="{15FE033E-34E4-444F-98E8-653F32281812}"/>
    <hyperlink ref="B19" location="'Δείκτες διείσδυσης - κάλυψης'!A1" display="Δείκτες διείσδυσης - κάλυψης" xr:uid="{DE214FA0-37EA-4B7F-9BE1-ACA631203727}"/>
    <hyperlink ref="B20" location="'Δείκτες απόδοσης'!A1" display="Δείκτες απόδοσης" xr:uid="{B9E64714-4832-4A41-9533-0EDCBAFF5D3F}"/>
    <hyperlink ref="B8" location="'Γενική περιγραφή'!A1" display="Γενική περιγραφή" xr:uid="{1F449B32-64EA-42F2-8974-A5D1EE4E5C06}"/>
    <hyperlink ref="B12" location="'Ενεργοί μετρητές'!A1" display="Ενεργοί μετρητές" xr:uid="{812B950F-F320-47FB-93BD-8509F03FB0BD}"/>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71A55-A606-42F3-ADC7-5A10D1ED5E07}">
  <sheetPr>
    <tabColor theme="9" tint="0.79998168889431442"/>
  </sheetPr>
  <dimension ref="B2:K111"/>
  <sheetViews>
    <sheetView showGridLines="0" topLeftCell="A77" zoomScale="80" zoomScaleNormal="80" workbookViewId="0">
      <selection activeCell="K88" sqref="K88"/>
    </sheetView>
  </sheetViews>
  <sheetFormatPr defaultColWidth="8.85546875" defaultRowHeight="14.45" outlineLevelRow="1"/>
  <cols>
    <col min="1" max="1" width="2.85546875" customWidth="1"/>
    <col min="2" max="2" width="28.28515625" customWidth="1"/>
    <col min="3" max="3" width="27.28515625" customWidth="1"/>
    <col min="4" max="8" width="12.7109375" customWidth="1"/>
    <col min="9" max="9" width="16" bestFit="1" customWidth="1"/>
  </cols>
  <sheetData>
    <row r="2" spans="2:11" ht="18">
      <c r="B2" s="1" t="s">
        <v>0</v>
      </c>
      <c r="C2" s="294" t="str">
        <f>'Αρχική σελίδα'!C3</f>
        <v>Κεντρική Μακεδονία</v>
      </c>
      <c r="D2" s="294"/>
      <c r="E2" s="294"/>
      <c r="F2" s="294"/>
      <c r="G2" s="294"/>
      <c r="H2" s="294"/>
      <c r="I2" s="295" t="s">
        <v>59</v>
      </c>
      <c r="J2" s="295"/>
      <c r="K2" s="295"/>
    </row>
    <row r="3" spans="2:11" ht="18">
      <c r="B3" s="2" t="s">
        <v>2</v>
      </c>
      <c r="C3" s="45">
        <f>'Αρχική σελίδα'!C4</f>
        <v>2024</v>
      </c>
      <c r="D3" s="45" t="s">
        <v>3</v>
      </c>
      <c r="E3" s="45">
        <f>C3+4</f>
        <v>2028</v>
      </c>
    </row>
    <row r="5" spans="2:11" ht="33" customHeight="1">
      <c r="B5" s="296" t="s">
        <v>259</v>
      </c>
      <c r="C5" s="296"/>
      <c r="D5" s="296"/>
      <c r="E5" s="296"/>
      <c r="F5" s="296"/>
      <c r="G5" s="296"/>
      <c r="H5" s="296"/>
    </row>
    <row r="6" spans="2:11">
      <c r="B6" s="222"/>
      <c r="C6" s="222"/>
      <c r="D6" s="222"/>
      <c r="E6" s="222"/>
      <c r="F6" s="222"/>
      <c r="G6" s="222"/>
      <c r="H6" s="222"/>
    </row>
    <row r="7" spans="2:11" ht="18">
      <c r="B7" s="99" t="s">
        <v>260</v>
      </c>
      <c r="C7" s="223"/>
      <c r="D7" s="223"/>
      <c r="E7" s="223"/>
      <c r="F7" s="223"/>
      <c r="G7" s="223"/>
      <c r="H7" s="223"/>
      <c r="I7" s="223"/>
    </row>
    <row r="8" spans="2:11" ht="18">
      <c r="C8" s="2"/>
      <c r="D8" s="45"/>
      <c r="E8" s="45"/>
    </row>
    <row r="9" spans="2:11" ht="15.6">
      <c r="B9" s="293" t="s">
        <v>261</v>
      </c>
      <c r="C9" s="293"/>
      <c r="D9" s="293"/>
      <c r="E9" s="293"/>
      <c r="F9" s="293"/>
      <c r="G9" s="293"/>
      <c r="H9" s="293"/>
      <c r="I9" s="293"/>
    </row>
    <row r="10" spans="2:11" ht="5.0999999999999996" customHeight="1" outlineLevel="1"/>
    <row r="11" spans="2:11" outlineLevel="1">
      <c r="B11" s="381"/>
      <c r="C11" s="382"/>
      <c r="D11" s="8" t="s">
        <v>102</v>
      </c>
      <c r="E11" s="8">
        <f>$C$3-5</f>
        <v>2019</v>
      </c>
      <c r="F11" s="8">
        <f>$C$3-4</f>
        <v>2020</v>
      </c>
      <c r="G11" s="8">
        <f>$C$3-3</f>
        <v>2021</v>
      </c>
      <c r="H11" s="8">
        <f>$C$3-2</f>
        <v>2022</v>
      </c>
      <c r="I11" s="8">
        <f>$C$3-1</f>
        <v>2023</v>
      </c>
      <c r="J11" s="130"/>
    </row>
    <row r="12" spans="2:11" outlineLevel="1">
      <c r="B12" s="378" t="s">
        <v>148</v>
      </c>
      <c r="C12" s="5" t="s">
        <v>149</v>
      </c>
      <c r="D12" s="13" t="s">
        <v>151</v>
      </c>
      <c r="E12" s="137">
        <f>'Ανάπτυξη δικτύου'!D37</f>
        <v>0</v>
      </c>
      <c r="F12" s="137">
        <f>'Ανάπτυξη δικτύου'!F37</f>
        <v>0</v>
      </c>
      <c r="G12" s="137">
        <f>'Ανάπτυξη δικτύου'!I37</f>
        <v>0</v>
      </c>
      <c r="H12" s="137">
        <f>'Ανάπτυξη δικτύου'!L37</f>
        <v>3000</v>
      </c>
      <c r="I12" s="137">
        <f>'Ανάπτυξη δικτύου'!O37</f>
        <v>0</v>
      </c>
    </row>
    <row r="13" spans="2:11" outlineLevel="1">
      <c r="B13" s="378"/>
      <c r="C13" s="7" t="s">
        <v>150</v>
      </c>
      <c r="D13" s="14" t="s">
        <v>151</v>
      </c>
      <c r="E13" s="138">
        <f>'Ανάπτυξη δικτύου'!E37</f>
        <v>79782</v>
      </c>
      <c r="F13" s="138">
        <f>E13+F12</f>
        <v>79782</v>
      </c>
      <c r="G13" s="138">
        <f>F13+G12</f>
        <v>79782</v>
      </c>
      <c r="H13" s="138">
        <f>G13+H12</f>
        <v>82782</v>
      </c>
      <c r="I13" s="138">
        <f>H13+I12</f>
        <v>82782</v>
      </c>
    </row>
    <row r="14" spans="2:11" outlineLevel="1">
      <c r="B14" s="378" t="s">
        <v>152</v>
      </c>
      <c r="C14" s="5" t="s">
        <v>149</v>
      </c>
      <c r="D14" s="13" t="s">
        <v>151</v>
      </c>
      <c r="E14" s="137">
        <f>'Ανάπτυξη δικτύου'!D68</f>
        <v>0</v>
      </c>
      <c r="F14" s="137">
        <f>'Ανάπτυξη δικτύου'!F68</f>
        <v>0</v>
      </c>
      <c r="G14" s="137">
        <f>'Ανάπτυξη δικτύου'!I68</f>
        <v>0</v>
      </c>
      <c r="H14" s="137">
        <f>'Ανάπτυξη δικτύου'!L68</f>
        <v>37490</v>
      </c>
      <c r="I14" s="137">
        <f>'Ανάπτυξη δικτύου'!O68</f>
        <v>50607.9</v>
      </c>
    </row>
    <row r="15" spans="2:11" outlineLevel="1">
      <c r="B15" s="378"/>
      <c r="C15" s="7" t="s">
        <v>150</v>
      </c>
      <c r="D15" s="14" t="s">
        <v>151</v>
      </c>
      <c r="E15" s="138">
        <f>'Ανάπτυξη δικτύου'!E68</f>
        <v>62369</v>
      </c>
      <c r="F15" s="138">
        <f>E15+F14</f>
        <v>62369</v>
      </c>
      <c r="G15" s="138">
        <f>F15+G14</f>
        <v>62369</v>
      </c>
      <c r="H15" s="138">
        <f>G15+H14</f>
        <v>99859</v>
      </c>
      <c r="I15" s="138">
        <f>H15+I14</f>
        <v>150466.9</v>
      </c>
    </row>
    <row r="16" spans="2:11" outlineLevel="1">
      <c r="B16" s="378" t="s">
        <v>153</v>
      </c>
      <c r="C16" s="5" t="s">
        <v>129</v>
      </c>
      <c r="D16" s="13" t="s">
        <v>103</v>
      </c>
      <c r="E16" s="137">
        <f>'Ανάπτυξη δικτύου'!D98</f>
        <v>141</v>
      </c>
      <c r="F16" s="137">
        <f>'Ανάπτυξη δικτύου'!F98</f>
        <v>87</v>
      </c>
      <c r="G16" s="137">
        <f>'Ανάπτυξη δικτύου'!I98</f>
        <v>171</v>
      </c>
      <c r="H16" s="137">
        <f>'Ανάπτυξη δικτύου'!L98</f>
        <v>593</v>
      </c>
      <c r="I16" s="137">
        <f>'Ανάπτυξη δικτύου'!O98</f>
        <v>157</v>
      </c>
    </row>
    <row r="17" spans="2:10" outlineLevel="1">
      <c r="B17" s="378"/>
      <c r="C17" s="7" t="s">
        <v>130</v>
      </c>
      <c r="D17" s="14" t="s">
        <v>103</v>
      </c>
      <c r="E17" s="138">
        <f>'Ανάπτυξη δικτύου'!E98</f>
        <v>192</v>
      </c>
      <c r="F17" s="138">
        <f>E17+F16</f>
        <v>279</v>
      </c>
      <c r="G17" s="138">
        <f>F17+G16</f>
        <v>450</v>
      </c>
      <c r="H17" s="138">
        <f>G17+H16</f>
        <v>1043</v>
      </c>
      <c r="I17" s="138">
        <f>H17+I16</f>
        <v>1200</v>
      </c>
    </row>
    <row r="18" spans="2:10" outlineLevel="1">
      <c r="B18" s="378" t="s">
        <v>156</v>
      </c>
      <c r="C18" s="5" t="s">
        <v>129</v>
      </c>
      <c r="D18" s="13" t="s">
        <v>103</v>
      </c>
      <c r="E18" s="137">
        <f>'Ανάπτυξη δικτύου'!D128</f>
        <v>282</v>
      </c>
      <c r="F18" s="137">
        <f>'Ανάπτυξη δικτύου'!F128</f>
        <v>214</v>
      </c>
      <c r="G18" s="137">
        <f>'Ανάπτυξη δικτύου'!I128</f>
        <v>922</v>
      </c>
      <c r="H18" s="137">
        <f>'Ανάπτυξη δικτύου'!L128</f>
        <v>646</v>
      </c>
      <c r="I18" s="137">
        <f>'Ανάπτυξη δικτύου'!O128</f>
        <v>461</v>
      </c>
    </row>
    <row r="19" spans="2:10" outlineLevel="1">
      <c r="B19" s="378"/>
      <c r="C19" s="7" t="s">
        <v>130</v>
      </c>
      <c r="D19" s="14" t="s">
        <v>103</v>
      </c>
      <c r="E19" s="138">
        <f>'Ανάπτυξη δικτύου'!E128</f>
        <v>333</v>
      </c>
      <c r="F19" s="138">
        <f>E19+F18</f>
        <v>547</v>
      </c>
      <c r="G19" s="138">
        <f>F19+G18</f>
        <v>1469</v>
      </c>
      <c r="H19" s="138">
        <f>G19+H18</f>
        <v>2115</v>
      </c>
      <c r="I19" s="138">
        <f>H19+I18</f>
        <v>2576</v>
      </c>
    </row>
    <row r="20" spans="2:10" outlineLevel="1">
      <c r="B20" s="386" t="s">
        <v>157</v>
      </c>
      <c r="C20" s="5" t="s">
        <v>129</v>
      </c>
      <c r="D20" s="13" t="s">
        <v>103</v>
      </c>
      <c r="E20" s="137">
        <f>'Ανάπτυξη δικτύου'!D158</f>
        <v>0</v>
      </c>
      <c r="F20" s="137">
        <f>'Ανάπτυξη δικτύου'!F158</f>
        <v>0</v>
      </c>
      <c r="G20" s="137">
        <f>'Ανάπτυξη δικτύου'!I158</f>
        <v>0</v>
      </c>
      <c r="H20" s="137">
        <f>'Ανάπτυξη δικτύου'!L158</f>
        <v>0</v>
      </c>
      <c r="I20" s="137">
        <f>'Ανάπτυξη δικτύου'!O158</f>
        <v>0</v>
      </c>
    </row>
    <row r="21" spans="2:10" outlineLevel="1">
      <c r="B21" s="386"/>
      <c r="C21" s="7" t="s">
        <v>130</v>
      </c>
      <c r="D21" s="14" t="s">
        <v>103</v>
      </c>
      <c r="E21" s="138">
        <f>'Ανάπτυξη δικτύου'!E158</f>
        <v>7</v>
      </c>
      <c r="F21" s="138">
        <f>E21+F20</f>
        <v>7</v>
      </c>
      <c r="G21" s="138">
        <f t="shared" ref="G21" si="0">F21+G20</f>
        <v>7</v>
      </c>
      <c r="H21" s="138">
        <f t="shared" ref="H21" si="1">G21+H20</f>
        <v>7</v>
      </c>
      <c r="I21" s="138">
        <f>H21+I20</f>
        <v>7</v>
      </c>
    </row>
    <row r="22" spans="2:10" outlineLevel="1">
      <c r="B22" s="378" t="s">
        <v>158</v>
      </c>
      <c r="C22" s="5" t="s">
        <v>129</v>
      </c>
      <c r="D22" s="13" t="s">
        <v>103</v>
      </c>
      <c r="E22" s="137">
        <f>'Ανάπτυξη δικτύου'!D188</f>
        <v>0</v>
      </c>
      <c r="F22" s="137">
        <f>'Ανάπτυξη δικτύου'!F188</f>
        <v>0</v>
      </c>
      <c r="G22" s="137">
        <f>'Ανάπτυξη δικτύου'!I188</f>
        <v>0</v>
      </c>
      <c r="H22" s="137">
        <f>'Ανάπτυξη δικτύου'!L188</f>
        <v>0</v>
      </c>
      <c r="I22" s="137">
        <f>'Ανάπτυξη δικτύου'!O188</f>
        <v>0</v>
      </c>
    </row>
    <row r="23" spans="2:10" outlineLevel="1">
      <c r="B23" s="378"/>
      <c r="C23" s="7" t="s">
        <v>130</v>
      </c>
      <c r="D23" s="14" t="s">
        <v>103</v>
      </c>
      <c r="E23" s="138">
        <f>'Ανάπτυξη δικτύου'!E188</f>
        <v>0</v>
      </c>
      <c r="F23" s="138">
        <f>E23+F22</f>
        <v>0</v>
      </c>
      <c r="G23" s="138">
        <f t="shared" ref="G23" si="2">F23+G22</f>
        <v>0</v>
      </c>
      <c r="H23" s="138">
        <f t="shared" ref="H23:I23" si="3">G23+H22</f>
        <v>0</v>
      </c>
      <c r="I23" s="138">
        <f t="shared" si="3"/>
        <v>0</v>
      </c>
    </row>
    <row r="24" spans="2:10" outlineLevel="1">
      <c r="B24" s="378" t="s">
        <v>159</v>
      </c>
      <c r="C24" s="5" t="s">
        <v>129</v>
      </c>
      <c r="D24" s="13" t="s">
        <v>103</v>
      </c>
      <c r="E24" s="137">
        <f>'Ανάπτυξη δικτύου'!D218</f>
        <v>0</v>
      </c>
      <c r="F24" s="137">
        <f>'Ανάπτυξη δικτύου'!F218</f>
        <v>0</v>
      </c>
      <c r="G24" s="137">
        <f>'Ανάπτυξη δικτύου'!I218</f>
        <v>0</v>
      </c>
      <c r="H24" s="137">
        <f>'Ανάπτυξη δικτύου'!L218</f>
        <v>0</v>
      </c>
      <c r="I24" s="137">
        <f>'Ανάπτυξη δικτύου'!O218</f>
        <v>0</v>
      </c>
    </row>
    <row r="25" spans="2:10" outlineLevel="1">
      <c r="B25" s="378"/>
      <c r="C25" s="7" t="s">
        <v>130</v>
      </c>
      <c r="D25" s="14" t="s">
        <v>103</v>
      </c>
      <c r="E25" s="138">
        <f>'Ανάπτυξη δικτύου'!E218</f>
        <v>0</v>
      </c>
      <c r="F25" s="138">
        <f>E25+F24</f>
        <v>0</v>
      </c>
      <c r="G25" s="138">
        <f t="shared" ref="G25" si="4">F25+G24</f>
        <v>0</v>
      </c>
      <c r="H25" s="138">
        <f t="shared" ref="H25:I25" si="5">G25+H24</f>
        <v>0</v>
      </c>
      <c r="I25" s="138">
        <f t="shared" si="5"/>
        <v>0</v>
      </c>
    </row>
    <row r="26" spans="2:10" outlineLevel="1">
      <c r="B26" s="378" t="s">
        <v>262</v>
      </c>
      <c r="C26" s="5" t="s">
        <v>154</v>
      </c>
      <c r="D26" s="13" t="s">
        <v>103</v>
      </c>
      <c r="E26" s="137">
        <f>'Ανάπτυξη δικτύου'!D249</f>
        <v>0</v>
      </c>
      <c r="F26" s="137">
        <f>'Ανάπτυξη δικτύου'!F249</f>
        <v>0</v>
      </c>
      <c r="G26" s="137">
        <f>'Ανάπτυξη δικτύου'!I249</f>
        <v>0</v>
      </c>
      <c r="H26" s="137">
        <f>'Ανάπτυξη δικτύου'!L249</f>
        <v>0</v>
      </c>
      <c r="I26" s="137">
        <f>'Ανάπτυξη δικτύου'!O249</f>
        <v>0</v>
      </c>
    </row>
    <row r="27" spans="2:10" outlineLevel="1">
      <c r="B27" s="378"/>
      <c r="C27" s="7" t="s">
        <v>155</v>
      </c>
      <c r="D27" s="14" t="s">
        <v>103</v>
      </c>
      <c r="E27" s="138">
        <f>'Ανάπτυξη δικτύου'!E249</f>
        <v>0</v>
      </c>
      <c r="F27" s="138">
        <f>E27+F26</f>
        <v>0</v>
      </c>
      <c r="G27" s="138">
        <f>F27+G26</f>
        <v>0</v>
      </c>
      <c r="H27" s="138">
        <f>G27+H26</f>
        <v>0</v>
      </c>
      <c r="I27" s="138">
        <f>H27+I26</f>
        <v>0</v>
      </c>
    </row>
    <row r="29" spans="2:10" ht="15.6">
      <c r="B29" s="293" t="s">
        <v>263</v>
      </c>
      <c r="C29" s="293"/>
      <c r="D29" s="293"/>
      <c r="E29" s="293"/>
      <c r="F29" s="293"/>
      <c r="G29" s="293"/>
      <c r="H29" s="293"/>
      <c r="I29" s="293"/>
    </row>
    <row r="30" spans="2:10" ht="5.0999999999999996" customHeight="1" outlineLevel="1"/>
    <row r="31" spans="2:10" outlineLevel="1">
      <c r="B31" s="381"/>
      <c r="C31" s="382"/>
      <c r="D31" s="8" t="s">
        <v>102</v>
      </c>
      <c r="E31" s="8">
        <f>$C$3-5</f>
        <v>2019</v>
      </c>
      <c r="F31" s="8">
        <f>$C$3-4</f>
        <v>2020</v>
      </c>
      <c r="G31" s="8">
        <f>$C$3-3</f>
        <v>2021</v>
      </c>
      <c r="H31" s="8">
        <f>$C$3-2</f>
        <v>2022</v>
      </c>
      <c r="I31" s="8">
        <f>$C$3-1</f>
        <v>2023</v>
      </c>
    </row>
    <row r="32" spans="2:10" outlineLevel="1">
      <c r="B32" s="379" t="s">
        <v>126</v>
      </c>
      <c r="C32" s="5" t="s">
        <v>154</v>
      </c>
      <c r="D32" s="13" t="s">
        <v>103</v>
      </c>
      <c r="E32" s="137">
        <f>E34+E36+E38+E40+E42+E44</f>
        <v>282</v>
      </c>
      <c r="F32" s="137">
        <f t="shared" ref="F32:H32" si="6">F34+F36+F38+F40+F42+F44</f>
        <v>214</v>
      </c>
      <c r="G32" s="137">
        <f t="shared" si="6"/>
        <v>922</v>
      </c>
      <c r="H32" s="137">
        <f t="shared" si="6"/>
        <v>646</v>
      </c>
      <c r="I32" s="137">
        <f t="shared" ref="I32" si="7">I34+I36+I38+I40+I42+I44</f>
        <v>157</v>
      </c>
      <c r="J32" s="130"/>
    </row>
    <row r="33" spans="2:9" outlineLevel="1">
      <c r="B33" s="380"/>
      <c r="C33" s="7" t="s">
        <v>155</v>
      </c>
      <c r="D33" s="14" t="s">
        <v>103</v>
      </c>
      <c r="E33" s="138">
        <f>E35+E37+E39+E41+E43+E45</f>
        <v>481</v>
      </c>
      <c r="F33" s="138">
        <f t="shared" ref="F33:G33" si="8">F35+F37+F39+F41+F43+F45</f>
        <v>695</v>
      </c>
      <c r="G33" s="138">
        <f t="shared" si="8"/>
        <v>1617</v>
      </c>
      <c r="H33" s="138">
        <f>H35+H37+H39+H41+H43+H45</f>
        <v>2263</v>
      </c>
      <c r="I33" s="138">
        <f t="shared" ref="I33" si="9">I35+I37+I39+I41+I43+I45</f>
        <v>2420</v>
      </c>
    </row>
    <row r="34" spans="2:9" outlineLevel="1">
      <c r="B34" s="379" t="s">
        <v>101</v>
      </c>
      <c r="C34" s="5" t="s">
        <v>154</v>
      </c>
      <c r="D34" s="13" t="s">
        <v>103</v>
      </c>
      <c r="E34" s="137">
        <f>Συνδέσεις!D68</f>
        <v>1</v>
      </c>
      <c r="F34" s="137">
        <f>Συνδέσεις!F68</f>
        <v>0</v>
      </c>
      <c r="G34" s="137">
        <f>Συνδέσεις!I68</f>
        <v>1</v>
      </c>
      <c r="H34" s="137">
        <f>Συνδέσεις!L68</f>
        <v>66</v>
      </c>
      <c r="I34" s="137">
        <f>Συνδέσεις!O68</f>
        <v>0</v>
      </c>
    </row>
    <row r="35" spans="2:9" outlineLevel="1">
      <c r="B35" s="380"/>
      <c r="C35" s="7" t="s">
        <v>155</v>
      </c>
      <c r="D35" s="14" t="s">
        <v>103</v>
      </c>
      <c r="E35" s="138">
        <f>Συνδέσεις!E68</f>
        <v>1</v>
      </c>
      <c r="F35" s="138">
        <f>Συνδέσεις!G68</f>
        <v>1</v>
      </c>
      <c r="G35" s="138">
        <f>Συνδέσεις!J68</f>
        <v>2</v>
      </c>
      <c r="H35" s="138">
        <f>Συνδέσεις!M68</f>
        <v>68</v>
      </c>
      <c r="I35" s="138">
        <f>Συνδέσεις!P68</f>
        <v>68</v>
      </c>
    </row>
    <row r="36" spans="2:9" outlineLevel="1">
      <c r="B36" s="379" t="s">
        <v>105</v>
      </c>
      <c r="C36" s="5" t="s">
        <v>154</v>
      </c>
      <c r="D36" s="13" t="s">
        <v>103</v>
      </c>
      <c r="E36" s="137">
        <f>Συνδέσεις!D98</f>
        <v>275</v>
      </c>
      <c r="F36" s="137">
        <f>Συνδέσεις!F98</f>
        <v>213</v>
      </c>
      <c r="G36" s="137">
        <f>Συνδέσεις!I98</f>
        <v>911</v>
      </c>
      <c r="H36" s="137">
        <f>Συνδέσεις!L98</f>
        <v>540</v>
      </c>
      <c r="I36" s="137">
        <f>Συνδέσεις!O98</f>
        <v>150</v>
      </c>
    </row>
    <row r="37" spans="2:9" outlineLevel="1">
      <c r="B37" s="380"/>
      <c r="C37" s="7" t="s">
        <v>155</v>
      </c>
      <c r="D37" s="14" t="s">
        <v>103</v>
      </c>
      <c r="E37" s="138">
        <f>Συνδέσεις!E98</f>
        <v>416</v>
      </c>
      <c r="F37" s="138">
        <f>Συνδέσεις!G98</f>
        <v>629</v>
      </c>
      <c r="G37" s="138">
        <f>Συνδέσεις!J98</f>
        <v>1540</v>
      </c>
      <c r="H37" s="138">
        <f>Συνδέσεις!M98</f>
        <v>2080</v>
      </c>
      <c r="I37" s="138">
        <f>Συνδέσεις!P98</f>
        <v>2230</v>
      </c>
    </row>
    <row r="38" spans="2:9" outlineLevel="1">
      <c r="B38" s="379" t="s">
        <v>106</v>
      </c>
      <c r="C38" s="5" t="s">
        <v>154</v>
      </c>
      <c r="D38" s="13" t="s">
        <v>103</v>
      </c>
      <c r="E38" s="137">
        <f>Συνδέσεις!D128</f>
        <v>5</v>
      </c>
      <c r="F38" s="137">
        <f>Συνδέσεις!F128</f>
        <v>2</v>
      </c>
      <c r="G38" s="137">
        <f>Συνδέσεις!I128</f>
        <v>8</v>
      </c>
      <c r="H38" s="137">
        <f>Συνδέσεις!L128</f>
        <v>40</v>
      </c>
      <c r="I38" s="137">
        <f>Συνδέσεις!O128</f>
        <v>7</v>
      </c>
    </row>
    <row r="39" spans="2:9" outlineLevel="1">
      <c r="B39" s="380"/>
      <c r="C39" s="7" t="s">
        <v>155</v>
      </c>
      <c r="D39" s="14" t="s">
        <v>103</v>
      </c>
      <c r="E39" s="138">
        <f>Συνδέσεις!E128</f>
        <v>10</v>
      </c>
      <c r="F39" s="138">
        <f>Συνδέσεις!G128</f>
        <v>12</v>
      </c>
      <c r="G39" s="138">
        <f>Συνδέσεις!J128</f>
        <v>20</v>
      </c>
      <c r="H39" s="138">
        <f>Συνδέσεις!M128</f>
        <v>60</v>
      </c>
      <c r="I39" s="138">
        <f>Συνδέσεις!P128</f>
        <v>67</v>
      </c>
    </row>
    <row r="40" spans="2:9" outlineLevel="1">
      <c r="B40" s="379" t="s">
        <v>107</v>
      </c>
      <c r="C40" s="5" t="s">
        <v>154</v>
      </c>
      <c r="D40" s="13" t="s">
        <v>103</v>
      </c>
      <c r="E40" s="137">
        <f>Συνδέσεις!D158</f>
        <v>0</v>
      </c>
      <c r="F40" s="137">
        <f>Συνδέσεις!F158</f>
        <v>1</v>
      </c>
      <c r="G40" s="137">
        <f>Συνδέσεις!I158</f>
        <v>0</v>
      </c>
      <c r="H40" s="137">
        <f>Συνδέσεις!L158</f>
        <v>0</v>
      </c>
      <c r="I40" s="137">
        <f>Συνδέσεις!O158</f>
        <v>0</v>
      </c>
    </row>
    <row r="41" spans="2:9" outlineLevel="1">
      <c r="B41" s="380"/>
      <c r="C41" s="7" t="s">
        <v>155</v>
      </c>
      <c r="D41" s="14" t="s">
        <v>103</v>
      </c>
      <c r="E41" s="138">
        <f>Συνδέσεις!E158</f>
        <v>4</v>
      </c>
      <c r="F41" s="138">
        <f>Συνδέσεις!G158</f>
        <v>5</v>
      </c>
      <c r="G41" s="138">
        <f>Συνδέσεις!J158</f>
        <v>5</v>
      </c>
      <c r="H41" s="138">
        <f>Συνδέσεις!M158</f>
        <v>5</v>
      </c>
      <c r="I41" s="138">
        <f>Συνδέσεις!P158</f>
        <v>5</v>
      </c>
    </row>
    <row r="42" spans="2:9" outlineLevel="1">
      <c r="B42" s="379" t="s">
        <v>108</v>
      </c>
      <c r="C42" s="5" t="s">
        <v>154</v>
      </c>
      <c r="D42" s="13" t="s">
        <v>103</v>
      </c>
      <c r="E42" s="137">
        <f>Συνδέσεις!D188</f>
        <v>1</v>
      </c>
      <c r="F42" s="137">
        <f>Συνδέσεις!F188</f>
        <v>-2</v>
      </c>
      <c r="G42" s="137">
        <f>Συνδέσεις!I188</f>
        <v>2</v>
      </c>
      <c r="H42" s="137">
        <f>Συνδέσεις!L188</f>
        <v>0</v>
      </c>
      <c r="I42" s="137">
        <f>Συνδέσεις!O188</f>
        <v>0</v>
      </c>
    </row>
    <row r="43" spans="2:9" outlineLevel="1">
      <c r="B43" s="380"/>
      <c r="C43" s="7" t="s">
        <v>155</v>
      </c>
      <c r="D43" s="14" t="s">
        <v>103</v>
      </c>
      <c r="E43" s="138">
        <f>Συνδέσεις!E188</f>
        <v>50</v>
      </c>
      <c r="F43" s="138">
        <f>Συνδέσεις!G188</f>
        <v>48</v>
      </c>
      <c r="G43" s="138">
        <f>Συνδέσεις!J188</f>
        <v>50</v>
      </c>
      <c r="H43" s="138">
        <f>Συνδέσεις!M188</f>
        <v>50</v>
      </c>
      <c r="I43" s="138">
        <f>Συνδέσεις!P188</f>
        <v>50</v>
      </c>
    </row>
    <row r="44" spans="2:9" outlineLevel="1">
      <c r="B44" s="379" t="s">
        <v>109</v>
      </c>
      <c r="C44" s="5" t="s">
        <v>154</v>
      </c>
      <c r="D44" s="13" t="s">
        <v>103</v>
      </c>
      <c r="E44" s="137">
        <f>Συνδέσεις!D218</f>
        <v>0</v>
      </c>
      <c r="F44" s="137">
        <f>Συνδέσεις!F218</f>
        <v>0</v>
      </c>
      <c r="G44" s="137">
        <f>Συνδέσεις!I218</f>
        <v>0</v>
      </c>
      <c r="H44" s="137">
        <f>Συνδέσεις!L218</f>
        <v>0</v>
      </c>
      <c r="I44" s="137">
        <f>Συνδέσεις!O218</f>
        <v>0</v>
      </c>
    </row>
    <row r="45" spans="2:9" outlineLevel="1">
      <c r="B45" s="380"/>
      <c r="C45" s="7" t="s">
        <v>155</v>
      </c>
      <c r="D45" s="14" t="s">
        <v>103</v>
      </c>
      <c r="E45" s="138">
        <f>Συνδέσεις!E218</f>
        <v>0</v>
      </c>
      <c r="F45" s="138">
        <f>Συνδέσεις!G218</f>
        <v>0</v>
      </c>
      <c r="G45" s="138">
        <f>Συνδέσεις!J218</f>
        <v>0</v>
      </c>
      <c r="H45" s="138">
        <f>Συνδέσεις!M218</f>
        <v>0</v>
      </c>
      <c r="I45" s="138">
        <f>Συνδέσεις!P218</f>
        <v>0</v>
      </c>
    </row>
    <row r="47" spans="2:9" ht="15.6">
      <c r="B47" s="293" t="s">
        <v>264</v>
      </c>
      <c r="C47" s="293"/>
      <c r="D47" s="293"/>
      <c r="E47" s="293"/>
      <c r="F47" s="293"/>
      <c r="G47" s="293"/>
      <c r="H47" s="293"/>
      <c r="I47" s="293"/>
    </row>
    <row r="48" spans="2:9" ht="5.0999999999999996" customHeight="1" outlineLevel="1"/>
    <row r="49" spans="2:10" outlineLevel="1">
      <c r="B49" s="381"/>
      <c r="C49" s="382"/>
      <c r="D49" s="8" t="s">
        <v>102</v>
      </c>
      <c r="E49" s="8">
        <f>$C$3-5</f>
        <v>2019</v>
      </c>
      <c r="F49" s="8">
        <f>$C$3-4</f>
        <v>2020</v>
      </c>
      <c r="G49" s="8">
        <f>$C$3-3</f>
        <v>2021</v>
      </c>
      <c r="H49" s="8">
        <f>$C$3-2</f>
        <v>2022</v>
      </c>
      <c r="I49" s="8">
        <f>$C$3-1</f>
        <v>2023</v>
      </c>
    </row>
    <row r="50" spans="2:10" outlineLevel="1">
      <c r="B50" s="379" t="s">
        <v>126</v>
      </c>
      <c r="C50" s="5" t="s">
        <v>154</v>
      </c>
      <c r="D50" s="13" t="s">
        <v>103</v>
      </c>
      <c r="E50" s="137">
        <f>E52+E54+E56+E58+E60+E62</f>
        <v>282</v>
      </c>
      <c r="F50" s="137">
        <f t="shared" ref="F50:I51" si="10">F52+F54+F56+F58+F60+F62</f>
        <v>214</v>
      </c>
      <c r="G50" s="137">
        <f t="shared" si="10"/>
        <v>922</v>
      </c>
      <c r="H50" s="137">
        <f t="shared" si="10"/>
        <v>646</v>
      </c>
      <c r="I50" s="137">
        <f t="shared" si="10"/>
        <v>461</v>
      </c>
      <c r="J50" s="130"/>
    </row>
    <row r="51" spans="2:10" outlineLevel="1">
      <c r="B51" s="380"/>
      <c r="C51" s="7" t="s">
        <v>155</v>
      </c>
      <c r="D51" s="14" t="s">
        <v>103</v>
      </c>
      <c r="E51" s="138">
        <f>E53+E55+E57+E59+E61+E63</f>
        <v>481</v>
      </c>
      <c r="F51" s="138">
        <f t="shared" ref="F51:G51" si="11">F53+F55+F57+F59+F61+F63</f>
        <v>695</v>
      </c>
      <c r="G51" s="138">
        <f t="shared" si="11"/>
        <v>1617</v>
      </c>
      <c r="H51" s="138">
        <f>H53+H55+H57+H59+H61+H63</f>
        <v>2263</v>
      </c>
      <c r="I51" s="138">
        <f t="shared" si="10"/>
        <v>2724</v>
      </c>
    </row>
    <row r="52" spans="2:10" ht="15" customHeight="1" outlineLevel="1">
      <c r="B52" s="379" t="s">
        <v>101</v>
      </c>
      <c r="C52" s="5" t="s">
        <v>154</v>
      </c>
      <c r="D52" s="13" t="s">
        <v>103</v>
      </c>
      <c r="E52" s="137">
        <f>Μετρητές!D68</f>
        <v>1</v>
      </c>
      <c r="F52" s="137">
        <f>Μετρητές!F68</f>
        <v>0</v>
      </c>
      <c r="G52" s="137">
        <f>Μετρητές!I68</f>
        <v>1</v>
      </c>
      <c r="H52" s="137">
        <f>Μετρητές!L68</f>
        <v>66</v>
      </c>
      <c r="I52" s="137">
        <f>Μετρητές!O68</f>
        <v>0</v>
      </c>
    </row>
    <row r="53" spans="2:10" outlineLevel="1">
      <c r="B53" s="380"/>
      <c r="C53" s="7" t="s">
        <v>155</v>
      </c>
      <c r="D53" s="14" t="s">
        <v>103</v>
      </c>
      <c r="E53" s="138">
        <f>Μετρητές!E68</f>
        <v>1</v>
      </c>
      <c r="F53" s="138">
        <f>E53+F52</f>
        <v>1</v>
      </c>
      <c r="G53" s="138">
        <f t="shared" ref="G53:H53" si="12">F53+G52</f>
        <v>2</v>
      </c>
      <c r="H53" s="138">
        <f t="shared" si="12"/>
        <v>68</v>
      </c>
      <c r="I53" s="138">
        <f>H53+I52</f>
        <v>68</v>
      </c>
    </row>
    <row r="54" spans="2:10" ht="15" customHeight="1" outlineLevel="1">
      <c r="B54" s="379" t="s">
        <v>105</v>
      </c>
      <c r="C54" s="5" t="s">
        <v>154</v>
      </c>
      <c r="D54" s="13" t="s">
        <v>103</v>
      </c>
      <c r="E54" s="137">
        <f>Μετρητές!D98</f>
        <v>275</v>
      </c>
      <c r="F54" s="137">
        <f>Μετρητές!F98</f>
        <v>213</v>
      </c>
      <c r="G54" s="137">
        <f>Μετρητές!I98</f>
        <v>911</v>
      </c>
      <c r="H54" s="137">
        <f>Μετρητές!L98</f>
        <v>540</v>
      </c>
      <c r="I54" s="137">
        <f>Μετρητές!O98</f>
        <v>447</v>
      </c>
    </row>
    <row r="55" spans="2:10" outlineLevel="1">
      <c r="B55" s="380"/>
      <c r="C55" s="7" t="s">
        <v>155</v>
      </c>
      <c r="D55" s="14" t="s">
        <v>103</v>
      </c>
      <c r="E55" s="138">
        <f>Μετρητές!E98</f>
        <v>416</v>
      </c>
      <c r="F55" s="138">
        <f>E55+F54</f>
        <v>629</v>
      </c>
      <c r="G55" s="138">
        <f>F55+G54</f>
        <v>1540</v>
      </c>
      <c r="H55" s="138">
        <f>G55+H54</f>
        <v>2080</v>
      </c>
      <c r="I55" s="138">
        <f>H55+I54</f>
        <v>2527</v>
      </c>
    </row>
    <row r="56" spans="2:10" outlineLevel="1">
      <c r="B56" s="379" t="s">
        <v>106</v>
      </c>
      <c r="C56" s="5" t="s">
        <v>154</v>
      </c>
      <c r="D56" s="13" t="s">
        <v>103</v>
      </c>
      <c r="E56" s="137">
        <f>Μετρητές!D128</f>
        <v>5</v>
      </c>
      <c r="F56" s="137">
        <f>Μετρητές!F128</f>
        <v>2</v>
      </c>
      <c r="G56" s="137">
        <f>Μετρητές!I128</f>
        <v>8</v>
      </c>
      <c r="H56" s="137">
        <f>Μετρητές!L128</f>
        <v>40</v>
      </c>
      <c r="I56" s="137">
        <f>Μετρητές!O128</f>
        <v>13</v>
      </c>
    </row>
    <row r="57" spans="2:10" outlineLevel="1">
      <c r="B57" s="380"/>
      <c r="C57" s="7" t="s">
        <v>155</v>
      </c>
      <c r="D57" s="14" t="s">
        <v>103</v>
      </c>
      <c r="E57" s="138">
        <f>Μετρητές!E128</f>
        <v>10</v>
      </c>
      <c r="F57" s="138">
        <f>E57+F56</f>
        <v>12</v>
      </c>
      <c r="G57" s="138">
        <f>F57+G56</f>
        <v>20</v>
      </c>
      <c r="H57" s="138">
        <f>G57+H56</f>
        <v>60</v>
      </c>
      <c r="I57" s="138">
        <f>H57+I56</f>
        <v>73</v>
      </c>
    </row>
    <row r="58" spans="2:10" ht="15" customHeight="1" outlineLevel="1">
      <c r="B58" s="379" t="s">
        <v>107</v>
      </c>
      <c r="C58" s="5" t="s">
        <v>154</v>
      </c>
      <c r="D58" s="13" t="s">
        <v>103</v>
      </c>
      <c r="E58" s="137">
        <f>Μετρητές!D158</f>
        <v>0</v>
      </c>
      <c r="F58" s="137">
        <f>Μετρητές!F158</f>
        <v>1</v>
      </c>
      <c r="G58" s="137">
        <f>Μετρητές!I158</f>
        <v>0</v>
      </c>
      <c r="H58" s="137">
        <f>Μετρητές!L158</f>
        <v>0</v>
      </c>
      <c r="I58" s="137">
        <f>Μετρητές!O158</f>
        <v>0</v>
      </c>
    </row>
    <row r="59" spans="2:10" outlineLevel="1">
      <c r="B59" s="380"/>
      <c r="C59" s="7" t="s">
        <v>155</v>
      </c>
      <c r="D59" s="14" t="s">
        <v>103</v>
      </c>
      <c r="E59" s="138">
        <f>Μετρητές!E158</f>
        <v>4</v>
      </c>
      <c r="F59" s="138">
        <f>E59+F58</f>
        <v>5</v>
      </c>
      <c r="G59" s="138">
        <f t="shared" ref="G59" si="13">F59+G58</f>
        <v>5</v>
      </c>
      <c r="H59" s="138">
        <f t="shared" ref="H59" si="14">G59+H58</f>
        <v>5</v>
      </c>
      <c r="I59" s="138">
        <f>H59+I58</f>
        <v>5</v>
      </c>
    </row>
    <row r="60" spans="2:10" outlineLevel="1">
      <c r="B60" s="379" t="s">
        <v>108</v>
      </c>
      <c r="C60" s="5" t="s">
        <v>154</v>
      </c>
      <c r="D60" s="13" t="s">
        <v>103</v>
      </c>
      <c r="E60" s="137">
        <f>Μετρητές!D188</f>
        <v>1</v>
      </c>
      <c r="F60" s="137">
        <f>Μετρητές!F188</f>
        <v>-2</v>
      </c>
      <c r="G60" s="137">
        <f>Μετρητές!I188</f>
        <v>2</v>
      </c>
      <c r="H60" s="137">
        <f>Μετρητές!L188</f>
        <v>0</v>
      </c>
      <c r="I60" s="137">
        <f>Μετρητές!O188</f>
        <v>1</v>
      </c>
    </row>
    <row r="61" spans="2:10" outlineLevel="1">
      <c r="B61" s="380"/>
      <c r="C61" s="7" t="s">
        <v>155</v>
      </c>
      <c r="D61" s="14" t="s">
        <v>103</v>
      </c>
      <c r="E61" s="138">
        <f>Μετρητές!E188</f>
        <v>50</v>
      </c>
      <c r="F61" s="138">
        <f>E61+F60</f>
        <v>48</v>
      </c>
      <c r="G61" s="138">
        <f>F61+G60</f>
        <v>50</v>
      </c>
      <c r="H61" s="138">
        <f>G61+H60</f>
        <v>50</v>
      </c>
      <c r="I61" s="138">
        <f>H61+I60</f>
        <v>51</v>
      </c>
    </row>
    <row r="62" spans="2:10" ht="15" customHeight="1" outlineLevel="1">
      <c r="B62" s="379" t="s">
        <v>109</v>
      </c>
      <c r="C62" s="5" t="s">
        <v>154</v>
      </c>
      <c r="D62" s="13" t="s">
        <v>103</v>
      </c>
      <c r="E62" s="137">
        <f>Μετρητές!D218</f>
        <v>0</v>
      </c>
      <c r="F62" s="137">
        <f>Μετρητές!F218</f>
        <v>0</v>
      </c>
      <c r="G62" s="137">
        <f>Μετρητές!I218</f>
        <v>0</v>
      </c>
      <c r="H62" s="137">
        <f>Μετρητές!L218</f>
        <v>0</v>
      </c>
      <c r="I62" s="137">
        <f>Μετρητές!O218</f>
        <v>0</v>
      </c>
    </row>
    <row r="63" spans="2:10" outlineLevel="1">
      <c r="B63" s="380"/>
      <c r="C63" s="7" t="s">
        <v>155</v>
      </c>
      <c r="D63" s="14" t="s">
        <v>103</v>
      </c>
      <c r="E63" s="138">
        <f>Μετρητές!E218</f>
        <v>0</v>
      </c>
      <c r="F63" s="138">
        <f>E63+F62</f>
        <v>0</v>
      </c>
      <c r="G63" s="138">
        <f>F63+G62</f>
        <v>0</v>
      </c>
      <c r="H63" s="138">
        <f>G63+H62</f>
        <v>0</v>
      </c>
      <c r="I63" s="138">
        <f>H63+I62</f>
        <v>0</v>
      </c>
    </row>
    <row r="65" spans="2:10" ht="15.6">
      <c r="B65" s="293" t="s">
        <v>265</v>
      </c>
      <c r="C65" s="293"/>
      <c r="D65" s="293"/>
      <c r="E65" s="293"/>
      <c r="F65" s="293"/>
      <c r="G65" s="293"/>
      <c r="H65" s="293"/>
      <c r="I65" s="293"/>
    </row>
    <row r="66" spans="2:10" ht="5.0999999999999996" customHeight="1" outlineLevel="1"/>
    <row r="67" spans="2:10" outlineLevel="1">
      <c r="B67" s="381"/>
      <c r="C67" s="382"/>
      <c r="D67" s="8" t="s">
        <v>102</v>
      </c>
      <c r="E67" s="8">
        <f>$C$3-5</f>
        <v>2019</v>
      </c>
      <c r="F67" s="8">
        <f>$C$3-4</f>
        <v>2020</v>
      </c>
      <c r="G67" s="8">
        <f>$C$3-3</f>
        <v>2021</v>
      </c>
      <c r="H67" s="8">
        <f>$C$3-2</f>
        <v>2022</v>
      </c>
      <c r="I67" s="8">
        <f>$C$3-1</f>
        <v>2023</v>
      </c>
    </row>
    <row r="68" spans="2:10" outlineLevel="1">
      <c r="B68" s="379" t="s">
        <v>266</v>
      </c>
      <c r="C68" s="5" t="s">
        <v>129</v>
      </c>
      <c r="D68" s="13" t="s">
        <v>103</v>
      </c>
      <c r="E68" s="137">
        <f>E70+E72+E74+E76+E78+E80</f>
        <v>282</v>
      </c>
      <c r="F68" s="137">
        <f t="shared" ref="F68:H68" si="15">F70+F72+F74+F76+F78+F80</f>
        <v>214</v>
      </c>
      <c r="G68" s="137">
        <f t="shared" si="15"/>
        <v>922</v>
      </c>
      <c r="H68" s="137">
        <f t="shared" si="15"/>
        <v>646</v>
      </c>
      <c r="I68" s="137">
        <f t="shared" ref="I68" si="16">I70+I72+I74+I76+I78+I80</f>
        <v>461</v>
      </c>
      <c r="J68" s="130"/>
    </row>
    <row r="69" spans="2:10" outlineLevel="1">
      <c r="B69" s="380"/>
      <c r="C69" s="7" t="s">
        <v>130</v>
      </c>
      <c r="D69" s="14" t="s">
        <v>103</v>
      </c>
      <c r="E69" s="138">
        <f t="shared" ref="E69:G69" si="17">E71+E73+E75+E77+E79+E81</f>
        <v>481</v>
      </c>
      <c r="F69" s="138">
        <f t="shared" si="17"/>
        <v>695</v>
      </c>
      <c r="G69" s="138">
        <f t="shared" si="17"/>
        <v>1617</v>
      </c>
      <c r="H69" s="138">
        <f>H71+H73+H75+H77+H79+H81</f>
        <v>2263</v>
      </c>
      <c r="I69" s="138">
        <f t="shared" ref="I69" si="18">I71+I73+I75+I77+I79+I81</f>
        <v>2724</v>
      </c>
    </row>
    <row r="70" spans="2:10" ht="15" customHeight="1" outlineLevel="1">
      <c r="B70" s="379" t="s">
        <v>101</v>
      </c>
      <c r="C70" s="5" t="s">
        <v>129</v>
      </c>
      <c r="D70" s="13" t="s">
        <v>103</v>
      </c>
      <c r="E70" s="137">
        <f>Πελάτες!D68</f>
        <v>1</v>
      </c>
      <c r="F70" s="137">
        <f>Πελάτες!F68</f>
        <v>0</v>
      </c>
      <c r="G70" s="137">
        <f>Πελάτες!I68</f>
        <v>1</v>
      </c>
      <c r="H70" s="137">
        <f>Πελάτες!L68</f>
        <v>66</v>
      </c>
      <c r="I70" s="137">
        <f>Πελάτες!O68</f>
        <v>0</v>
      </c>
    </row>
    <row r="71" spans="2:10" outlineLevel="1">
      <c r="B71" s="380"/>
      <c r="C71" s="7" t="s">
        <v>130</v>
      </c>
      <c r="D71" s="14" t="s">
        <v>103</v>
      </c>
      <c r="E71" s="138">
        <f>Πελάτες!E68</f>
        <v>1</v>
      </c>
      <c r="F71" s="138">
        <f>E71+F70</f>
        <v>1</v>
      </c>
      <c r="G71" s="138">
        <f>F71+G70</f>
        <v>2</v>
      </c>
      <c r="H71" s="138">
        <f>G71+H70</f>
        <v>68</v>
      </c>
      <c r="I71" s="138">
        <f>H71+I70</f>
        <v>68</v>
      </c>
    </row>
    <row r="72" spans="2:10" ht="15" customHeight="1" outlineLevel="1">
      <c r="B72" s="379" t="s">
        <v>105</v>
      </c>
      <c r="C72" s="5" t="s">
        <v>129</v>
      </c>
      <c r="D72" s="13" t="s">
        <v>103</v>
      </c>
      <c r="E72" s="137">
        <f>Πελάτες!D99</f>
        <v>275</v>
      </c>
      <c r="F72" s="137">
        <f>Πελάτες!F99</f>
        <v>213</v>
      </c>
      <c r="G72" s="137">
        <f>Πελάτες!I99</f>
        <v>911</v>
      </c>
      <c r="H72" s="137">
        <f>Πελάτες!L99</f>
        <v>540</v>
      </c>
      <c r="I72" s="137">
        <f>Πελάτες!O99</f>
        <v>447</v>
      </c>
    </row>
    <row r="73" spans="2:10" outlineLevel="1">
      <c r="B73" s="380"/>
      <c r="C73" s="7" t="s">
        <v>130</v>
      </c>
      <c r="D73" s="14" t="s">
        <v>103</v>
      </c>
      <c r="E73" s="138">
        <f>Πελάτες!E99</f>
        <v>416</v>
      </c>
      <c r="F73" s="138">
        <f>E73+F72</f>
        <v>629</v>
      </c>
      <c r="G73" s="138">
        <f>F73+G72</f>
        <v>1540</v>
      </c>
      <c r="H73" s="138">
        <f>G73+H72</f>
        <v>2080</v>
      </c>
      <c r="I73" s="138">
        <f>H73+I72</f>
        <v>2527</v>
      </c>
    </row>
    <row r="74" spans="2:10" outlineLevel="1">
      <c r="B74" s="379" t="s">
        <v>106</v>
      </c>
      <c r="C74" s="5" t="s">
        <v>129</v>
      </c>
      <c r="D74" s="13" t="s">
        <v>103</v>
      </c>
      <c r="E74" s="137">
        <f>Πελάτες!D130</f>
        <v>5</v>
      </c>
      <c r="F74" s="137">
        <f>Πελάτες!F130</f>
        <v>2</v>
      </c>
      <c r="G74" s="137">
        <f>Πελάτες!I130</f>
        <v>8</v>
      </c>
      <c r="H74" s="137">
        <f>Πελάτες!L130</f>
        <v>40</v>
      </c>
      <c r="I74" s="137">
        <f>Πελάτες!O130</f>
        <v>13</v>
      </c>
    </row>
    <row r="75" spans="2:10" outlineLevel="1">
      <c r="B75" s="380"/>
      <c r="C75" s="7" t="s">
        <v>130</v>
      </c>
      <c r="D75" s="14" t="s">
        <v>103</v>
      </c>
      <c r="E75" s="138">
        <f>Πελάτες!E130</f>
        <v>10</v>
      </c>
      <c r="F75" s="138">
        <f>E75+F74</f>
        <v>12</v>
      </c>
      <c r="G75" s="138">
        <f>F75+G74</f>
        <v>20</v>
      </c>
      <c r="H75" s="138">
        <f>G75+H74</f>
        <v>60</v>
      </c>
      <c r="I75" s="138">
        <f>H75+I74</f>
        <v>73</v>
      </c>
    </row>
    <row r="76" spans="2:10" ht="15" customHeight="1" outlineLevel="1">
      <c r="B76" s="379" t="s">
        <v>107</v>
      </c>
      <c r="C76" s="5" t="s">
        <v>129</v>
      </c>
      <c r="D76" s="13" t="s">
        <v>103</v>
      </c>
      <c r="E76" s="137">
        <f>Πελάτες!D160</f>
        <v>0</v>
      </c>
      <c r="F76" s="137">
        <f>Πελάτες!F160</f>
        <v>1</v>
      </c>
      <c r="G76" s="137">
        <f>Πελάτες!I160</f>
        <v>0</v>
      </c>
      <c r="H76" s="137">
        <f>Πελάτες!L160</f>
        <v>0</v>
      </c>
      <c r="I76" s="137">
        <f>Πελάτες!O160</f>
        <v>0</v>
      </c>
    </row>
    <row r="77" spans="2:10" outlineLevel="1">
      <c r="B77" s="380"/>
      <c r="C77" s="7" t="s">
        <v>130</v>
      </c>
      <c r="D77" s="14" t="s">
        <v>103</v>
      </c>
      <c r="E77" s="138">
        <f>Πελάτες!E160</f>
        <v>4</v>
      </c>
      <c r="F77" s="138">
        <f>E77+F76</f>
        <v>5</v>
      </c>
      <c r="G77" s="138">
        <f>F77+G76</f>
        <v>5</v>
      </c>
      <c r="H77" s="138">
        <f>G77+H76</f>
        <v>5</v>
      </c>
      <c r="I77" s="138">
        <f>H77+I76</f>
        <v>5</v>
      </c>
    </row>
    <row r="78" spans="2:10" outlineLevel="1">
      <c r="B78" s="379" t="s">
        <v>108</v>
      </c>
      <c r="C78" s="5" t="s">
        <v>129</v>
      </c>
      <c r="D78" s="13" t="s">
        <v>103</v>
      </c>
      <c r="E78" s="137">
        <f>Πελάτες!D190</f>
        <v>1</v>
      </c>
      <c r="F78" s="137">
        <f>Πελάτες!F190</f>
        <v>-2</v>
      </c>
      <c r="G78" s="137">
        <f>Πελάτες!I190</f>
        <v>2</v>
      </c>
      <c r="H78" s="137">
        <f>Πελάτες!L190</f>
        <v>0</v>
      </c>
      <c r="I78" s="137">
        <f>Πελάτες!O190</f>
        <v>1</v>
      </c>
      <c r="J78" s="130"/>
    </row>
    <row r="79" spans="2:10" outlineLevel="1">
      <c r="B79" s="380"/>
      <c r="C79" s="7" t="s">
        <v>130</v>
      </c>
      <c r="D79" s="14" t="s">
        <v>103</v>
      </c>
      <c r="E79" s="138">
        <f>Πελάτες!E190</f>
        <v>50</v>
      </c>
      <c r="F79" s="138">
        <f>E79+F78</f>
        <v>48</v>
      </c>
      <c r="G79" s="138">
        <f>F79+G78</f>
        <v>50</v>
      </c>
      <c r="H79" s="138">
        <f>G79+H78</f>
        <v>50</v>
      </c>
      <c r="I79" s="138">
        <f>H79+I78</f>
        <v>51</v>
      </c>
      <c r="J79" s="130"/>
    </row>
    <row r="80" spans="2:10" ht="15" customHeight="1" outlineLevel="1">
      <c r="B80" s="379" t="s">
        <v>109</v>
      </c>
      <c r="C80" s="5" t="s">
        <v>129</v>
      </c>
      <c r="D80" s="13" t="s">
        <v>103</v>
      </c>
      <c r="E80" s="137">
        <f>Πελάτες!D220</f>
        <v>0</v>
      </c>
      <c r="F80" s="137">
        <f>Πελάτες!F220</f>
        <v>0</v>
      </c>
      <c r="G80" s="137">
        <f>Πελάτες!I220</f>
        <v>0</v>
      </c>
      <c r="H80" s="137">
        <f>Πελάτες!L220</f>
        <v>0</v>
      </c>
      <c r="I80" s="137">
        <f>Πελάτες!O220</f>
        <v>0</v>
      </c>
    </row>
    <row r="81" spans="2:10" outlineLevel="1">
      <c r="B81" s="380"/>
      <c r="C81" s="7" t="s">
        <v>130</v>
      </c>
      <c r="D81" s="14" t="s">
        <v>103</v>
      </c>
      <c r="E81" s="138">
        <f>Πελάτες!E220</f>
        <v>0</v>
      </c>
      <c r="F81" s="138">
        <f>E81+F80</f>
        <v>0</v>
      </c>
      <c r="G81" s="138">
        <f>F81+G80</f>
        <v>0</v>
      </c>
      <c r="H81" s="138">
        <f>G81+H80</f>
        <v>0</v>
      </c>
      <c r="I81" s="138">
        <f>H81+I80</f>
        <v>0</v>
      </c>
    </row>
    <row r="82" spans="2:10" outlineLevel="1">
      <c r="B82" s="16" t="s">
        <v>141</v>
      </c>
    </row>
    <row r="84" spans="2:10" ht="15.6">
      <c r="B84" s="293" t="s">
        <v>267</v>
      </c>
      <c r="C84" s="293"/>
      <c r="D84" s="293"/>
      <c r="E84" s="293"/>
      <c r="F84" s="293"/>
      <c r="G84" s="293"/>
      <c r="H84" s="293"/>
      <c r="I84" s="293"/>
    </row>
    <row r="85" spans="2:10" ht="5.0999999999999996" customHeight="1" outlineLevel="1"/>
    <row r="86" spans="2:10" outlineLevel="1">
      <c r="B86" s="381"/>
      <c r="C86" s="382"/>
      <c r="D86" s="8" t="s">
        <v>102</v>
      </c>
      <c r="E86" s="8">
        <f>$C$3-5</f>
        <v>2019</v>
      </c>
      <c r="F86" s="8">
        <f>$C$3-4</f>
        <v>2020</v>
      </c>
      <c r="G86" s="8">
        <f>$C$3-3</f>
        <v>2021</v>
      </c>
      <c r="H86" s="8">
        <f>$C$3-2</f>
        <v>2022</v>
      </c>
      <c r="I86" s="8">
        <f>$C$3-1</f>
        <v>2023</v>
      </c>
    </row>
    <row r="87" spans="2:10" outlineLevel="1">
      <c r="B87" s="387" t="s">
        <v>139</v>
      </c>
      <c r="C87" s="388"/>
      <c r="D87" s="14" t="s">
        <v>111</v>
      </c>
      <c r="E87" s="138">
        <f t="shared" ref="E87:I87" si="19">SUM(E88:E93)</f>
        <v>847704.76600000018</v>
      </c>
      <c r="F87" s="138">
        <f t="shared" si="19"/>
        <v>895838.65100000019</v>
      </c>
      <c r="G87" s="138">
        <f t="shared" si="19"/>
        <v>916482.72400000005</v>
      </c>
      <c r="H87" s="138">
        <f t="shared" si="19"/>
        <v>818727.62273333338</v>
      </c>
      <c r="I87" s="138">
        <f t="shared" si="19"/>
        <v>1064838.585</v>
      </c>
    </row>
    <row r="88" spans="2:10" outlineLevel="1">
      <c r="B88" s="387" t="s">
        <v>101</v>
      </c>
      <c r="C88" s="388"/>
      <c r="D88" s="14" t="s">
        <v>111</v>
      </c>
      <c r="E88" s="138">
        <f>'Διανεμόμενες ποσότητες αερίου'!D70</f>
        <v>64.457999999999998</v>
      </c>
      <c r="F88" s="138">
        <f>'Διανεμόμενες ποσότητες αερίου'!E70</f>
        <v>164.72800000000001</v>
      </c>
      <c r="G88" s="138">
        <f>'Διανεμόμενες ποσότητες αερίου'!G70</f>
        <v>180.89600000000002</v>
      </c>
      <c r="H88" s="138">
        <f>'Διανεμόμενες ποσότητες αερίου'!I70</f>
        <v>151.179</v>
      </c>
      <c r="I88" s="138">
        <f>'Διανεμόμενες ποσότητες αερίου'!K70</f>
        <v>182.71799999999999</v>
      </c>
      <c r="J88" s="130"/>
    </row>
    <row r="89" spans="2:10" outlineLevel="1">
      <c r="B89" s="387" t="s">
        <v>105</v>
      </c>
      <c r="C89" s="388"/>
      <c r="D89" s="14" t="s">
        <v>111</v>
      </c>
      <c r="E89" s="138">
        <f>'Διανεμόμενες ποσότητες αερίου'!D101</f>
        <v>2465.2809999999999</v>
      </c>
      <c r="F89" s="138">
        <f>'Διανεμόμενες ποσότητες αερίου'!E101</f>
        <v>5174.0630000000001</v>
      </c>
      <c r="G89" s="138">
        <f>'Διανεμόμενες ποσότητες αερίου'!G101</f>
        <v>11167.940999999999</v>
      </c>
      <c r="H89" s="138">
        <f>'Διανεμόμενες ποσότητες αερίου'!I101</f>
        <v>15862.106400000004</v>
      </c>
      <c r="I89" s="138">
        <f>'Διανεμόμενες ποσότητες αερίου'!K101</f>
        <v>17900.127</v>
      </c>
      <c r="J89" s="130"/>
    </row>
    <row r="90" spans="2:10" outlineLevel="1">
      <c r="B90" s="387" t="s">
        <v>106</v>
      </c>
      <c r="C90" s="388"/>
      <c r="D90" s="29" t="s">
        <v>111</v>
      </c>
      <c r="E90" s="139">
        <f>'Διανεμόμενες ποσότητες αερίου'!D132</f>
        <v>885.24</v>
      </c>
      <c r="F90" s="139">
        <f>'Διανεμόμενες ποσότητες αερίου'!E132</f>
        <v>946.38300000000004</v>
      </c>
      <c r="G90" s="139">
        <f>'Διανεμόμενες ποσότητες αερίου'!G132</f>
        <v>1637.3009999999999</v>
      </c>
      <c r="H90" s="139">
        <f>'Διανεμόμενες ποσότητες αερίου'!I132</f>
        <v>1510.3479999999997</v>
      </c>
      <c r="I90" s="139">
        <f>'Διανεμόμενες ποσότητες αερίου'!K132</f>
        <v>2005</v>
      </c>
    </row>
    <row r="91" spans="2:10" outlineLevel="1">
      <c r="B91" s="387" t="s">
        <v>107</v>
      </c>
      <c r="C91" s="388"/>
      <c r="D91" s="14" t="s">
        <v>111</v>
      </c>
      <c r="E91" s="138">
        <f>'Διανεμόμενες ποσότητες αερίου'!D163</f>
        <v>13083.009</v>
      </c>
      <c r="F91" s="138">
        <f>'Διανεμόμενες ποσότητες αερίου'!E163</f>
        <v>13328.381000000001</v>
      </c>
      <c r="G91" s="138">
        <f>'Διανεμόμενες ποσότητες αερίου'!G163</f>
        <v>14172.103999999999</v>
      </c>
      <c r="H91" s="138">
        <f>'Διανεμόμενες ποσότητες αερίου'!I163</f>
        <v>11128.859999999999</v>
      </c>
      <c r="I91" s="138">
        <f>'Διανεμόμενες ποσότητες αερίου'!K163</f>
        <v>12116</v>
      </c>
    </row>
    <row r="92" spans="2:10" ht="27" customHeight="1" outlineLevel="1">
      <c r="B92" s="387" t="s">
        <v>108</v>
      </c>
      <c r="C92" s="388"/>
      <c r="D92" s="14" t="s">
        <v>111</v>
      </c>
      <c r="E92" s="138">
        <f>'Διανεμόμενες ποσότητες αερίου'!D194</f>
        <v>831206.77800000017</v>
      </c>
      <c r="F92" s="138">
        <f>'Διανεμόμενες ποσότητες αερίου'!E194</f>
        <v>876225.09600000014</v>
      </c>
      <c r="G92" s="138">
        <f>'Διανεμόμενες ποσότητες αερίου'!G194</f>
        <v>889324.48200000008</v>
      </c>
      <c r="H92" s="138">
        <f>'Διανεμόμενες ποσότητες αερίου'!I194</f>
        <v>790075.12933333335</v>
      </c>
      <c r="I92" s="138">
        <f>'Διανεμόμενες ποσότητες αερίου'!K194</f>
        <v>1032634.74</v>
      </c>
    </row>
    <row r="93" spans="2:10" outlineLevel="1">
      <c r="B93" s="387" t="s">
        <v>109</v>
      </c>
      <c r="C93" s="388"/>
      <c r="D93" s="14" t="s">
        <v>111</v>
      </c>
      <c r="E93" s="138">
        <f>'Διανεμόμενες ποσότητες αερίου'!D225</f>
        <v>0</v>
      </c>
      <c r="F93" s="138">
        <f>'Διανεμόμενες ποσότητες αερίου'!E225</f>
        <v>0</v>
      </c>
      <c r="G93" s="138">
        <f>'Διανεμόμενες ποσότητες αερίου'!G225</f>
        <v>0</v>
      </c>
      <c r="H93" s="138">
        <f>'Διανεμόμενες ποσότητες αερίου'!I225</f>
        <v>0</v>
      </c>
      <c r="I93" s="138">
        <f>'Διανεμόμενες ποσότητες αερίου'!K225</f>
        <v>0</v>
      </c>
    </row>
    <row r="95" spans="2:10" ht="15.6">
      <c r="B95" s="293" t="s">
        <v>268</v>
      </c>
      <c r="C95" s="293"/>
      <c r="D95" s="293"/>
      <c r="E95" s="293"/>
      <c r="F95" s="293"/>
      <c r="G95" s="293"/>
      <c r="H95" s="293"/>
      <c r="I95" s="293"/>
    </row>
    <row r="96" spans="2:10" ht="5.0999999999999996" customHeight="1" outlineLevel="1"/>
    <row r="97" spans="2:9" outlineLevel="1">
      <c r="B97" s="381"/>
      <c r="C97" s="382"/>
      <c r="D97" s="8" t="s">
        <v>102</v>
      </c>
      <c r="E97" s="8">
        <f>$C$3-5</f>
        <v>2019</v>
      </c>
      <c r="F97" s="8">
        <f>$C$3-4</f>
        <v>2020</v>
      </c>
      <c r="G97" s="8">
        <f>$C$3-3</f>
        <v>2021</v>
      </c>
      <c r="H97" s="8">
        <f>$C$3-2</f>
        <v>2022</v>
      </c>
      <c r="I97" s="8">
        <f>$C$3-1</f>
        <v>2023</v>
      </c>
    </row>
    <row r="98" spans="2:9" outlineLevel="1">
      <c r="B98" s="383" t="s">
        <v>180</v>
      </c>
      <c r="C98" s="5" t="s">
        <v>181</v>
      </c>
      <c r="D98" s="13" t="s">
        <v>103</v>
      </c>
      <c r="E98" s="137">
        <f>SUM(E99:E101)</f>
        <v>13479</v>
      </c>
      <c r="F98" s="137">
        <f>SUM(F99:F101)</f>
        <v>13708</v>
      </c>
      <c r="G98" s="137">
        <f t="shared" ref="G98:I98" si="20">SUM(G99:G101)</f>
        <v>13708</v>
      </c>
      <c r="H98" s="137">
        <f t="shared" si="20"/>
        <v>17355</v>
      </c>
      <c r="I98" s="137">
        <f t="shared" si="20"/>
        <v>17710</v>
      </c>
    </row>
    <row r="99" spans="2:9" outlineLevel="1">
      <c r="B99" s="384"/>
      <c r="C99" s="12" t="s">
        <v>182</v>
      </c>
      <c r="D99" s="15" t="s">
        <v>103</v>
      </c>
      <c r="E99" s="140">
        <f>'Παραδοχές διείσδυσης - κάλυψης'!E37</f>
        <v>13479</v>
      </c>
      <c r="F99" s="140">
        <f>'Παραδοχές διείσδυσης - κάλυψης'!I37</f>
        <v>13708</v>
      </c>
      <c r="G99" s="140">
        <f>'Παραδοχές διείσδυσης - κάλυψης'!M37</f>
        <v>13708</v>
      </c>
      <c r="H99" s="140">
        <f>'Παραδοχές διείσδυσης - κάλυψης'!Q37</f>
        <v>17355</v>
      </c>
      <c r="I99" s="140">
        <f>'Παραδοχές διείσδυσης - κάλυψης'!U37</f>
        <v>17710</v>
      </c>
    </row>
    <row r="100" spans="2:9" outlineLevel="1">
      <c r="B100" s="384"/>
      <c r="C100" s="126" t="s">
        <v>183</v>
      </c>
      <c r="D100" s="15" t="s">
        <v>103</v>
      </c>
      <c r="E100" s="141">
        <f>'Παραδοχές διείσδυσης - κάλυψης'!F37</f>
        <v>0</v>
      </c>
      <c r="F100" s="141">
        <f>'Παραδοχές διείσδυσης - κάλυψης'!J37</f>
        <v>0</v>
      </c>
      <c r="G100" s="141">
        <f>'Παραδοχές διείσδυσης - κάλυψης'!N37</f>
        <v>0</v>
      </c>
      <c r="H100" s="141">
        <f>'Παραδοχές διείσδυσης - κάλυψης'!R37</f>
        <v>0</v>
      </c>
      <c r="I100" s="141">
        <f>'Παραδοχές διείσδυσης - κάλυψης'!V37</f>
        <v>0</v>
      </c>
    </row>
    <row r="101" spans="2:9" outlineLevel="1">
      <c r="B101" s="385"/>
      <c r="C101" s="7" t="s">
        <v>108</v>
      </c>
      <c r="D101" s="14" t="s">
        <v>103</v>
      </c>
      <c r="E101" s="138">
        <f>'Παραδοχές διείσδυσης - κάλυψης'!G37</f>
        <v>0</v>
      </c>
      <c r="F101" s="138">
        <f>'Παραδοχές διείσδυσης - κάλυψης'!K37</f>
        <v>0</v>
      </c>
      <c r="G101" s="138">
        <f>'Παραδοχές διείσδυσης - κάλυψης'!O37</f>
        <v>0</v>
      </c>
      <c r="H101" s="138">
        <f>'Παραδοχές διείσδυσης - κάλυψης'!S37</f>
        <v>0</v>
      </c>
      <c r="I101" s="138">
        <f>'Παραδοχές διείσδυσης - κάλυψης'!W37</f>
        <v>0</v>
      </c>
    </row>
    <row r="102" spans="2:9" outlineLevel="1">
      <c r="B102" s="386" t="s">
        <v>269</v>
      </c>
      <c r="C102" s="386"/>
      <c r="D102" s="11" t="s">
        <v>103</v>
      </c>
      <c r="E102" s="142">
        <f>'Παραδοχές διείσδυσης - κάλυψης'!D68</f>
        <v>12610</v>
      </c>
      <c r="F102" s="142">
        <f>'Παραδοχές διείσδυσης - κάλυψης'!E68</f>
        <v>12610</v>
      </c>
      <c r="G102" s="142">
        <f>'Παραδοχές διείσδυσης - κάλυψης'!F68</f>
        <v>12610</v>
      </c>
      <c r="H102" s="142">
        <f>'Παραδοχές διείσδυσης - κάλυψης'!G68</f>
        <v>13993.820204128864</v>
      </c>
      <c r="I102" s="142">
        <f>'Παραδοχές διείσδυσης - κάλυψης'!I68</f>
        <v>0</v>
      </c>
    </row>
    <row r="103" spans="2:9" outlineLevel="1">
      <c r="B103" s="16" t="s">
        <v>270</v>
      </c>
    </row>
    <row r="104" spans="2:9" outlineLevel="1">
      <c r="B104" s="16" t="s">
        <v>185</v>
      </c>
    </row>
    <row r="106" spans="2:9" ht="15.6">
      <c r="B106" s="293" t="s">
        <v>271</v>
      </c>
      <c r="C106" s="293"/>
      <c r="D106" s="293"/>
      <c r="E106" s="293"/>
      <c r="F106" s="293"/>
      <c r="G106" s="293"/>
      <c r="H106" s="293"/>
      <c r="I106" s="293"/>
    </row>
    <row r="107" spans="2:9" ht="5.0999999999999996" customHeight="1" outlineLevel="1"/>
    <row r="108" spans="2:9" outlineLevel="1">
      <c r="B108" s="381"/>
      <c r="C108" s="382"/>
      <c r="D108" s="8" t="s">
        <v>102</v>
      </c>
      <c r="E108" s="8">
        <f>$C$3-5</f>
        <v>2019</v>
      </c>
      <c r="F108" s="8">
        <f>$C$3-4</f>
        <v>2020</v>
      </c>
      <c r="G108" s="8">
        <f>$C$3-3</f>
        <v>2021</v>
      </c>
      <c r="H108" s="8">
        <f>$C$3-2</f>
        <v>2022</v>
      </c>
      <c r="I108" s="8" t="str">
        <f>$C$3-1&amp;""&amp;" ("&amp;"Πρόβλεψη"&amp;")"</f>
        <v>2023 (Πρόβλεψη)</v>
      </c>
    </row>
    <row r="109" spans="2:9" outlineLevel="1">
      <c r="B109" s="389" t="s">
        <v>187</v>
      </c>
      <c r="C109" s="390"/>
      <c r="D109" s="14" t="s">
        <v>151</v>
      </c>
      <c r="E109" s="138">
        <f>'Παραδοχές διείσδυσης - κάλυψης'!D97</f>
        <v>502524</v>
      </c>
      <c r="F109" s="138">
        <f>'Παραδοχές διείσδυσης - κάλυψης'!E97</f>
        <v>502524</v>
      </c>
      <c r="G109" s="138">
        <f>'Παραδοχές διείσδυσης - κάλυψης'!F97</f>
        <v>502524</v>
      </c>
      <c r="H109" s="138">
        <f>'Παραδοχές διείσδυσης - κάλυψης'!G97</f>
        <v>502524</v>
      </c>
      <c r="I109" s="138">
        <f>'Παραδοχές διείσδυσης - κάλυψης'!I97</f>
        <v>502524</v>
      </c>
    </row>
    <row r="110" spans="2:9" outlineLevel="1">
      <c r="B110" s="386" t="s">
        <v>188</v>
      </c>
      <c r="C110" s="386"/>
      <c r="D110" s="11" t="s">
        <v>151</v>
      </c>
      <c r="E110" s="142">
        <f>'Παραδοχές διείσδυσης - κάλυψης'!D126</f>
        <v>662000</v>
      </c>
      <c r="F110" s="142">
        <f>'Παραδοχές διείσδυσης - κάλυψης'!E126</f>
        <v>662000</v>
      </c>
      <c r="G110" s="142">
        <f>'Παραδοχές διείσδυσης - κάλυψης'!F126</f>
        <v>662000</v>
      </c>
      <c r="H110" s="142">
        <f>'Παραδοχές διείσδυσης - κάλυψης'!G126</f>
        <v>662000</v>
      </c>
      <c r="I110" s="142">
        <f>'Παραδοχές διείσδυσης - κάλυψης'!I126</f>
        <v>662000</v>
      </c>
    </row>
    <row r="111" spans="2:9" outlineLevel="1">
      <c r="B111" s="364" t="s">
        <v>189</v>
      </c>
      <c r="C111" s="364"/>
      <c r="D111" s="364"/>
      <c r="E111" s="364"/>
      <c r="F111" s="364"/>
      <c r="G111" s="364"/>
      <c r="H111" s="364"/>
    </row>
  </sheetData>
  <mergeCells count="58">
    <mergeCell ref="B65:I65"/>
    <mergeCell ref="B5:H5"/>
    <mergeCell ref="I2:K2"/>
    <mergeCell ref="C2:H2"/>
    <mergeCell ref="B87:C87"/>
    <mergeCell ref="B36:B37"/>
    <mergeCell ref="B9:I9"/>
    <mergeCell ref="B32:B33"/>
    <mergeCell ref="B34:B35"/>
    <mergeCell ref="B11:C11"/>
    <mergeCell ref="B31:C31"/>
    <mergeCell ref="B16:B17"/>
    <mergeCell ref="B18:B19"/>
    <mergeCell ref="B20:B21"/>
    <mergeCell ref="B12:B13"/>
    <mergeCell ref="B14:B15"/>
    <mergeCell ref="B90:C90"/>
    <mergeCell ref="B74:B75"/>
    <mergeCell ref="B76:B77"/>
    <mergeCell ref="B78:B79"/>
    <mergeCell ref="B80:B81"/>
    <mergeCell ref="B86:C86"/>
    <mergeCell ref="B84:I84"/>
    <mergeCell ref="B89:C89"/>
    <mergeCell ref="B88:C88"/>
    <mergeCell ref="B111:H111"/>
    <mergeCell ref="B98:B101"/>
    <mergeCell ref="B102:C102"/>
    <mergeCell ref="B108:C108"/>
    <mergeCell ref="B91:C91"/>
    <mergeCell ref="B92:C92"/>
    <mergeCell ref="B93:C93"/>
    <mergeCell ref="B110:C110"/>
    <mergeCell ref="B109:C109"/>
    <mergeCell ref="B97:C97"/>
    <mergeCell ref="B95:I95"/>
    <mergeCell ref="B106:I106"/>
    <mergeCell ref="B40:B41"/>
    <mergeCell ref="B72:B73"/>
    <mergeCell ref="B42:B43"/>
    <mergeCell ref="B47:I47"/>
    <mergeCell ref="B49:C49"/>
    <mergeCell ref="B50:B51"/>
    <mergeCell ref="B52:B53"/>
    <mergeCell ref="B54:B55"/>
    <mergeCell ref="B56:B57"/>
    <mergeCell ref="B58:B59"/>
    <mergeCell ref="B60:B61"/>
    <mergeCell ref="B62:B63"/>
    <mergeCell ref="B44:B45"/>
    <mergeCell ref="B67:C67"/>
    <mergeCell ref="B68:B69"/>
    <mergeCell ref="B70:B71"/>
    <mergeCell ref="B22:B23"/>
    <mergeCell ref="B29:I29"/>
    <mergeCell ref="B26:B27"/>
    <mergeCell ref="B24:B25"/>
    <mergeCell ref="B38:B39"/>
  </mergeCells>
  <hyperlinks>
    <hyperlink ref="I2" location="'Αρχική σελίδα'!A1" display="Πίσω στην αρχική σελίδα" xr:uid="{E57A80E0-8D20-40DF-8019-5F0CF057F26A}"/>
  </hyperlinks>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EDCCE-4F4C-4797-A47A-946225F39BD8}">
  <sheetPr>
    <tabColor theme="9" tint="0.79998168889431442"/>
  </sheetPr>
  <dimension ref="B2:P194"/>
  <sheetViews>
    <sheetView showGridLines="0" tabSelected="1" topLeftCell="A107" zoomScale="80" zoomScaleNormal="80" workbookViewId="0">
      <selection activeCell="E133" sqref="E133"/>
    </sheetView>
  </sheetViews>
  <sheetFormatPr defaultColWidth="8.85546875" defaultRowHeight="14.45" outlineLevelRow="1"/>
  <cols>
    <col min="1" max="1" width="2.85546875" customWidth="1"/>
    <col min="2" max="2" width="28.28515625" customWidth="1"/>
    <col min="3" max="3" width="30" bestFit="1" customWidth="1"/>
    <col min="4" max="5" width="12.7109375" customWidth="1"/>
    <col min="6" max="6" width="16.85546875" customWidth="1"/>
    <col min="7" max="7" width="13.140625" bestFit="1" customWidth="1"/>
    <col min="8" max="8" width="17.42578125" customWidth="1"/>
    <col min="9" max="9" width="18.7109375" customWidth="1"/>
    <col min="10" max="10" width="12.7109375" customWidth="1"/>
    <col min="11" max="11" width="15.7109375" bestFit="1" customWidth="1"/>
    <col min="12" max="12" width="27.42578125" customWidth="1"/>
    <col min="13" max="13" width="9.140625" customWidth="1"/>
    <col min="14" max="14" width="20.85546875" customWidth="1"/>
    <col min="15" max="19" width="9.140625" customWidth="1"/>
  </cols>
  <sheetData>
    <row r="2" spans="2:12" ht="18">
      <c r="B2" s="1" t="s">
        <v>0</v>
      </c>
      <c r="C2" s="294" t="str">
        <f>'Αρχική σελίδα'!C3</f>
        <v>Κεντρική Μακεδονία</v>
      </c>
      <c r="D2" s="294"/>
      <c r="E2" s="294"/>
      <c r="F2" s="294"/>
      <c r="G2" s="294"/>
      <c r="H2" s="294"/>
      <c r="J2" s="295" t="s">
        <v>59</v>
      </c>
      <c r="K2" s="295"/>
      <c r="L2" s="295"/>
    </row>
    <row r="3" spans="2:12" ht="18">
      <c r="B3" s="2" t="s">
        <v>2</v>
      </c>
      <c r="C3" s="45">
        <f>'Αρχική σελίδα'!C4</f>
        <v>2024</v>
      </c>
      <c r="D3" s="45" t="s">
        <v>3</v>
      </c>
      <c r="E3" s="45">
        <f>C3+4</f>
        <v>2028</v>
      </c>
    </row>
    <row r="5" spans="2:12" ht="33" customHeight="1">
      <c r="B5" s="296" t="s">
        <v>272</v>
      </c>
      <c r="C5" s="296"/>
      <c r="D5" s="296"/>
      <c r="E5" s="296"/>
      <c r="F5" s="296"/>
      <c r="G5" s="296"/>
      <c r="H5" s="296"/>
      <c r="I5" s="296"/>
    </row>
    <row r="6" spans="2:12">
      <c r="B6" s="222"/>
      <c r="C6" s="222"/>
      <c r="D6" s="222"/>
      <c r="E6" s="222"/>
      <c r="F6" s="222"/>
      <c r="G6" s="222"/>
      <c r="H6" s="222"/>
    </row>
    <row r="7" spans="2:12" ht="18">
      <c r="B7" s="99" t="s">
        <v>273</v>
      </c>
      <c r="C7" s="223"/>
      <c r="D7" s="223"/>
      <c r="E7" s="223"/>
      <c r="F7" s="223"/>
      <c r="G7" s="223"/>
      <c r="H7" s="223"/>
      <c r="I7" s="223"/>
      <c r="J7" s="223"/>
      <c r="K7" s="99"/>
    </row>
    <row r="8" spans="2:12">
      <c r="B8" s="222"/>
      <c r="C8" s="222"/>
      <c r="D8" s="222"/>
      <c r="E8" s="222"/>
      <c r="F8" s="222"/>
      <c r="G8" s="222"/>
      <c r="H8" s="222"/>
    </row>
    <row r="9" spans="2:12" ht="15.6">
      <c r="B9" s="393" t="s">
        <v>261</v>
      </c>
      <c r="C9" s="393"/>
      <c r="D9" s="393"/>
      <c r="E9" s="393"/>
      <c r="F9" s="393"/>
      <c r="G9" s="393"/>
      <c r="H9" s="393"/>
      <c r="I9" s="393"/>
      <c r="J9" s="393"/>
      <c r="K9" s="393"/>
    </row>
    <row r="10" spans="2:12" ht="5.0999999999999996" customHeight="1" outlineLevel="1"/>
    <row r="11" spans="2:12" outlineLevel="1">
      <c r="B11" s="381"/>
      <c r="C11" s="382"/>
      <c r="D11" s="8" t="s">
        <v>102</v>
      </c>
      <c r="E11" s="8">
        <f>$C$3-1</f>
        <v>2023</v>
      </c>
      <c r="F11" s="8">
        <f>$C$3</f>
        <v>2024</v>
      </c>
      <c r="G11" s="8">
        <f>$C$3+1</f>
        <v>2025</v>
      </c>
      <c r="H11" s="8">
        <f>$C$3+2</f>
        <v>2026</v>
      </c>
      <c r="I11" s="8">
        <f>$C$3+3</f>
        <v>2027</v>
      </c>
      <c r="J11" s="8">
        <f>$C$3+4</f>
        <v>2028</v>
      </c>
      <c r="K11" s="8" t="str">
        <f>F11&amp;" - "&amp;J11</f>
        <v>2024 - 2028</v>
      </c>
    </row>
    <row r="12" spans="2:12" outlineLevel="1">
      <c r="B12" s="378" t="s">
        <v>148</v>
      </c>
      <c r="C12" s="5" t="s">
        <v>149</v>
      </c>
      <c r="D12" s="13" t="s">
        <v>151</v>
      </c>
      <c r="E12" s="143">
        <f>'Στοιχεία υφιστάμενου δικτύου'!I12</f>
        <v>0</v>
      </c>
      <c r="F12" s="137">
        <f>'Ανάπτυξη δικτύου'!U37</f>
        <v>4700</v>
      </c>
      <c r="G12" s="137">
        <f>'Ανάπτυξη δικτύου'!X37</f>
        <v>30600</v>
      </c>
      <c r="H12" s="137">
        <f>'Ανάπτυξη δικτύου'!AA37</f>
        <v>18700</v>
      </c>
      <c r="I12" s="137">
        <f>'Ανάπτυξη δικτύου'!AD37</f>
        <v>0</v>
      </c>
      <c r="J12" s="137">
        <f>'Ανάπτυξη δικτύου'!AG37</f>
        <v>0</v>
      </c>
      <c r="K12" s="137">
        <f>SUM(F12:J12)</f>
        <v>54000</v>
      </c>
    </row>
    <row r="13" spans="2:12" outlineLevel="1">
      <c r="B13" s="378"/>
      <c r="C13" s="7" t="s">
        <v>150</v>
      </c>
      <c r="D13" s="14" t="s">
        <v>151</v>
      </c>
      <c r="E13" s="144">
        <f>'Στοιχεία υφιστάμενου δικτύου'!I13</f>
        <v>82782</v>
      </c>
      <c r="F13" s="138">
        <f>E13+F12</f>
        <v>87482</v>
      </c>
      <c r="G13" s="138">
        <f>F13+G12</f>
        <v>118082</v>
      </c>
      <c r="H13" s="138">
        <f>G13+H12</f>
        <v>136782</v>
      </c>
      <c r="I13" s="138">
        <f>H13+I12</f>
        <v>136782</v>
      </c>
      <c r="J13" s="138">
        <f>I13+J12</f>
        <v>136782</v>
      </c>
      <c r="K13" s="31"/>
    </row>
    <row r="14" spans="2:12" outlineLevel="1">
      <c r="B14" s="378" t="s">
        <v>152</v>
      </c>
      <c r="C14" s="5" t="s">
        <v>149</v>
      </c>
      <c r="D14" s="13" t="s">
        <v>151</v>
      </c>
      <c r="E14" s="143">
        <f>'Στοιχεία υφιστάμενου δικτύου'!I14</f>
        <v>50607.9</v>
      </c>
      <c r="F14" s="137">
        <f>'Ανάπτυξη δικτύου'!U68</f>
        <v>102673.5</v>
      </c>
      <c r="G14" s="137">
        <f>'Ανάπτυξη δικτύου'!X68</f>
        <v>141700</v>
      </c>
      <c r="H14" s="137">
        <f>'Ανάπτυξη δικτύου'!AA68</f>
        <v>8000</v>
      </c>
      <c r="I14" s="137">
        <f>'Ανάπτυξη δικτύου'!AD68</f>
        <v>15000</v>
      </c>
      <c r="J14" s="137">
        <f>'Ανάπτυξη δικτύου'!AG68</f>
        <v>5000</v>
      </c>
      <c r="K14" s="137">
        <f>SUM(F14:J14)</f>
        <v>272373.5</v>
      </c>
    </row>
    <row r="15" spans="2:12" outlineLevel="1">
      <c r="B15" s="378"/>
      <c r="C15" s="7" t="s">
        <v>150</v>
      </c>
      <c r="D15" s="14" t="s">
        <v>151</v>
      </c>
      <c r="E15" s="144">
        <f>'Στοιχεία υφιστάμενου δικτύου'!I15</f>
        <v>150466.9</v>
      </c>
      <c r="F15" s="138">
        <f>E15+F14</f>
        <v>253140.4</v>
      </c>
      <c r="G15" s="138">
        <f>F15+G14</f>
        <v>394840.4</v>
      </c>
      <c r="H15" s="138">
        <f>G15+H14</f>
        <v>402840.4</v>
      </c>
      <c r="I15" s="138">
        <f>H15+I14</f>
        <v>417840.4</v>
      </c>
      <c r="J15" s="138">
        <f>I15+J14</f>
        <v>422840.4</v>
      </c>
      <c r="K15" s="31"/>
    </row>
    <row r="16" spans="2:12" outlineLevel="1">
      <c r="B16" s="378" t="s">
        <v>153</v>
      </c>
      <c r="C16" s="5" t="s">
        <v>129</v>
      </c>
      <c r="D16" s="13" t="s">
        <v>103</v>
      </c>
      <c r="E16" s="143">
        <f>'Στοιχεία υφιστάμενου δικτύου'!I16</f>
        <v>157</v>
      </c>
      <c r="F16" s="137">
        <f>'Ανάπτυξη δικτύου'!U98</f>
        <v>1207</v>
      </c>
      <c r="G16" s="137">
        <f>'Ανάπτυξη δικτύου'!X98</f>
        <v>4733</v>
      </c>
      <c r="H16" s="137">
        <f>'Ανάπτυξη δικτύου'!AA98</f>
        <v>4856</v>
      </c>
      <c r="I16" s="137">
        <f>'Ανάπτυξη δικτύου'!AD98</f>
        <v>2328</v>
      </c>
      <c r="J16" s="137">
        <f>'Ανάπτυξη δικτύου'!AG98</f>
        <v>2235</v>
      </c>
      <c r="K16" s="137">
        <f>SUM(F16:J16)</f>
        <v>15359</v>
      </c>
    </row>
    <row r="17" spans="2:11" outlineLevel="1">
      <c r="B17" s="378"/>
      <c r="C17" s="7" t="s">
        <v>130</v>
      </c>
      <c r="D17" s="14" t="s">
        <v>103</v>
      </c>
      <c r="E17" s="144">
        <f>'Στοιχεία υφιστάμενου δικτύου'!I17</f>
        <v>1200</v>
      </c>
      <c r="F17" s="138">
        <f>E17+F16</f>
        <v>2407</v>
      </c>
      <c r="G17" s="138">
        <f>F17+G16</f>
        <v>7140</v>
      </c>
      <c r="H17" s="138">
        <f>G17+H16</f>
        <v>11996</v>
      </c>
      <c r="I17" s="138">
        <f>H17+I16</f>
        <v>14324</v>
      </c>
      <c r="J17" s="138">
        <f>I17+J16</f>
        <v>16559</v>
      </c>
      <c r="K17" s="31"/>
    </row>
    <row r="18" spans="2:11" outlineLevel="1">
      <c r="B18" s="378" t="s">
        <v>156</v>
      </c>
      <c r="C18" s="5" t="s">
        <v>129</v>
      </c>
      <c r="D18" s="13" t="s">
        <v>103</v>
      </c>
      <c r="E18" s="143">
        <f>'Στοιχεία υφιστάμενου δικτύου'!I18</f>
        <v>461</v>
      </c>
      <c r="F18" s="137">
        <f>'Ανάπτυξη δικτύου'!U128</f>
        <v>2823</v>
      </c>
      <c r="G18" s="137">
        <f>'Ανάπτυξη δικτύου'!X128</f>
        <v>8474</v>
      </c>
      <c r="H18" s="137">
        <f>'Ανάπτυξη δικτύου'!AA128</f>
        <v>7271</v>
      </c>
      <c r="I18" s="137">
        <f>'Ανάπτυξη δικτύου'!AD128</f>
        <v>3390</v>
      </c>
      <c r="J18" s="137">
        <f>'Ανάπτυξη δικτύου'!AG128</f>
        <v>2451</v>
      </c>
      <c r="K18" s="137">
        <f>SUM(F18:J18)</f>
        <v>24409</v>
      </c>
    </row>
    <row r="19" spans="2:11" outlineLevel="1">
      <c r="B19" s="378"/>
      <c r="C19" s="7" t="s">
        <v>130</v>
      </c>
      <c r="D19" s="14" t="s">
        <v>103</v>
      </c>
      <c r="E19" s="144">
        <f>'Στοιχεία υφιστάμενου δικτύου'!I19</f>
        <v>2576</v>
      </c>
      <c r="F19" s="138">
        <f>E19+F18</f>
        <v>5399</v>
      </c>
      <c r="G19" s="138">
        <f>F19+G18</f>
        <v>13873</v>
      </c>
      <c r="H19" s="138">
        <f>G19+H18</f>
        <v>21144</v>
      </c>
      <c r="I19" s="138">
        <f>H19+I18</f>
        <v>24534</v>
      </c>
      <c r="J19" s="138">
        <f>I19+J18</f>
        <v>26985</v>
      </c>
      <c r="K19" s="31"/>
    </row>
    <row r="20" spans="2:11" outlineLevel="1">
      <c r="B20" s="386" t="s">
        <v>157</v>
      </c>
      <c r="C20" s="5" t="s">
        <v>129</v>
      </c>
      <c r="D20" s="13" t="s">
        <v>103</v>
      </c>
      <c r="E20" s="143">
        <f>'Στοιχεία υφιστάμενου δικτύου'!I20</f>
        <v>0</v>
      </c>
      <c r="F20" s="137">
        <f>'Ανάπτυξη δικτύου'!U158</f>
        <v>4</v>
      </c>
      <c r="G20" s="137">
        <f>'Ανάπτυξη δικτύου'!X158</f>
        <v>3</v>
      </c>
      <c r="H20" s="137">
        <f>'Ανάπτυξη δικτύου'!AA158</f>
        <v>0</v>
      </c>
      <c r="I20" s="137">
        <f>'Ανάπτυξη δικτύου'!AD158</f>
        <v>4</v>
      </c>
      <c r="J20" s="137">
        <f>'Ανάπτυξη δικτύου'!AG158</f>
        <v>0</v>
      </c>
      <c r="K20" s="137">
        <f>SUM(F20:J20)</f>
        <v>11</v>
      </c>
    </row>
    <row r="21" spans="2:11" outlineLevel="1">
      <c r="B21" s="386"/>
      <c r="C21" s="7" t="s">
        <v>130</v>
      </c>
      <c r="D21" s="14" t="s">
        <v>103</v>
      </c>
      <c r="E21" s="144">
        <f>'Στοιχεία υφιστάμενου δικτύου'!I21</f>
        <v>7</v>
      </c>
      <c r="F21" s="138">
        <f>E21+F20</f>
        <v>11</v>
      </c>
      <c r="G21" s="138">
        <f>F21+G20</f>
        <v>14</v>
      </c>
      <c r="H21" s="138">
        <f>G21+H20</f>
        <v>14</v>
      </c>
      <c r="I21" s="138">
        <f>H21+I20</f>
        <v>18</v>
      </c>
      <c r="J21" s="138">
        <f>I21+J20</f>
        <v>18</v>
      </c>
      <c r="K21" s="31"/>
    </row>
    <row r="22" spans="2:11" outlineLevel="1">
      <c r="B22" s="378" t="s">
        <v>158</v>
      </c>
      <c r="C22" s="5" t="s">
        <v>129</v>
      </c>
      <c r="D22" s="13" t="s">
        <v>103</v>
      </c>
      <c r="E22" s="143">
        <f>'Στοιχεία υφιστάμενου δικτύου'!I22</f>
        <v>0</v>
      </c>
      <c r="F22" s="137">
        <f>'Ανάπτυξη δικτύου'!U188</f>
        <v>0</v>
      </c>
      <c r="G22" s="137">
        <f>'Ανάπτυξη δικτύου'!X188</f>
        <v>0</v>
      </c>
      <c r="H22" s="137">
        <f>'Ανάπτυξη δικτύου'!AA188</f>
        <v>0</v>
      </c>
      <c r="I22" s="137">
        <f>'Ανάπτυξη δικτύου'!AD188</f>
        <v>0</v>
      </c>
      <c r="J22" s="137">
        <f>'Ανάπτυξη δικτύου'!AG188</f>
        <v>0</v>
      </c>
      <c r="K22" s="137">
        <f>SUM(F22:J22)</f>
        <v>0</v>
      </c>
    </row>
    <row r="23" spans="2:11" outlineLevel="1">
      <c r="B23" s="378"/>
      <c r="C23" s="7" t="s">
        <v>130</v>
      </c>
      <c r="D23" s="14" t="s">
        <v>103</v>
      </c>
      <c r="E23" s="144">
        <f>'Στοιχεία υφιστάμενου δικτύου'!I23</f>
        <v>0</v>
      </c>
      <c r="F23" s="138">
        <f>E23+F22</f>
        <v>0</v>
      </c>
      <c r="G23" s="138">
        <f>F23+G22</f>
        <v>0</v>
      </c>
      <c r="H23" s="138">
        <f>G23+H22</f>
        <v>0</v>
      </c>
      <c r="I23" s="138">
        <f>H23+I22</f>
        <v>0</v>
      </c>
      <c r="J23" s="138">
        <f>I23+J22</f>
        <v>0</v>
      </c>
      <c r="K23" s="31"/>
    </row>
    <row r="24" spans="2:11" outlineLevel="1">
      <c r="B24" s="378" t="s">
        <v>159</v>
      </c>
      <c r="C24" s="5" t="s">
        <v>129</v>
      </c>
      <c r="D24" s="13" t="s">
        <v>103</v>
      </c>
      <c r="E24" s="143">
        <f>'Στοιχεία υφιστάμενου δικτύου'!I24</f>
        <v>0</v>
      </c>
      <c r="F24" s="137">
        <f>'Ανάπτυξη δικτύου'!U218</f>
        <v>0</v>
      </c>
      <c r="G24" s="137">
        <f>'Ανάπτυξη δικτύου'!X218</f>
        <v>0</v>
      </c>
      <c r="H24" s="137">
        <f>'Ανάπτυξη δικτύου'!AA218</f>
        <v>0</v>
      </c>
      <c r="I24" s="137">
        <f>'Ανάπτυξη δικτύου'!AD218</f>
        <v>0</v>
      </c>
      <c r="J24" s="137">
        <f>'Ανάπτυξη δικτύου'!AG218</f>
        <v>0</v>
      </c>
      <c r="K24" s="137">
        <f>SUM(F24:J24)</f>
        <v>0</v>
      </c>
    </row>
    <row r="25" spans="2:11" outlineLevel="1">
      <c r="B25" s="378"/>
      <c r="C25" s="7" t="s">
        <v>130</v>
      </c>
      <c r="D25" s="14" t="s">
        <v>103</v>
      </c>
      <c r="E25" s="144">
        <f>'Στοιχεία υφιστάμενου δικτύου'!I25</f>
        <v>0</v>
      </c>
      <c r="F25" s="138">
        <f>E25+F24</f>
        <v>0</v>
      </c>
      <c r="G25" s="138">
        <f>F25+G24</f>
        <v>0</v>
      </c>
      <c r="H25" s="138">
        <f>G25+H24</f>
        <v>0</v>
      </c>
      <c r="I25" s="138">
        <f>H25+I24</f>
        <v>0</v>
      </c>
      <c r="J25" s="138">
        <f>I25+J24</f>
        <v>0</v>
      </c>
      <c r="K25" s="31"/>
    </row>
    <row r="26" spans="2:11" outlineLevel="1">
      <c r="B26" s="378" t="s">
        <v>262</v>
      </c>
      <c r="C26" s="5" t="s">
        <v>154</v>
      </c>
      <c r="D26" s="13" t="s">
        <v>103</v>
      </c>
      <c r="E26" s="143">
        <f>'Στοιχεία υφιστάμενου δικτύου'!I26</f>
        <v>0</v>
      </c>
      <c r="F26" s="137">
        <f>'Ανάπτυξη δικτύου'!U249</f>
        <v>0</v>
      </c>
      <c r="G26" s="137">
        <f>'Ανάπτυξη δικτύου'!X249</f>
        <v>1</v>
      </c>
      <c r="H26" s="137">
        <f>'Ανάπτυξη δικτύου'!AA249</f>
        <v>0</v>
      </c>
      <c r="I26" s="137">
        <f>'Ανάπτυξη δικτύου'!AD249</f>
        <v>0</v>
      </c>
      <c r="J26" s="137">
        <f>'Ανάπτυξη δικτύου'!AG249</f>
        <v>0</v>
      </c>
      <c r="K26" s="137">
        <f>SUM(F26:J26)</f>
        <v>1</v>
      </c>
    </row>
    <row r="27" spans="2:11" outlineLevel="1">
      <c r="B27" s="378"/>
      <c r="C27" s="7" t="s">
        <v>155</v>
      </c>
      <c r="D27" s="14" t="s">
        <v>103</v>
      </c>
      <c r="E27" s="144">
        <f>'Στοιχεία υφιστάμενου δικτύου'!I27</f>
        <v>0</v>
      </c>
      <c r="F27" s="138">
        <f>E27+F26</f>
        <v>0</v>
      </c>
      <c r="G27" s="138">
        <f>F27+G26</f>
        <v>1</v>
      </c>
      <c r="H27" s="138">
        <f>G27+H26</f>
        <v>1</v>
      </c>
      <c r="I27" s="138">
        <f>H27+I26</f>
        <v>1</v>
      </c>
      <c r="J27" s="138">
        <f>I27+J26</f>
        <v>1</v>
      </c>
      <c r="K27" s="31"/>
    </row>
    <row r="28" spans="2:11" outlineLevel="1">
      <c r="B28" s="30" t="s">
        <v>274</v>
      </c>
      <c r="C28" s="22"/>
      <c r="D28" s="23"/>
      <c r="F28" s="25"/>
      <c r="G28" s="25"/>
      <c r="H28" s="25"/>
      <c r="I28" s="25"/>
    </row>
    <row r="29" spans="2:11">
      <c r="B29" s="21"/>
      <c r="C29" s="22"/>
      <c r="D29" s="23"/>
      <c r="E29" s="24"/>
      <c r="F29" s="25"/>
      <c r="G29" s="25"/>
      <c r="H29" s="25"/>
      <c r="I29" s="25"/>
    </row>
    <row r="30" spans="2:11" ht="15.6">
      <c r="B30" s="393" t="s">
        <v>275</v>
      </c>
      <c r="C30" s="393"/>
      <c r="D30" s="393"/>
      <c r="E30" s="393"/>
      <c r="F30" s="393"/>
      <c r="G30" s="393"/>
      <c r="H30" s="393"/>
      <c r="I30" s="393"/>
      <c r="J30" s="393"/>
      <c r="K30" s="393"/>
    </row>
    <row r="31" spans="2:11" ht="5.0999999999999996" customHeight="1" outlineLevel="1"/>
    <row r="32" spans="2:11" outlineLevel="1">
      <c r="B32" s="381"/>
      <c r="C32" s="382"/>
      <c r="D32" s="8" t="s">
        <v>102</v>
      </c>
      <c r="E32" s="8">
        <f>$C$3-1</f>
        <v>2023</v>
      </c>
      <c r="F32" s="8">
        <f>$C$3</f>
        <v>2024</v>
      </c>
      <c r="G32" s="8">
        <f>$C$3+1</f>
        <v>2025</v>
      </c>
      <c r="H32" s="8">
        <f>$C$3+2</f>
        <v>2026</v>
      </c>
      <c r="I32" s="8">
        <f>$C$3+3</f>
        <v>2027</v>
      </c>
      <c r="J32" s="8">
        <f>$C$3+4</f>
        <v>2028</v>
      </c>
      <c r="K32" s="8" t="str">
        <f>F32&amp;" - "&amp;J32</f>
        <v>2024 - 2028</v>
      </c>
    </row>
    <row r="33" spans="2:11" outlineLevel="1">
      <c r="B33" s="379" t="s">
        <v>126</v>
      </c>
      <c r="C33" s="5" t="s">
        <v>154</v>
      </c>
      <c r="D33" s="13" t="s">
        <v>103</v>
      </c>
      <c r="E33" s="143">
        <f>'Στοιχεία υφιστάμενου δικτύου'!I32</f>
        <v>157</v>
      </c>
      <c r="F33" s="137">
        <f>F35+F37+F39+F41+F43+F45</f>
        <v>1207</v>
      </c>
      <c r="G33" s="137">
        <f t="shared" ref="G33:J33" si="0">G35+G37+G39+G41+G43+G45</f>
        <v>4733</v>
      </c>
      <c r="H33" s="137">
        <f t="shared" si="0"/>
        <v>4856</v>
      </c>
      <c r="I33" s="137">
        <f t="shared" si="0"/>
        <v>2328</v>
      </c>
      <c r="J33" s="137">
        <f t="shared" si="0"/>
        <v>2235</v>
      </c>
      <c r="K33" s="137">
        <f>SUM(F33:J33)</f>
        <v>15359</v>
      </c>
    </row>
    <row r="34" spans="2:11" outlineLevel="1">
      <c r="B34" s="380"/>
      <c r="C34" s="7" t="s">
        <v>155</v>
      </c>
      <c r="D34" s="14" t="s">
        <v>103</v>
      </c>
      <c r="E34" s="144">
        <f>'Στοιχεία υφιστάμενου δικτύου'!I33</f>
        <v>2420</v>
      </c>
      <c r="F34" s="138">
        <f>F36+F38+F40+F42+F44+F46</f>
        <v>3627</v>
      </c>
      <c r="G34" s="138">
        <f t="shared" ref="G34:H34" si="1">G36+G38+G40+G42+G44+G46</f>
        <v>8360</v>
      </c>
      <c r="H34" s="138">
        <f t="shared" si="1"/>
        <v>13216</v>
      </c>
      <c r="I34" s="138">
        <f>I36+I38+I40+I42+I44+I46</f>
        <v>15544</v>
      </c>
      <c r="J34" s="138">
        <f t="shared" ref="J34" si="2">J36+J38+J40+J42+J44+J46</f>
        <v>17779</v>
      </c>
      <c r="K34" s="31"/>
    </row>
    <row r="35" spans="2:11" ht="15" customHeight="1" outlineLevel="1">
      <c r="B35" s="379" t="s">
        <v>101</v>
      </c>
      <c r="C35" s="5" t="s">
        <v>154</v>
      </c>
      <c r="D35" s="13" t="s">
        <v>103</v>
      </c>
      <c r="E35" s="143">
        <f>'Στοιχεία υφιστάμενου δικτύου'!I34</f>
        <v>0</v>
      </c>
      <c r="F35" s="137">
        <f>Συνδέσεις!U68</f>
        <v>48</v>
      </c>
      <c r="G35" s="137">
        <f>Συνδέσεις!Z68</f>
        <v>166</v>
      </c>
      <c r="H35" s="137">
        <f>Συνδέσεις!AE68</f>
        <v>146</v>
      </c>
      <c r="I35" s="137">
        <f>Συνδέσεις!AJ68</f>
        <v>58</v>
      </c>
      <c r="J35" s="137">
        <f>Συνδέσεις!AO68</f>
        <v>44</v>
      </c>
      <c r="K35" s="137">
        <f>SUM(F35:J35)</f>
        <v>462</v>
      </c>
    </row>
    <row r="36" spans="2:11" outlineLevel="1">
      <c r="B36" s="380"/>
      <c r="C36" s="7" t="s">
        <v>155</v>
      </c>
      <c r="D36" s="14" t="s">
        <v>103</v>
      </c>
      <c r="E36" s="144">
        <f>'Στοιχεία υφιστάμενου δικτύου'!I35</f>
        <v>68</v>
      </c>
      <c r="F36" s="138">
        <f>E36+F35</f>
        <v>116</v>
      </c>
      <c r="G36" s="138">
        <f>F36+G35</f>
        <v>282</v>
      </c>
      <c r="H36" s="138">
        <f t="shared" ref="H36" si="3">G36+H35</f>
        <v>428</v>
      </c>
      <c r="I36" s="138">
        <f t="shared" ref="I36" si="4">H36+I35</f>
        <v>486</v>
      </c>
      <c r="J36" s="138">
        <f>I36+J35</f>
        <v>530</v>
      </c>
      <c r="K36" s="31"/>
    </row>
    <row r="37" spans="2:11" ht="15" customHeight="1" outlineLevel="1">
      <c r="B37" s="379" t="s">
        <v>105</v>
      </c>
      <c r="C37" s="5" t="s">
        <v>154</v>
      </c>
      <c r="D37" s="13" t="s">
        <v>103</v>
      </c>
      <c r="E37" s="143">
        <f>'Στοιχεία υφιστάμενου δικτύου'!I36</f>
        <v>150</v>
      </c>
      <c r="F37" s="137">
        <f>Συνδέσεις!U98</f>
        <v>1076</v>
      </c>
      <c r="G37" s="137">
        <f>Συνδέσεις!Z98</f>
        <v>4419</v>
      </c>
      <c r="H37" s="137">
        <f>Συνδέσεις!AE98</f>
        <v>4605</v>
      </c>
      <c r="I37" s="137">
        <f>Συνδέσεις!AJ98</f>
        <v>2175</v>
      </c>
      <c r="J37" s="137">
        <f>Συνδέσεις!AO98</f>
        <v>2123</v>
      </c>
      <c r="K37" s="137">
        <f>SUM(F37:J37)</f>
        <v>14398</v>
      </c>
    </row>
    <row r="38" spans="2:11" outlineLevel="1">
      <c r="B38" s="380"/>
      <c r="C38" s="7" t="s">
        <v>155</v>
      </c>
      <c r="D38" s="14" t="s">
        <v>103</v>
      </c>
      <c r="E38" s="144">
        <f>'Στοιχεία υφιστάμενου δικτύου'!I37</f>
        <v>2230</v>
      </c>
      <c r="F38" s="138">
        <f>E38+F37</f>
        <v>3306</v>
      </c>
      <c r="G38" s="138">
        <f>F38+G37</f>
        <v>7725</v>
      </c>
      <c r="H38" s="138">
        <f>G38+H37</f>
        <v>12330</v>
      </c>
      <c r="I38" s="138">
        <f>H38+I37</f>
        <v>14505</v>
      </c>
      <c r="J38" s="138">
        <f>I38+J37</f>
        <v>16628</v>
      </c>
      <c r="K38" s="31"/>
    </row>
    <row r="39" spans="2:11" outlineLevel="1">
      <c r="B39" s="379" t="s">
        <v>106</v>
      </c>
      <c r="C39" s="5" t="s">
        <v>154</v>
      </c>
      <c r="D39" s="13" t="s">
        <v>103</v>
      </c>
      <c r="E39" s="143">
        <f>'Στοιχεία υφιστάμενου δικτύου'!I38</f>
        <v>7</v>
      </c>
      <c r="F39" s="137">
        <f>Συνδέσεις!U128</f>
        <v>48</v>
      </c>
      <c r="G39" s="137">
        <f>Συνδέσεις!Z128</f>
        <v>92</v>
      </c>
      <c r="H39" s="137">
        <f>Συνδέσεις!AE128</f>
        <v>63</v>
      </c>
      <c r="I39" s="137">
        <f>Συνδέσεις!AJ128</f>
        <v>59</v>
      </c>
      <c r="J39" s="137">
        <f>Συνδέσεις!AO128</f>
        <v>41</v>
      </c>
      <c r="K39" s="137">
        <f>SUM(F39:J39)</f>
        <v>303</v>
      </c>
    </row>
    <row r="40" spans="2:11" outlineLevel="1">
      <c r="B40" s="380"/>
      <c r="C40" s="7" t="s">
        <v>155</v>
      </c>
      <c r="D40" s="14" t="s">
        <v>103</v>
      </c>
      <c r="E40" s="144">
        <f>'Στοιχεία υφιστάμενου δικτύου'!I39</f>
        <v>67</v>
      </c>
      <c r="F40" s="138">
        <f>E40+F39</f>
        <v>115</v>
      </c>
      <c r="G40" s="138">
        <f>F40+G39</f>
        <v>207</v>
      </c>
      <c r="H40" s="138">
        <f>G40+H39</f>
        <v>270</v>
      </c>
      <c r="I40" s="138">
        <f>H40+I39</f>
        <v>329</v>
      </c>
      <c r="J40" s="138">
        <f>I40+J39</f>
        <v>370</v>
      </c>
      <c r="K40" s="31"/>
    </row>
    <row r="41" spans="2:11" ht="15" customHeight="1" outlineLevel="1">
      <c r="B41" s="379" t="s">
        <v>107</v>
      </c>
      <c r="C41" s="5" t="s">
        <v>154</v>
      </c>
      <c r="D41" s="13" t="s">
        <v>103</v>
      </c>
      <c r="E41" s="143">
        <f>'Στοιχεία υφιστάμενου δικτύου'!I40</f>
        <v>0</v>
      </c>
      <c r="F41" s="137">
        <f>Συνδέσεις!U158</f>
        <v>25</v>
      </c>
      <c r="G41" s="137">
        <f>Συνδέσεις!Z158</f>
        <v>47</v>
      </c>
      <c r="H41" s="137">
        <f>Συνδέσεις!AE158</f>
        <v>33</v>
      </c>
      <c r="I41" s="137">
        <f>Συνδέσεις!AJ158</f>
        <v>29</v>
      </c>
      <c r="J41" s="137">
        <f>Συνδέσεις!AO158</f>
        <v>22</v>
      </c>
      <c r="K41" s="137">
        <f>SUM(F41:J41)</f>
        <v>156</v>
      </c>
    </row>
    <row r="42" spans="2:11" outlineLevel="1">
      <c r="B42" s="380"/>
      <c r="C42" s="7" t="s">
        <v>155</v>
      </c>
      <c r="D42" s="14" t="s">
        <v>103</v>
      </c>
      <c r="E42" s="144">
        <f>'Στοιχεία υφιστάμενου δικτύου'!I41</f>
        <v>5</v>
      </c>
      <c r="F42" s="138">
        <f>E42+F41</f>
        <v>30</v>
      </c>
      <c r="G42" s="138">
        <f>F42+G41</f>
        <v>77</v>
      </c>
      <c r="H42" s="138">
        <f>G42+H41</f>
        <v>110</v>
      </c>
      <c r="I42" s="138">
        <f>H42+I41</f>
        <v>139</v>
      </c>
      <c r="J42" s="138">
        <f>I42+J41</f>
        <v>161</v>
      </c>
      <c r="K42" s="31"/>
    </row>
    <row r="43" spans="2:11" outlineLevel="1">
      <c r="B43" s="379" t="s">
        <v>108</v>
      </c>
      <c r="C43" s="5" t="s">
        <v>154</v>
      </c>
      <c r="D43" s="13" t="s">
        <v>103</v>
      </c>
      <c r="E43" s="143">
        <f>'Στοιχεία υφιστάμενου δικτύου'!I42</f>
        <v>0</v>
      </c>
      <c r="F43" s="137">
        <f>Συνδέσεις!U188</f>
        <v>10</v>
      </c>
      <c r="G43" s="137">
        <f>Συνδέσεις!Z188</f>
        <v>8</v>
      </c>
      <c r="H43" s="137">
        <f>Συνδέσεις!AE188</f>
        <v>8</v>
      </c>
      <c r="I43" s="137">
        <f>Συνδέσεις!AJ188</f>
        <v>6</v>
      </c>
      <c r="J43" s="137">
        <f>Συνδέσεις!AO188</f>
        <v>5</v>
      </c>
      <c r="K43" s="137">
        <f>SUM(F43:J43)</f>
        <v>37</v>
      </c>
    </row>
    <row r="44" spans="2:11" outlineLevel="1">
      <c r="B44" s="380"/>
      <c r="C44" s="7" t="s">
        <v>155</v>
      </c>
      <c r="D44" s="14" t="s">
        <v>103</v>
      </c>
      <c r="E44" s="144">
        <f>'Στοιχεία υφιστάμενου δικτύου'!I43</f>
        <v>50</v>
      </c>
      <c r="F44" s="138">
        <f>E44+F43</f>
        <v>60</v>
      </c>
      <c r="G44" s="138">
        <f>F44+G43</f>
        <v>68</v>
      </c>
      <c r="H44" s="138">
        <f>G44+H43</f>
        <v>76</v>
      </c>
      <c r="I44" s="138">
        <f>H44+I43</f>
        <v>82</v>
      </c>
      <c r="J44" s="138">
        <f>I44+J43</f>
        <v>87</v>
      </c>
      <c r="K44" s="31"/>
    </row>
    <row r="45" spans="2:11" ht="15" customHeight="1" outlineLevel="1">
      <c r="B45" s="379" t="s">
        <v>109</v>
      </c>
      <c r="C45" s="5" t="s">
        <v>154</v>
      </c>
      <c r="D45" s="13" t="s">
        <v>103</v>
      </c>
      <c r="E45" s="143">
        <f>'Στοιχεία υφιστάμενου δικτύου'!I44</f>
        <v>0</v>
      </c>
      <c r="F45" s="137">
        <f>Συνδέσεις!U218</f>
        <v>0</v>
      </c>
      <c r="G45" s="137">
        <f>Συνδέσεις!Z218</f>
        <v>1</v>
      </c>
      <c r="H45" s="137">
        <f>Συνδέσεις!AE218</f>
        <v>1</v>
      </c>
      <c r="I45" s="137">
        <f>Συνδέσεις!AJ218</f>
        <v>1</v>
      </c>
      <c r="J45" s="137">
        <f>Συνδέσεις!AO218</f>
        <v>0</v>
      </c>
      <c r="K45" s="137">
        <f>SUM(F45:J45)</f>
        <v>3</v>
      </c>
    </row>
    <row r="46" spans="2:11" outlineLevel="1">
      <c r="B46" s="380"/>
      <c r="C46" s="7" t="s">
        <v>155</v>
      </c>
      <c r="D46" s="14" t="s">
        <v>103</v>
      </c>
      <c r="E46" s="144">
        <f>'Στοιχεία υφιστάμενου δικτύου'!I45</f>
        <v>0</v>
      </c>
      <c r="F46" s="138">
        <f>E46+F45</f>
        <v>0</v>
      </c>
      <c r="G46" s="138">
        <f>F46+G45</f>
        <v>1</v>
      </c>
      <c r="H46" s="138">
        <f>G46+H45</f>
        <v>2</v>
      </c>
      <c r="I46" s="138">
        <f>H46+I45</f>
        <v>3</v>
      </c>
      <c r="J46" s="138">
        <f>I46+J45</f>
        <v>3</v>
      </c>
      <c r="K46" s="31"/>
    </row>
    <row r="48" spans="2:11" ht="15.6">
      <c r="B48" s="393" t="s">
        <v>276</v>
      </c>
      <c r="C48" s="393"/>
      <c r="D48" s="393"/>
      <c r="E48" s="393"/>
      <c r="F48" s="393"/>
      <c r="G48" s="393"/>
      <c r="H48" s="393"/>
      <c r="I48" s="393"/>
      <c r="J48" s="393"/>
      <c r="K48" s="393"/>
    </row>
    <row r="49" spans="2:11" ht="5.0999999999999996" customHeight="1" outlineLevel="1"/>
    <row r="50" spans="2:11" outlineLevel="1">
      <c r="B50" s="381"/>
      <c r="C50" s="382"/>
      <c r="D50" s="8" t="s">
        <v>102</v>
      </c>
      <c r="E50" s="8">
        <f>$C$3-1</f>
        <v>2023</v>
      </c>
      <c r="F50" s="8">
        <f>$C$3</f>
        <v>2024</v>
      </c>
      <c r="G50" s="8">
        <f>$C$3+1</f>
        <v>2025</v>
      </c>
      <c r="H50" s="8">
        <f>$C$3+2</f>
        <v>2026</v>
      </c>
      <c r="I50" s="8">
        <f>$C$3+3</f>
        <v>2027</v>
      </c>
      <c r="J50" s="8">
        <f>$C$3+4</f>
        <v>2028</v>
      </c>
      <c r="K50" s="8" t="str">
        <f>F50&amp;" - "&amp;J50</f>
        <v>2024 - 2028</v>
      </c>
    </row>
    <row r="51" spans="2:11" outlineLevel="1">
      <c r="B51" s="379" t="s">
        <v>126</v>
      </c>
      <c r="C51" s="5" t="s">
        <v>154</v>
      </c>
      <c r="D51" s="13" t="s">
        <v>103</v>
      </c>
      <c r="E51" s="143">
        <f>'Στοιχεία υφιστάμενου δικτύου'!I50</f>
        <v>461</v>
      </c>
      <c r="F51" s="137">
        <f>F53+F55+F57+F59+F61+F63</f>
        <v>2823</v>
      </c>
      <c r="G51" s="137">
        <f t="shared" ref="G51:J52" si="5">G53+G55+G57+G59+G61+G63</f>
        <v>8474</v>
      </c>
      <c r="H51" s="137">
        <f t="shared" si="5"/>
        <v>7271</v>
      </c>
      <c r="I51" s="137">
        <f t="shared" si="5"/>
        <v>3390</v>
      </c>
      <c r="J51" s="137">
        <f t="shared" si="5"/>
        <v>2451</v>
      </c>
      <c r="K51" s="137">
        <f>SUM(F51:J51)</f>
        <v>24409</v>
      </c>
    </row>
    <row r="52" spans="2:11" outlineLevel="1">
      <c r="B52" s="380"/>
      <c r="C52" s="7" t="s">
        <v>155</v>
      </c>
      <c r="D52" s="14" t="s">
        <v>103</v>
      </c>
      <c r="E52" s="144">
        <f>'Στοιχεία υφιστάμενου δικτύου'!I51</f>
        <v>2724</v>
      </c>
      <c r="F52" s="138">
        <f t="shared" ref="F52:H52" si="6">F54+F56+F58+F60+F62+F64</f>
        <v>5547</v>
      </c>
      <c r="G52" s="138">
        <f t="shared" si="6"/>
        <v>14021</v>
      </c>
      <c r="H52" s="138">
        <f t="shared" si="6"/>
        <v>21292</v>
      </c>
      <c r="I52" s="138">
        <f>I54+I56+I58+I60+I62+I64</f>
        <v>24682</v>
      </c>
      <c r="J52" s="138">
        <f t="shared" si="5"/>
        <v>27133</v>
      </c>
      <c r="K52" s="31"/>
    </row>
    <row r="53" spans="2:11" ht="15" customHeight="1" outlineLevel="1">
      <c r="B53" s="379" t="s">
        <v>101</v>
      </c>
      <c r="C53" s="5" t="s">
        <v>154</v>
      </c>
      <c r="D53" s="13" t="s">
        <v>103</v>
      </c>
      <c r="E53" s="143">
        <f>'Στοιχεία υφιστάμενου δικτύου'!I52</f>
        <v>0</v>
      </c>
      <c r="F53" s="137">
        <f>Μετρητές!U68</f>
        <v>48</v>
      </c>
      <c r="G53" s="137">
        <f>Μετρητές!Z68</f>
        <v>166</v>
      </c>
      <c r="H53" s="137">
        <f>Μετρητές!AE68</f>
        <v>146</v>
      </c>
      <c r="I53" s="137">
        <f>Μετρητές!AJ68</f>
        <v>58</v>
      </c>
      <c r="J53" s="137">
        <f>Μετρητές!AO68</f>
        <v>44</v>
      </c>
      <c r="K53" s="137">
        <f>SUM(F53:J53)</f>
        <v>462</v>
      </c>
    </row>
    <row r="54" spans="2:11" outlineLevel="1">
      <c r="B54" s="380"/>
      <c r="C54" s="7" t="s">
        <v>155</v>
      </c>
      <c r="D54" s="14" t="s">
        <v>103</v>
      </c>
      <c r="E54" s="144">
        <f>'Στοιχεία υφιστάμενου δικτύου'!I53</f>
        <v>68</v>
      </c>
      <c r="F54" s="138">
        <f>E54+F53</f>
        <v>116</v>
      </c>
      <c r="G54" s="138">
        <f>F54+G53</f>
        <v>282</v>
      </c>
      <c r="H54" s="138">
        <f t="shared" ref="H54:J54" si="7">G54+H53</f>
        <v>428</v>
      </c>
      <c r="I54" s="138">
        <f t="shared" si="7"/>
        <v>486</v>
      </c>
      <c r="J54" s="138">
        <f t="shared" si="7"/>
        <v>530</v>
      </c>
      <c r="K54" s="31"/>
    </row>
    <row r="55" spans="2:11" ht="15" customHeight="1" outlineLevel="1">
      <c r="B55" s="379" t="s">
        <v>105</v>
      </c>
      <c r="C55" s="5" t="s">
        <v>154</v>
      </c>
      <c r="D55" s="13" t="s">
        <v>103</v>
      </c>
      <c r="E55" s="143">
        <f>'Στοιχεία υφιστάμενου δικτύου'!I54</f>
        <v>447</v>
      </c>
      <c r="F55" s="137">
        <f>Μετρητές!U98</f>
        <v>2692</v>
      </c>
      <c r="G55" s="137">
        <f>Μετρητές!Z98</f>
        <v>8160</v>
      </c>
      <c r="H55" s="137">
        <f>Μετρητές!AE98</f>
        <v>7020</v>
      </c>
      <c r="I55" s="137">
        <f>Μετρητές!AJ98</f>
        <v>3237</v>
      </c>
      <c r="J55" s="137">
        <f>Μετρητές!AO98</f>
        <v>2339</v>
      </c>
      <c r="K55" s="137">
        <f>SUM(F55:J55)</f>
        <v>23448</v>
      </c>
    </row>
    <row r="56" spans="2:11" outlineLevel="1">
      <c r="B56" s="380"/>
      <c r="C56" s="7" t="s">
        <v>155</v>
      </c>
      <c r="D56" s="14" t="s">
        <v>103</v>
      </c>
      <c r="E56" s="144">
        <f>'Στοιχεία υφιστάμενου δικτύου'!I55</f>
        <v>2527</v>
      </c>
      <c r="F56" s="138">
        <f>E56+F55</f>
        <v>5219</v>
      </c>
      <c r="G56" s="138">
        <f>F56+G55</f>
        <v>13379</v>
      </c>
      <c r="H56" s="138">
        <f t="shared" ref="H56:J56" si="8">G56+H55</f>
        <v>20399</v>
      </c>
      <c r="I56" s="138">
        <f t="shared" si="8"/>
        <v>23636</v>
      </c>
      <c r="J56" s="138">
        <f t="shared" si="8"/>
        <v>25975</v>
      </c>
      <c r="K56" s="31"/>
    </row>
    <row r="57" spans="2:11" outlineLevel="1">
      <c r="B57" s="379" t="s">
        <v>106</v>
      </c>
      <c r="C57" s="5" t="s">
        <v>154</v>
      </c>
      <c r="D57" s="13" t="s">
        <v>103</v>
      </c>
      <c r="E57" s="143">
        <f>'Στοιχεία υφιστάμενου δικτύου'!I56</f>
        <v>13</v>
      </c>
      <c r="F57" s="137">
        <f>Μετρητές!U128</f>
        <v>48</v>
      </c>
      <c r="G57" s="137">
        <f>Μετρητές!Z128</f>
        <v>92</v>
      </c>
      <c r="H57" s="137">
        <f>Μετρητές!AE128</f>
        <v>63</v>
      </c>
      <c r="I57" s="137">
        <f>Μετρητές!AJ128</f>
        <v>59</v>
      </c>
      <c r="J57" s="137">
        <f>Μετρητές!AO128</f>
        <v>41</v>
      </c>
      <c r="K57" s="137">
        <f>SUM(F57:J57)</f>
        <v>303</v>
      </c>
    </row>
    <row r="58" spans="2:11" outlineLevel="1">
      <c r="B58" s="380"/>
      <c r="C58" s="7" t="s">
        <v>155</v>
      </c>
      <c r="D58" s="14" t="s">
        <v>103</v>
      </c>
      <c r="E58" s="144">
        <f>'Στοιχεία υφιστάμενου δικτύου'!I57</f>
        <v>73</v>
      </c>
      <c r="F58" s="138">
        <f>E58+F57</f>
        <v>121</v>
      </c>
      <c r="G58" s="138">
        <f>F58+G57</f>
        <v>213</v>
      </c>
      <c r="H58" s="138">
        <f t="shared" ref="H58:J58" si="9">G58+H57</f>
        <v>276</v>
      </c>
      <c r="I58" s="138">
        <f t="shared" si="9"/>
        <v>335</v>
      </c>
      <c r="J58" s="138">
        <f t="shared" si="9"/>
        <v>376</v>
      </c>
      <c r="K58" s="31"/>
    </row>
    <row r="59" spans="2:11" ht="15" customHeight="1" outlineLevel="1">
      <c r="B59" s="379" t="s">
        <v>107</v>
      </c>
      <c r="C59" s="5" t="s">
        <v>154</v>
      </c>
      <c r="D59" s="13" t="s">
        <v>103</v>
      </c>
      <c r="E59" s="143">
        <f>'Στοιχεία υφιστάμενου δικτύου'!I58</f>
        <v>0</v>
      </c>
      <c r="F59" s="137">
        <f>Μετρητές!U158</f>
        <v>25</v>
      </c>
      <c r="G59" s="137">
        <f>Μετρητές!Z158</f>
        <v>47</v>
      </c>
      <c r="H59" s="137">
        <f>Μετρητές!AE158</f>
        <v>33</v>
      </c>
      <c r="I59" s="137">
        <f>Μετρητές!AJ158</f>
        <v>29</v>
      </c>
      <c r="J59" s="137">
        <f>Μετρητές!AO158</f>
        <v>22</v>
      </c>
      <c r="K59" s="137">
        <f>SUM(F59:J59)</f>
        <v>156</v>
      </c>
    </row>
    <row r="60" spans="2:11" outlineLevel="1">
      <c r="B60" s="380"/>
      <c r="C60" s="7" t="s">
        <v>155</v>
      </c>
      <c r="D60" s="14" t="s">
        <v>103</v>
      </c>
      <c r="E60" s="144">
        <f>'Στοιχεία υφιστάμενου δικτύου'!I59</f>
        <v>5</v>
      </c>
      <c r="F60" s="138">
        <f>E60+F59</f>
        <v>30</v>
      </c>
      <c r="G60" s="138">
        <f>F60+G59</f>
        <v>77</v>
      </c>
      <c r="H60" s="138">
        <f t="shared" ref="H60:J60" si="10">G60+H59</f>
        <v>110</v>
      </c>
      <c r="I60" s="138">
        <f t="shared" si="10"/>
        <v>139</v>
      </c>
      <c r="J60" s="138">
        <f t="shared" si="10"/>
        <v>161</v>
      </c>
      <c r="K60" s="31"/>
    </row>
    <row r="61" spans="2:11" outlineLevel="1">
      <c r="B61" s="379" t="s">
        <v>108</v>
      </c>
      <c r="C61" s="5" t="s">
        <v>154</v>
      </c>
      <c r="D61" s="13" t="s">
        <v>103</v>
      </c>
      <c r="E61" s="143">
        <f>'Στοιχεία υφιστάμενου δικτύου'!I60</f>
        <v>1</v>
      </c>
      <c r="F61" s="137">
        <f>Μετρητές!U188</f>
        <v>10</v>
      </c>
      <c r="G61" s="137">
        <f>Μετρητές!Z188</f>
        <v>8</v>
      </c>
      <c r="H61" s="137">
        <f>Μετρητές!AE188</f>
        <v>8</v>
      </c>
      <c r="I61" s="137">
        <f>Μετρητές!AJ188</f>
        <v>6</v>
      </c>
      <c r="J61" s="137">
        <f>Μετρητές!AO188</f>
        <v>5</v>
      </c>
      <c r="K61" s="137">
        <f>SUM(F61:J61)</f>
        <v>37</v>
      </c>
    </row>
    <row r="62" spans="2:11" outlineLevel="1">
      <c r="B62" s="380"/>
      <c r="C62" s="7" t="s">
        <v>155</v>
      </c>
      <c r="D62" s="14" t="s">
        <v>103</v>
      </c>
      <c r="E62" s="144">
        <f>'Στοιχεία υφιστάμενου δικτύου'!I61</f>
        <v>51</v>
      </c>
      <c r="F62" s="138">
        <f>E62+F61</f>
        <v>61</v>
      </c>
      <c r="G62" s="138">
        <f>F62+G61</f>
        <v>69</v>
      </c>
      <c r="H62" s="138">
        <f t="shared" ref="H62:J62" si="11">G62+H61</f>
        <v>77</v>
      </c>
      <c r="I62" s="138">
        <f t="shared" si="11"/>
        <v>83</v>
      </c>
      <c r="J62" s="138">
        <f t="shared" si="11"/>
        <v>88</v>
      </c>
      <c r="K62" s="31"/>
    </row>
    <row r="63" spans="2:11" ht="15" customHeight="1" outlineLevel="1">
      <c r="B63" s="379" t="s">
        <v>109</v>
      </c>
      <c r="C63" s="5" t="s">
        <v>154</v>
      </c>
      <c r="D63" s="13" t="s">
        <v>103</v>
      </c>
      <c r="E63" s="143">
        <f>'Στοιχεία υφιστάμενου δικτύου'!I62</f>
        <v>0</v>
      </c>
      <c r="F63" s="137">
        <f>Μετρητές!U218</f>
        <v>0</v>
      </c>
      <c r="G63" s="137">
        <f>Μετρητές!Z218</f>
        <v>1</v>
      </c>
      <c r="H63" s="137">
        <f>Μετρητές!AE218</f>
        <v>1</v>
      </c>
      <c r="I63" s="137">
        <f>Μετρητές!AJ218</f>
        <v>1</v>
      </c>
      <c r="J63" s="137">
        <f>Μετρητές!AO218</f>
        <v>0</v>
      </c>
      <c r="K63" s="137">
        <f>SUM(F63:J63)</f>
        <v>3</v>
      </c>
    </row>
    <row r="64" spans="2:11" outlineLevel="1">
      <c r="B64" s="380"/>
      <c r="C64" s="7" t="s">
        <v>155</v>
      </c>
      <c r="D64" s="14" t="s">
        <v>103</v>
      </c>
      <c r="E64" s="144">
        <f>'Στοιχεία υφιστάμενου δικτύου'!I63</f>
        <v>0</v>
      </c>
      <c r="F64" s="138">
        <f>E64+F63</f>
        <v>0</v>
      </c>
      <c r="G64" s="138">
        <f>F64+G63</f>
        <v>1</v>
      </c>
      <c r="H64" s="138">
        <f>G64+H63</f>
        <v>2</v>
      </c>
      <c r="I64" s="138">
        <f>H64+I63</f>
        <v>3</v>
      </c>
      <c r="J64" s="138">
        <f>I64+J63</f>
        <v>3</v>
      </c>
      <c r="K64" s="31"/>
    </row>
    <row r="66" spans="2:11" ht="15.6">
      <c r="B66" s="393" t="s">
        <v>277</v>
      </c>
      <c r="C66" s="393"/>
      <c r="D66" s="393"/>
      <c r="E66" s="393"/>
      <c r="F66" s="393"/>
      <c r="G66" s="393"/>
      <c r="H66" s="393"/>
      <c r="I66" s="393"/>
      <c r="J66" s="393"/>
      <c r="K66" s="393"/>
    </row>
    <row r="67" spans="2:11" ht="5.0999999999999996" customHeight="1" outlineLevel="1"/>
    <row r="68" spans="2:11" outlineLevel="1">
      <c r="B68" s="381"/>
      <c r="C68" s="382"/>
      <c r="D68" s="8" t="s">
        <v>102</v>
      </c>
      <c r="E68" s="8">
        <f>$C$3-1</f>
        <v>2023</v>
      </c>
      <c r="F68" s="8">
        <f>$C$3</f>
        <v>2024</v>
      </c>
      <c r="G68" s="8">
        <f>$C$3+1</f>
        <v>2025</v>
      </c>
      <c r="H68" s="8">
        <f>$C$3+2</f>
        <v>2026</v>
      </c>
      <c r="I68" s="8">
        <f>$C$3+3</f>
        <v>2027</v>
      </c>
      <c r="J68" s="8">
        <f>$C$3+4</f>
        <v>2028</v>
      </c>
      <c r="K68" s="8" t="str">
        <f>F68&amp;" - "&amp;J68</f>
        <v>2024 - 2028</v>
      </c>
    </row>
    <row r="69" spans="2:11" outlineLevel="1">
      <c r="B69" s="379" t="s">
        <v>266</v>
      </c>
      <c r="C69" s="5" t="s">
        <v>129</v>
      </c>
      <c r="D69" s="13" t="s">
        <v>103</v>
      </c>
      <c r="E69" s="143">
        <f>'Στοιχεία υφιστάμενου δικτύου'!I68</f>
        <v>461</v>
      </c>
      <c r="F69" s="137">
        <f>F71+F73+F75+F77+F79+F81</f>
        <v>2823</v>
      </c>
      <c r="G69" s="137">
        <f t="shared" ref="G69:J70" si="12">G71+G73+G75+G77+G79+G81</f>
        <v>8474</v>
      </c>
      <c r="H69" s="137">
        <f t="shared" si="12"/>
        <v>7271</v>
      </c>
      <c r="I69" s="137">
        <f t="shared" si="12"/>
        <v>3390</v>
      </c>
      <c r="J69" s="137">
        <f t="shared" si="12"/>
        <v>2451</v>
      </c>
      <c r="K69" s="137">
        <f>SUM(F69:J69)</f>
        <v>24409</v>
      </c>
    </row>
    <row r="70" spans="2:11" outlineLevel="1">
      <c r="B70" s="380"/>
      <c r="C70" s="7" t="s">
        <v>130</v>
      </c>
      <c r="D70" s="14" t="s">
        <v>103</v>
      </c>
      <c r="E70" s="144">
        <f>'Στοιχεία υφιστάμενου δικτύου'!I69</f>
        <v>2724</v>
      </c>
      <c r="F70" s="138">
        <f t="shared" ref="F70:H70" si="13">F72+F74+F76+F78+F80+F82</f>
        <v>5547</v>
      </c>
      <c r="G70" s="138">
        <f t="shared" si="13"/>
        <v>14021</v>
      </c>
      <c r="H70" s="138">
        <f t="shared" si="13"/>
        <v>21292</v>
      </c>
      <c r="I70" s="138">
        <f>I72+I74+I76+I78+I80+I82</f>
        <v>24682</v>
      </c>
      <c r="J70" s="138">
        <f t="shared" si="12"/>
        <v>27133</v>
      </c>
      <c r="K70" s="31"/>
    </row>
    <row r="71" spans="2:11" ht="15" customHeight="1" outlineLevel="1">
      <c r="B71" s="379" t="s">
        <v>101</v>
      </c>
      <c r="C71" s="5" t="s">
        <v>129</v>
      </c>
      <c r="D71" s="13" t="s">
        <v>103</v>
      </c>
      <c r="E71" s="143">
        <f>'Στοιχεία υφιστάμενου δικτύου'!I70</f>
        <v>0</v>
      </c>
      <c r="F71" s="137">
        <f>Πελάτες!U68</f>
        <v>48</v>
      </c>
      <c r="G71" s="137">
        <f>Πελάτες!X68</f>
        <v>166</v>
      </c>
      <c r="H71" s="137">
        <f>Πελάτες!AA68</f>
        <v>146</v>
      </c>
      <c r="I71" s="137">
        <f>Πελάτες!AD68</f>
        <v>58</v>
      </c>
      <c r="J71" s="137">
        <f>Πελάτες!AG68</f>
        <v>44</v>
      </c>
      <c r="K71" s="137">
        <f>SUM(F71:J71)</f>
        <v>462</v>
      </c>
    </row>
    <row r="72" spans="2:11" outlineLevel="1">
      <c r="B72" s="380"/>
      <c r="C72" s="7" t="s">
        <v>130</v>
      </c>
      <c r="D72" s="14" t="s">
        <v>103</v>
      </c>
      <c r="E72" s="144">
        <f>'Στοιχεία υφιστάμενου δικτύου'!I71</f>
        <v>68</v>
      </c>
      <c r="F72" s="138">
        <f>E72+F71</f>
        <v>116</v>
      </c>
      <c r="G72" s="138">
        <f>F72+G71</f>
        <v>282</v>
      </c>
      <c r="H72" s="138">
        <f t="shared" ref="H72:J72" si="14">G72+H71</f>
        <v>428</v>
      </c>
      <c r="I72" s="138">
        <f t="shared" si="14"/>
        <v>486</v>
      </c>
      <c r="J72" s="138">
        <f t="shared" si="14"/>
        <v>530</v>
      </c>
      <c r="K72" s="31"/>
    </row>
    <row r="73" spans="2:11" ht="15" customHeight="1" outlineLevel="1">
      <c r="B73" s="379" t="s">
        <v>105</v>
      </c>
      <c r="C73" s="5" t="s">
        <v>129</v>
      </c>
      <c r="D73" s="13" t="s">
        <v>103</v>
      </c>
      <c r="E73" s="143">
        <f>'Στοιχεία υφιστάμενου δικτύου'!I72</f>
        <v>447</v>
      </c>
      <c r="F73" s="137">
        <f>Πελάτες!U99</f>
        <v>2692</v>
      </c>
      <c r="G73" s="137">
        <f>Πελάτες!X99</f>
        <v>8160</v>
      </c>
      <c r="H73" s="137">
        <f>Πελάτες!AA99</f>
        <v>7020</v>
      </c>
      <c r="I73" s="137">
        <f>Πελάτες!AD99</f>
        <v>3237</v>
      </c>
      <c r="J73" s="137">
        <f>Πελάτες!AG99</f>
        <v>2339</v>
      </c>
      <c r="K73" s="137">
        <f>SUM(F73:J73)</f>
        <v>23448</v>
      </c>
    </row>
    <row r="74" spans="2:11" outlineLevel="1">
      <c r="B74" s="380"/>
      <c r="C74" s="7" t="s">
        <v>130</v>
      </c>
      <c r="D74" s="14" t="s">
        <v>103</v>
      </c>
      <c r="E74" s="144">
        <f>'Στοιχεία υφιστάμενου δικτύου'!I73</f>
        <v>2527</v>
      </c>
      <c r="F74" s="138">
        <f>E74+F73</f>
        <v>5219</v>
      </c>
      <c r="G74" s="138">
        <f>F74+G73</f>
        <v>13379</v>
      </c>
      <c r="H74" s="138">
        <f t="shared" ref="H74:J74" si="15">G74+H73</f>
        <v>20399</v>
      </c>
      <c r="I74" s="138">
        <f t="shared" si="15"/>
        <v>23636</v>
      </c>
      <c r="J74" s="138">
        <f t="shared" si="15"/>
        <v>25975</v>
      </c>
      <c r="K74" s="31"/>
    </row>
    <row r="75" spans="2:11" outlineLevel="1">
      <c r="B75" s="379" t="s">
        <v>106</v>
      </c>
      <c r="C75" s="5" t="s">
        <v>129</v>
      </c>
      <c r="D75" s="13" t="s">
        <v>103</v>
      </c>
      <c r="E75" s="143">
        <f>'Στοιχεία υφιστάμενου δικτύου'!I74</f>
        <v>13</v>
      </c>
      <c r="F75" s="137">
        <f>Πελάτες!U130</f>
        <v>48</v>
      </c>
      <c r="G75" s="137">
        <f>Πελάτες!X130</f>
        <v>92</v>
      </c>
      <c r="H75" s="137">
        <f>Πελάτες!AA130</f>
        <v>63</v>
      </c>
      <c r="I75" s="137">
        <f>Πελάτες!AD130</f>
        <v>59</v>
      </c>
      <c r="J75" s="137">
        <f>Πελάτες!AG130</f>
        <v>41</v>
      </c>
      <c r="K75" s="137">
        <f>SUM(F75:J75)</f>
        <v>303</v>
      </c>
    </row>
    <row r="76" spans="2:11" outlineLevel="1">
      <c r="B76" s="380"/>
      <c r="C76" s="7" t="s">
        <v>130</v>
      </c>
      <c r="D76" s="14" t="s">
        <v>103</v>
      </c>
      <c r="E76" s="144">
        <f>'Στοιχεία υφιστάμενου δικτύου'!I75</f>
        <v>73</v>
      </c>
      <c r="F76" s="138">
        <f>E76+F75</f>
        <v>121</v>
      </c>
      <c r="G76" s="138">
        <f>F76+G75</f>
        <v>213</v>
      </c>
      <c r="H76" s="138">
        <f t="shared" ref="H76:J76" si="16">G76+H75</f>
        <v>276</v>
      </c>
      <c r="I76" s="138">
        <f t="shared" si="16"/>
        <v>335</v>
      </c>
      <c r="J76" s="138">
        <f t="shared" si="16"/>
        <v>376</v>
      </c>
      <c r="K76" s="31"/>
    </row>
    <row r="77" spans="2:11" ht="15" customHeight="1" outlineLevel="1">
      <c r="B77" s="379" t="s">
        <v>107</v>
      </c>
      <c r="C77" s="5" t="s">
        <v>129</v>
      </c>
      <c r="D77" s="13" t="s">
        <v>103</v>
      </c>
      <c r="E77" s="143">
        <f>'Στοιχεία υφιστάμενου δικτύου'!I76</f>
        <v>0</v>
      </c>
      <c r="F77" s="137">
        <f>Πελάτες!U160</f>
        <v>25</v>
      </c>
      <c r="G77" s="137">
        <f>Πελάτες!X160</f>
        <v>47</v>
      </c>
      <c r="H77" s="137">
        <f>Πελάτες!AA160</f>
        <v>33</v>
      </c>
      <c r="I77" s="137">
        <f>Πελάτες!AD160</f>
        <v>29</v>
      </c>
      <c r="J77" s="137">
        <f>Πελάτες!AG160</f>
        <v>22</v>
      </c>
      <c r="K77" s="137">
        <f>SUM(F77:J77)</f>
        <v>156</v>
      </c>
    </row>
    <row r="78" spans="2:11" outlineLevel="1">
      <c r="B78" s="380"/>
      <c r="C78" s="7" t="s">
        <v>130</v>
      </c>
      <c r="D78" s="14" t="s">
        <v>103</v>
      </c>
      <c r="E78" s="144">
        <f>'Στοιχεία υφιστάμενου δικτύου'!I77</f>
        <v>5</v>
      </c>
      <c r="F78" s="138">
        <f>E78+F77</f>
        <v>30</v>
      </c>
      <c r="G78" s="138">
        <f>F78+G77</f>
        <v>77</v>
      </c>
      <c r="H78" s="138">
        <f t="shared" ref="H78:J78" si="17">G78+H77</f>
        <v>110</v>
      </c>
      <c r="I78" s="138">
        <f t="shared" si="17"/>
        <v>139</v>
      </c>
      <c r="J78" s="138">
        <f t="shared" si="17"/>
        <v>161</v>
      </c>
      <c r="K78" s="31"/>
    </row>
    <row r="79" spans="2:11" outlineLevel="1">
      <c r="B79" s="379" t="s">
        <v>108</v>
      </c>
      <c r="C79" s="5" t="s">
        <v>129</v>
      </c>
      <c r="D79" s="13" t="s">
        <v>103</v>
      </c>
      <c r="E79" s="143">
        <f>'Στοιχεία υφιστάμενου δικτύου'!I78</f>
        <v>1</v>
      </c>
      <c r="F79" s="137">
        <f>Πελάτες!U190</f>
        <v>10</v>
      </c>
      <c r="G79" s="137">
        <f>Πελάτες!X190</f>
        <v>8</v>
      </c>
      <c r="H79" s="137">
        <f>Πελάτες!AA190</f>
        <v>8</v>
      </c>
      <c r="I79" s="137">
        <f>Πελάτες!AD190</f>
        <v>6</v>
      </c>
      <c r="J79" s="137">
        <f>Πελάτες!AG190</f>
        <v>5</v>
      </c>
      <c r="K79" s="137">
        <f>SUM(F79:J79)</f>
        <v>37</v>
      </c>
    </row>
    <row r="80" spans="2:11" outlineLevel="1">
      <c r="B80" s="380"/>
      <c r="C80" s="7" t="s">
        <v>130</v>
      </c>
      <c r="D80" s="14" t="s">
        <v>103</v>
      </c>
      <c r="E80" s="144">
        <f>'Στοιχεία υφιστάμενου δικτύου'!I79</f>
        <v>51</v>
      </c>
      <c r="F80" s="138">
        <f>E80+F79</f>
        <v>61</v>
      </c>
      <c r="G80" s="138">
        <f>F80+G79</f>
        <v>69</v>
      </c>
      <c r="H80" s="138">
        <f t="shared" ref="H80:J80" si="18">G80+H79</f>
        <v>77</v>
      </c>
      <c r="I80" s="138">
        <f t="shared" si="18"/>
        <v>83</v>
      </c>
      <c r="J80" s="138">
        <f t="shared" si="18"/>
        <v>88</v>
      </c>
      <c r="K80" s="31"/>
    </row>
    <row r="81" spans="2:11" ht="15" customHeight="1" outlineLevel="1">
      <c r="B81" s="379" t="s">
        <v>109</v>
      </c>
      <c r="C81" s="5" t="s">
        <v>129</v>
      </c>
      <c r="D81" s="13" t="s">
        <v>103</v>
      </c>
      <c r="E81" s="143">
        <f>'Στοιχεία υφιστάμενου δικτύου'!I80</f>
        <v>0</v>
      </c>
      <c r="F81" s="137">
        <f>Πελάτες!U220</f>
        <v>0</v>
      </c>
      <c r="G81" s="137">
        <f>Πελάτες!X220</f>
        <v>1</v>
      </c>
      <c r="H81" s="137">
        <f>Πελάτες!AA220</f>
        <v>1</v>
      </c>
      <c r="I81" s="137">
        <f>Πελάτες!AD220</f>
        <v>1</v>
      </c>
      <c r="J81" s="137">
        <f>Πελάτες!AG220</f>
        <v>0</v>
      </c>
      <c r="K81" s="137">
        <f>SUM(F81:J81)</f>
        <v>3</v>
      </c>
    </row>
    <row r="82" spans="2:11" outlineLevel="1">
      <c r="B82" s="380"/>
      <c r="C82" s="7" t="s">
        <v>130</v>
      </c>
      <c r="D82" s="14" t="s">
        <v>103</v>
      </c>
      <c r="E82" s="144">
        <f>'Στοιχεία υφιστάμενου δικτύου'!I81</f>
        <v>0</v>
      </c>
      <c r="F82" s="138">
        <f>E82+F81</f>
        <v>0</v>
      </c>
      <c r="G82" s="138">
        <f>F82+G81</f>
        <v>1</v>
      </c>
      <c r="H82" s="138">
        <f t="shared" ref="H82:J82" si="19">G82+H81</f>
        <v>2</v>
      </c>
      <c r="I82" s="138">
        <f t="shared" si="19"/>
        <v>3</v>
      </c>
      <c r="J82" s="138">
        <f t="shared" si="19"/>
        <v>3</v>
      </c>
      <c r="K82" s="31"/>
    </row>
    <row r="83" spans="2:11" outlineLevel="1">
      <c r="B83" s="16" t="s">
        <v>270</v>
      </c>
    </row>
    <row r="85" spans="2:11" ht="15.6">
      <c r="B85" s="393" t="s">
        <v>278</v>
      </c>
      <c r="C85" s="393"/>
      <c r="D85" s="393"/>
      <c r="E85" s="393"/>
      <c r="F85" s="393"/>
      <c r="G85" s="393"/>
      <c r="H85" s="393"/>
      <c r="I85" s="393"/>
      <c r="J85" s="393"/>
      <c r="K85" s="393"/>
    </row>
    <row r="86" spans="2:11" ht="5.0999999999999996" customHeight="1" outlineLevel="1"/>
    <row r="87" spans="2:11" outlineLevel="1">
      <c r="B87" s="381"/>
      <c r="C87" s="382"/>
      <c r="D87" s="8" t="s">
        <v>102</v>
      </c>
      <c r="E87" s="8">
        <f>$C$3-1</f>
        <v>2023</v>
      </c>
      <c r="F87" s="8">
        <f>$C$3</f>
        <v>2024</v>
      </c>
      <c r="G87" s="8">
        <f>$C$3+1</f>
        <v>2025</v>
      </c>
      <c r="H87" s="8">
        <f>$C$3+2</f>
        <v>2026</v>
      </c>
      <c r="I87" s="8">
        <f>$C$3+3</f>
        <v>2027</v>
      </c>
      <c r="J87" s="8">
        <f>$C$3+4</f>
        <v>2028</v>
      </c>
      <c r="K87" s="8" t="str">
        <f>F87&amp;" - "&amp;J87</f>
        <v>2024 - 2028</v>
      </c>
    </row>
    <row r="88" spans="2:11" ht="15" customHeight="1" outlineLevel="1">
      <c r="B88" s="387" t="s">
        <v>101</v>
      </c>
      <c r="C88" s="388"/>
      <c r="D88" s="13" t="s">
        <v>145</v>
      </c>
      <c r="E88" s="143">
        <f>IFERROR(E107/E72,0)</f>
        <v>2.6870294117647058</v>
      </c>
      <c r="F88" s="143">
        <f t="shared" ref="F88:J88" si="20">IFERROR(F107/F72,0)</f>
        <v>3.2303275862068963</v>
      </c>
      <c r="G88" s="143">
        <f t="shared" si="20"/>
        <v>6.4068014184397164</v>
      </c>
      <c r="H88" s="143">
        <f t="shared" si="20"/>
        <v>11.791397196261682</v>
      </c>
      <c r="I88" s="143">
        <f t="shared" si="20"/>
        <v>15.668144032921811</v>
      </c>
      <c r="J88" s="143">
        <f t="shared" si="20"/>
        <v>16.450411320754718</v>
      </c>
      <c r="K88" s="200">
        <f>SUM(E88:J88)</f>
        <v>56.234110966349526</v>
      </c>
    </row>
    <row r="89" spans="2:11" ht="15" customHeight="1" outlineLevel="1">
      <c r="B89" s="387" t="s">
        <v>105</v>
      </c>
      <c r="C89" s="388"/>
      <c r="D89" s="13" t="s">
        <v>145</v>
      </c>
      <c r="E89" s="143">
        <f>IFERROR(E112/E74,0)</f>
        <v>7.0835484764542942</v>
      </c>
      <c r="F89" s="143">
        <f t="shared" ref="F89:J89" si="21">IFERROR(F112/F74,0)</f>
        <v>4.4098346426518491</v>
      </c>
      <c r="G89" s="143">
        <f t="shared" si="21"/>
        <v>4.4082612302862696</v>
      </c>
      <c r="H89" s="143">
        <f t="shared" si="21"/>
        <v>6.5852309917152807</v>
      </c>
      <c r="I89" s="143">
        <f t="shared" si="21"/>
        <v>8.200813462514807</v>
      </c>
      <c r="J89" s="143">
        <f t="shared" si="21"/>
        <v>8.5805477189605401</v>
      </c>
      <c r="K89" s="200">
        <f t="shared" ref="K89:K93" si="22">SUM(E89:J89)</f>
        <v>39.268236522583038</v>
      </c>
    </row>
    <row r="90" spans="2:11" outlineLevel="1">
      <c r="B90" s="387" t="s">
        <v>106</v>
      </c>
      <c r="C90" s="388"/>
      <c r="D90" s="13" t="s">
        <v>145</v>
      </c>
      <c r="E90" s="143">
        <f>IFERROR(E117/E76,0)</f>
        <v>27.465753424657535</v>
      </c>
      <c r="F90" s="143">
        <f t="shared" ref="F90:J90" si="23">IFERROR(F117/F76,0)</f>
        <v>23.710743801652892</v>
      </c>
      <c r="G90" s="143">
        <f>IFERROR(G117/G76,0)</f>
        <v>37.46948356807512</v>
      </c>
      <c r="H90" s="143">
        <f t="shared" si="23"/>
        <v>57.025362318840578</v>
      </c>
      <c r="I90" s="143">
        <f t="shared" si="23"/>
        <v>63.692537313432837</v>
      </c>
      <c r="J90" s="143">
        <f t="shared" si="23"/>
        <v>70.00797872340425</v>
      </c>
      <c r="K90" s="200">
        <f t="shared" si="22"/>
        <v>279.37185915006319</v>
      </c>
    </row>
    <row r="91" spans="2:11" ht="15" customHeight="1" outlineLevel="1">
      <c r="B91" s="387" t="s">
        <v>107</v>
      </c>
      <c r="C91" s="388"/>
      <c r="D91" s="13" t="s">
        <v>145</v>
      </c>
      <c r="E91" s="143">
        <f>IFERROR(E122/E78,0)</f>
        <v>2423.1999999999998</v>
      </c>
      <c r="F91" s="143">
        <f t="shared" ref="F91:J91" si="24">IFERROR(F122/F78,0)</f>
        <v>737.2</v>
      </c>
      <c r="G91" s="143">
        <f t="shared" si="24"/>
        <v>1050.8571428571429</v>
      </c>
      <c r="H91" s="143">
        <f t="shared" si="24"/>
        <v>1539.2363636363636</v>
      </c>
      <c r="I91" s="143">
        <f t="shared" si="24"/>
        <v>1681.4100719424459</v>
      </c>
      <c r="J91" s="143">
        <f t="shared" si="24"/>
        <v>1794.5093167701864</v>
      </c>
      <c r="K91" s="200">
        <f t="shared" si="22"/>
        <v>9226.4128952061383</v>
      </c>
    </row>
    <row r="92" spans="2:11" outlineLevel="1">
      <c r="B92" s="387" t="s">
        <v>108</v>
      </c>
      <c r="C92" s="388"/>
      <c r="D92" s="13" t="s">
        <v>145</v>
      </c>
      <c r="E92" s="143">
        <f>IFERROR(E127/E80,0)</f>
        <v>20247.740000000002</v>
      </c>
      <c r="F92" s="143">
        <f t="shared" ref="F92:J92" si="25">IFERROR(F127/F80,0)</f>
        <v>17010.405573770491</v>
      </c>
      <c r="G92" s="143">
        <f t="shared" si="25"/>
        <v>15386.010724637681</v>
      </c>
      <c r="H92" s="143">
        <f t="shared" si="25"/>
        <v>14047.204415584416</v>
      </c>
      <c r="I92" s="143">
        <f t="shared" si="25"/>
        <v>13260.659518072289</v>
      </c>
      <c r="J92" s="143">
        <f t="shared" si="25"/>
        <v>12671.985681818182</v>
      </c>
      <c r="K92" s="200">
        <f t="shared" si="22"/>
        <v>92624.005913883069</v>
      </c>
    </row>
    <row r="93" spans="2:11" ht="15" customHeight="1" outlineLevel="1">
      <c r="B93" s="387" t="s">
        <v>109</v>
      </c>
      <c r="C93" s="388"/>
      <c r="D93" s="11" t="s">
        <v>145</v>
      </c>
      <c r="E93" s="147">
        <f t="shared" ref="E93:J93" si="26">IFERROR(E132/E82,0)</f>
        <v>0</v>
      </c>
      <c r="F93" s="147">
        <f t="shared" si="26"/>
        <v>0</v>
      </c>
      <c r="G93" s="147">
        <f t="shared" si="26"/>
        <v>700</v>
      </c>
      <c r="H93" s="147">
        <f t="shared" si="26"/>
        <v>2100</v>
      </c>
      <c r="I93" s="147">
        <f t="shared" si="26"/>
        <v>2566.6666666666665</v>
      </c>
      <c r="J93" s="147">
        <f t="shared" si="26"/>
        <v>3500</v>
      </c>
      <c r="K93" s="204">
        <f t="shared" si="22"/>
        <v>8866.6666666666661</v>
      </c>
    </row>
    <row r="94" spans="2:11">
      <c r="B94" s="16"/>
    </row>
    <row r="95" spans="2:11" ht="15.6">
      <c r="B95" s="393" t="s">
        <v>279</v>
      </c>
      <c r="C95" s="393"/>
      <c r="D95" s="393"/>
      <c r="E95" s="393"/>
      <c r="F95" s="393"/>
      <c r="G95" s="393"/>
      <c r="H95" s="393"/>
      <c r="I95" s="393"/>
      <c r="J95" s="393"/>
      <c r="K95" s="393"/>
    </row>
    <row r="96" spans="2:11" ht="5.0999999999999996" customHeight="1" outlineLevel="1"/>
    <row r="97" spans="2:11" outlineLevel="1">
      <c r="B97" s="381"/>
      <c r="C97" s="382"/>
      <c r="D97" s="8" t="s">
        <v>102</v>
      </c>
      <c r="E97" s="8">
        <f>$C$3-1</f>
        <v>2023</v>
      </c>
      <c r="F97" s="73">
        <f>$C$3</f>
        <v>2024</v>
      </c>
      <c r="G97" s="73">
        <f>$C$3+1</f>
        <v>2025</v>
      </c>
      <c r="H97" s="8">
        <f>$C$3+2</f>
        <v>2026</v>
      </c>
      <c r="I97" s="8">
        <f>$C$3+3</f>
        <v>2027</v>
      </c>
      <c r="J97" s="8">
        <f>$C$3+4</f>
        <v>2028</v>
      </c>
      <c r="K97" s="8" t="str">
        <f>F97&amp;" - "&amp;J97</f>
        <v>2024 - 2028</v>
      </c>
    </row>
    <row r="98" spans="2:11" ht="43.15" outlineLevel="1">
      <c r="B98" s="379" t="s">
        <v>139</v>
      </c>
      <c r="C98" s="205" t="s">
        <v>280</v>
      </c>
      <c r="D98" s="214" t="s">
        <v>111</v>
      </c>
      <c r="E98" s="199"/>
      <c r="F98" s="200">
        <f>F103+F108+F113+F118+F123+F128</f>
        <v>21170.799999999999</v>
      </c>
      <c r="G98" s="200">
        <f t="shared" ref="G98:J98" si="27">G103+G108+G113+G118+G123+G128</f>
        <v>147178</v>
      </c>
      <c r="H98" s="200">
        <f t="shared" si="27"/>
        <v>345430</v>
      </c>
      <c r="I98" s="200">
        <f t="shared" si="27"/>
        <v>499998.3</v>
      </c>
      <c r="J98" s="200">
        <f t="shared" si="27"/>
        <v>607633.6</v>
      </c>
      <c r="K98" s="200">
        <f>SUM(F98:J98)</f>
        <v>1621410.7</v>
      </c>
    </row>
    <row r="99" spans="2:11" ht="41.45" outlineLevel="1">
      <c r="B99" s="396"/>
      <c r="C99" s="206" t="s">
        <v>281</v>
      </c>
      <c r="D99" s="215" t="s">
        <v>111</v>
      </c>
      <c r="E99" s="207"/>
      <c r="F99" s="210">
        <f>F104+F109+F114+F119+F124+F129</f>
        <v>21170.799999999999</v>
      </c>
      <c r="G99" s="210">
        <f t="shared" ref="G99:J99" si="28">G104+G109+G114+G119+G124+G129</f>
        <v>41324</v>
      </c>
      <c r="H99" s="210">
        <f t="shared" si="28"/>
        <v>32956</v>
      </c>
      <c r="I99" s="210">
        <f t="shared" si="28"/>
        <v>22744.3</v>
      </c>
      <c r="J99" s="210">
        <f t="shared" si="28"/>
        <v>16658.099999999999</v>
      </c>
      <c r="K99" s="211"/>
    </row>
    <row r="100" spans="2:11" ht="41.45" outlineLevel="1">
      <c r="B100" s="396"/>
      <c r="C100" s="208" t="s">
        <v>282</v>
      </c>
      <c r="D100" s="216" t="s">
        <v>111</v>
      </c>
      <c r="E100" s="209"/>
      <c r="F100" s="209"/>
      <c r="G100" s="212">
        <f t="shared" ref="G100:J100" si="29">G105+G110+G115+G120+G125+G130</f>
        <v>105854</v>
      </c>
      <c r="H100" s="212">
        <f t="shared" si="29"/>
        <v>312474</v>
      </c>
      <c r="I100" s="212">
        <f t="shared" si="29"/>
        <v>477254</v>
      </c>
      <c r="J100" s="212">
        <f t="shared" si="29"/>
        <v>590975.5</v>
      </c>
      <c r="K100" s="213"/>
    </row>
    <row r="101" spans="2:11" ht="43.15" outlineLevel="1">
      <c r="B101" s="396"/>
      <c r="C101" s="133" t="s">
        <v>169</v>
      </c>
      <c r="D101" s="217" t="s">
        <v>111</v>
      </c>
      <c r="E101" s="201"/>
      <c r="F101" s="202">
        <f>F106+F111+F116+F121+F126+F131</f>
        <v>1064838.585</v>
      </c>
      <c r="G101" s="202">
        <f t="shared" ref="G101:J101" si="30">G106+G111+G116+G121+G126+G131</f>
        <v>1064838.585</v>
      </c>
      <c r="H101" s="202">
        <f t="shared" si="30"/>
        <v>1064838.585</v>
      </c>
      <c r="I101" s="202">
        <f t="shared" si="30"/>
        <v>1064838.585</v>
      </c>
      <c r="J101" s="202">
        <f t="shared" si="30"/>
        <v>1064838.585</v>
      </c>
      <c r="K101" s="203"/>
    </row>
    <row r="102" spans="2:11" outlineLevel="1">
      <c r="B102" s="380"/>
      <c r="C102" s="7" t="s">
        <v>283</v>
      </c>
      <c r="D102" s="29" t="s">
        <v>111</v>
      </c>
      <c r="E102" s="200">
        <f>'Στοιχεία υφιστάμενου δικτύου'!I87</f>
        <v>1064838.585</v>
      </c>
      <c r="F102" s="139">
        <f>F107+F112+F117+F122+F127+F132</f>
        <v>1086009.385</v>
      </c>
      <c r="G102" s="139">
        <f t="shared" ref="G102:J102" si="31">G107+G112+G117+G122+G127+G132</f>
        <v>1212016.585</v>
      </c>
      <c r="H102" s="139">
        <f t="shared" si="31"/>
        <v>1410268.585</v>
      </c>
      <c r="I102" s="139">
        <f t="shared" si="31"/>
        <v>1564836.885</v>
      </c>
      <c r="J102" s="139">
        <f t="shared" si="31"/>
        <v>1672472.1850000001</v>
      </c>
      <c r="K102" s="200">
        <f>SUM(F102:J102)</f>
        <v>6945603.625</v>
      </c>
    </row>
    <row r="103" spans="2:11" ht="43.15" outlineLevel="1">
      <c r="B103" s="379" t="s">
        <v>101</v>
      </c>
      <c r="C103" s="205" t="s">
        <v>280</v>
      </c>
      <c r="D103" s="214" t="s">
        <v>111</v>
      </c>
      <c r="E103" s="199"/>
      <c r="F103" s="200">
        <f>F104+F105</f>
        <v>192</v>
      </c>
      <c r="G103" s="200">
        <f>G104+G105</f>
        <v>1624</v>
      </c>
      <c r="H103" s="200">
        <f t="shared" ref="H103:J103" si="32">H104+H105</f>
        <v>4864</v>
      </c>
      <c r="I103" s="200">
        <f t="shared" si="32"/>
        <v>7432</v>
      </c>
      <c r="J103" s="200">
        <f t="shared" si="32"/>
        <v>8536</v>
      </c>
      <c r="K103" s="200">
        <f>SUM(F103:J103)</f>
        <v>22648</v>
      </c>
    </row>
    <row r="104" spans="2:11" ht="41.45" outlineLevel="1">
      <c r="B104" s="396"/>
      <c r="C104" s="206" t="s">
        <v>281</v>
      </c>
      <c r="D104" s="215" t="s">
        <v>111</v>
      </c>
      <c r="E104" s="207"/>
      <c r="F104" s="210">
        <f>'Διανεμόμενες ποσότητες αερίου'!P70</f>
        <v>192</v>
      </c>
      <c r="G104" s="210">
        <f>'Διανεμόμενες ποσότητες αερίου'!T70</f>
        <v>664</v>
      </c>
      <c r="H104" s="210">
        <f>'Διανεμόμενες ποσότητες αερίου'!Z70</f>
        <v>584</v>
      </c>
      <c r="I104" s="210">
        <f>'Διανεμόμενες ποσότητες αερίου'!AF70</f>
        <v>232</v>
      </c>
      <c r="J104" s="210">
        <f>'Διανεμόμενες ποσότητες αερίου'!AL70</f>
        <v>176</v>
      </c>
      <c r="K104" s="211"/>
    </row>
    <row r="105" spans="2:11" ht="41.45" outlineLevel="1">
      <c r="B105" s="396"/>
      <c r="C105" s="208" t="s">
        <v>282</v>
      </c>
      <c r="D105" s="216" t="s">
        <v>111</v>
      </c>
      <c r="E105" s="209"/>
      <c r="F105" s="209"/>
      <c r="G105" s="212">
        <f>'Διανεμόμενες ποσότητες αερίου'!U70</f>
        <v>960</v>
      </c>
      <c r="H105" s="212">
        <f>'Διανεμόμενες ποσότητες αερίου'!AA70</f>
        <v>4280</v>
      </c>
      <c r="I105" s="212">
        <f>'Διανεμόμενες ποσότητες αερίου'!AG70</f>
        <v>7200</v>
      </c>
      <c r="J105" s="212">
        <f>'Διανεμόμενες ποσότητες αερίου'!AM70</f>
        <v>8360</v>
      </c>
      <c r="K105" s="213"/>
    </row>
    <row r="106" spans="2:11" ht="43.15" outlineLevel="1">
      <c r="B106" s="396"/>
      <c r="C106" s="133" t="s">
        <v>169</v>
      </c>
      <c r="D106" s="217" t="s">
        <v>111</v>
      </c>
      <c r="E106" s="201"/>
      <c r="F106" s="202">
        <f>'Διανεμόμενες ποσότητες αερίου'!Q70</f>
        <v>182.71799999999999</v>
      </c>
      <c r="G106" s="202">
        <f>'Διανεμόμενες ποσότητες αερίου'!W70</f>
        <v>182.71799999999999</v>
      </c>
      <c r="H106" s="202">
        <f>'Διανεμόμενες ποσότητες αερίου'!AC70</f>
        <v>182.71799999999999</v>
      </c>
      <c r="I106" s="202">
        <f>'Διανεμόμενες ποσότητες αερίου'!AI70</f>
        <v>182.71799999999999</v>
      </c>
      <c r="J106" s="202">
        <f>'Διανεμόμενες ποσότητες αερίου'!AO70</f>
        <v>182.71799999999999</v>
      </c>
      <c r="K106" s="203"/>
    </row>
    <row r="107" spans="2:11" outlineLevel="1">
      <c r="B107" s="380"/>
      <c r="C107" s="7" t="s">
        <v>283</v>
      </c>
      <c r="D107" s="29" t="s">
        <v>111</v>
      </c>
      <c r="E107" s="200">
        <f>'Στοιχεία υφιστάμενου δικτύου'!I88</f>
        <v>182.71799999999999</v>
      </c>
      <c r="F107" s="139">
        <f>F103+F106</f>
        <v>374.71799999999996</v>
      </c>
      <c r="G107" s="139">
        <f t="shared" ref="G107:J107" si="33">G103+G106</f>
        <v>1806.7180000000001</v>
      </c>
      <c r="H107" s="139">
        <f t="shared" si="33"/>
        <v>5046.7179999999998</v>
      </c>
      <c r="I107" s="139">
        <f t="shared" si="33"/>
        <v>7614.7179999999998</v>
      </c>
      <c r="J107" s="139">
        <f t="shared" si="33"/>
        <v>8718.7180000000008</v>
      </c>
      <c r="K107" s="200">
        <f>SUM(F107:J107)</f>
        <v>23561.59</v>
      </c>
    </row>
    <row r="108" spans="2:11" ht="43.15" outlineLevel="1">
      <c r="B108" s="379" t="s">
        <v>105</v>
      </c>
      <c r="C108" s="205" t="s">
        <v>280</v>
      </c>
      <c r="D108" s="214" t="s">
        <v>111</v>
      </c>
      <c r="E108" s="199"/>
      <c r="F108" s="200">
        <f>F109+F110</f>
        <v>5114.8</v>
      </c>
      <c r="G108" s="200">
        <f t="shared" ref="G108" si="34">G109+G110</f>
        <v>41078</v>
      </c>
      <c r="H108" s="200">
        <f t="shared" ref="H108" si="35">H109+H110</f>
        <v>116432</v>
      </c>
      <c r="I108" s="200">
        <f t="shared" ref="I108" si="36">I109+I110</f>
        <v>175934.3</v>
      </c>
      <c r="J108" s="200">
        <f t="shared" ref="J108" si="37">J109+J110</f>
        <v>204979.6</v>
      </c>
      <c r="K108" s="200">
        <f>SUM(F108:J108)</f>
        <v>543538.69999999995</v>
      </c>
    </row>
    <row r="109" spans="2:11" ht="41.45" outlineLevel="1">
      <c r="B109" s="396"/>
      <c r="C109" s="206" t="s">
        <v>281</v>
      </c>
      <c r="D109" s="215" t="s">
        <v>111</v>
      </c>
      <c r="E109" s="207"/>
      <c r="F109" s="210">
        <f>'Διανεμόμενες ποσότητες αερίου'!P101</f>
        <v>5114.8</v>
      </c>
      <c r="G109" s="210">
        <f>'Διανεμόμενες ποσότητες αερίου'!T101</f>
        <v>15504.000000000002</v>
      </c>
      <c r="H109" s="210">
        <f>'Διανεμόμενες ποσότητες αερίου'!Z101</f>
        <v>13338</v>
      </c>
      <c r="I109" s="210">
        <f>'Διανεμόμενες ποσότητες αερίου'!AF101</f>
        <v>6150.3</v>
      </c>
      <c r="J109" s="210">
        <f>'Διανεμόμενες ποσότητες αερίου'!AL101</f>
        <v>4444.1000000000004</v>
      </c>
      <c r="K109" s="211"/>
    </row>
    <row r="110" spans="2:11" ht="41.45" outlineLevel="1">
      <c r="B110" s="396"/>
      <c r="C110" s="208" t="s">
        <v>282</v>
      </c>
      <c r="D110" s="216" t="s">
        <v>111</v>
      </c>
      <c r="E110" s="209"/>
      <c r="F110" s="209"/>
      <c r="G110" s="212">
        <f>'Διανεμόμενες ποσότητες αερίου'!U101</f>
        <v>25574</v>
      </c>
      <c r="H110" s="212">
        <f>'Διανεμόμενες ποσότητες αερίου'!AA101</f>
        <v>103094</v>
      </c>
      <c r="I110" s="212">
        <f>'Διανεμόμενες ποσότητες αερίου'!AG101</f>
        <v>169784</v>
      </c>
      <c r="J110" s="212">
        <f>'Διανεμόμενες ποσότητες αερίου'!AM101</f>
        <v>200535.5</v>
      </c>
      <c r="K110" s="213"/>
    </row>
    <row r="111" spans="2:11" ht="43.15" outlineLevel="1">
      <c r="B111" s="396"/>
      <c r="C111" s="133" t="s">
        <v>169</v>
      </c>
      <c r="D111" s="217" t="s">
        <v>111</v>
      </c>
      <c r="E111" s="201"/>
      <c r="F111" s="202">
        <f>'Διανεμόμενες ποσότητες αερίου'!Q101</f>
        <v>17900.127</v>
      </c>
      <c r="G111" s="202">
        <f>'Διανεμόμενες ποσότητες αερίου'!W101</f>
        <v>17900.127</v>
      </c>
      <c r="H111" s="202">
        <f>'Διανεμόμενες ποσότητες αερίου'!AC101</f>
        <v>17900.127</v>
      </c>
      <c r="I111" s="202">
        <f>'Διανεμόμενες ποσότητες αερίου'!AI101</f>
        <v>17900.127</v>
      </c>
      <c r="J111" s="202">
        <f>'Διανεμόμενες ποσότητες αερίου'!AO101</f>
        <v>17900.127</v>
      </c>
      <c r="K111" s="203"/>
    </row>
    <row r="112" spans="2:11" outlineLevel="1">
      <c r="B112" s="380"/>
      <c r="C112" s="7" t="s">
        <v>283</v>
      </c>
      <c r="D112" s="29" t="s">
        <v>111</v>
      </c>
      <c r="E112" s="200">
        <f>'Στοιχεία υφιστάμενου δικτύου'!I89</f>
        <v>17900.127</v>
      </c>
      <c r="F112" s="139">
        <f>F108+F111</f>
        <v>23014.927</v>
      </c>
      <c r="G112" s="139">
        <f t="shared" ref="G112" si="38">G108+G111</f>
        <v>58978.127</v>
      </c>
      <c r="H112" s="139">
        <f t="shared" ref="H112" si="39">H108+H111</f>
        <v>134332.12700000001</v>
      </c>
      <c r="I112" s="139">
        <f t="shared" ref="I112" si="40">I108+I111</f>
        <v>193834.427</v>
      </c>
      <c r="J112" s="139">
        <f t="shared" ref="J112" si="41">J108+J111</f>
        <v>222879.72700000001</v>
      </c>
      <c r="K112" s="200">
        <f>SUM(F112:J112)</f>
        <v>633039.33499999996</v>
      </c>
    </row>
    <row r="113" spans="2:11" ht="43.15" outlineLevel="1">
      <c r="B113" s="379" t="s">
        <v>106</v>
      </c>
      <c r="C113" s="205" t="s">
        <v>280</v>
      </c>
      <c r="D113" s="214" t="s">
        <v>111</v>
      </c>
      <c r="E113" s="199"/>
      <c r="F113" s="200">
        <f>F114+F115</f>
        <v>864</v>
      </c>
      <c r="G113" s="200">
        <f t="shared" ref="G113" si="42">G114+G115</f>
        <v>5976</v>
      </c>
      <c r="H113" s="200">
        <f t="shared" ref="H113" si="43">H114+H115</f>
        <v>13734</v>
      </c>
      <c r="I113" s="200">
        <f t="shared" ref="I113" si="44">I114+I115</f>
        <v>19332</v>
      </c>
      <c r="J113" s="200">
        <f t="shared" ref="J113" si="45">J114+J115</f>
        <v>24318</v>
      </c>
      <c r="K113" s="200">
        <f>SUM(F113:J113)</f>
        <v>64224</v>
      </c>
    </row>
    <row r="114" spans="2:11" ht="41.45" outlineLevel="1">
      <c r="B114" s="396"/>
      <c r="C114" s="206" t="s">
        <v>281</v>
      </c>
      <c r="D114" s="215" t="s">
        <v>111</v>
      </c>
      <c r="E114" s="207"/>
      <c r="F114" s="210">
        <f>'Διανεμόμενες ποσότητες αερίου'!P132</f>
        <v>864</v>
      </c>
      <c r="G114" s="210">
        <f>'Διανεμόμενες ποσότητες αερίου'!T132</f>
        <v>1656</v>
      </c>
      <c r="H114" s="210">
        <f>'Διανεμόμενες ποσότητες αερίου'!Z132</f>
        <v>1134</v>
      </c>
      <c r="I114" s="210">
        <f>'Διανεμόμενες ποσότητες αερίου'!AF132</f>
        <v>1062</v>
      </c>
      <c r="J114" s="210">
        <f>'Διανεμόμενες ποσότητες αερίου'!AL132</f>
        <v>738</v>
      </c>
      <c r="K114" s="211"/>
    </row>
    <row r="115" spans="2:11" ht="41.45" outlineLevel="1">
      <c r="B115" s="396"/>
      <c r="C115" s="208" t="s">
        <v>282</v>
      </c>
      <c r="D115" s="216" t="s">
        <v>111</v>
      </c>
      <c r="E115" s="209"/>
      <c r="F115" s="209"/>
      <c r="G115" s="212">
        <f>'Διανεμόμενες ποσότητες αερίου'!U132</f>
        <v>4320</v>
      </c>
      <c r="H115" s="212">
        <f>'Διανεμόμενες ποσότητες αερίου'!AA132</f>
        <v>12600</v>
      </c>
      <c r="I115" s="212">
        <f>'Διανεμόμενες ποσότητες αερίου'!AG132</f>
        <v>18270</v>
      </c>
      <c r="J115" s="212">
        <f>'Διανεμόμενες ποσότητες αερίου'!AM132</f>
        <v>23580</v>
      </c>
      <c r="K115" s="213"/>
    </row>
    <row r="116" spans="2:11" ht="43.15" outlineLevel="1">
      <c r="B116" s="396"/>
      <c r="C116" s="133" t="s">
        <v>169</v>
      </c>
      <c r="D116" s="217" t="s">
        <v>111</v>
      </c>
      <c r="E116" s="201"/>
      <c r="F116" s="202">
        <f>'Διανεμόμενες ποσότητες αερίου'!Q132</f>
        <v>2005</v>
      </c>
      <c r="G116" s="202">
        <f>'Διανεμόμενες ποσότητες αερίου'!W132</f>
        <v>2005</v>
      </c>
      <c r="H116" s="202">
        <f>'Διανεμόμενες ποσότητες αερίου'!AC132</f>
        <v>2005</v>
      </c>
      <c r="I116" s="202">
        <f>'Διανεμόμενες ποσότητες αερίου'!AI132</f>
        <v>2005</v>
      </c>
      <c r="J116" s="202">
        <f>'Διανεμόμενες ποσότητες αερίου'!AO132</f>
        <v>2005</v>
      </c>
      <c r="K116" s="203"/>
    </row>
    <row r="117" spans="2:11" outlineLevel="1">
      <c r="B117" s="380"/>
      <c r="C117" s="7" t="s">
        <v>283</v>
      </c>
      <c r="D117" s="29" t="s">
        <v>111</v>
      </c>
      <c r="E117" s="200">
        <f>'Στοιχεία υφιστάμενου δικτύου'!I90</f>
        <v>2005</v>
      </c>
      <c r="F117" s="139">
        <f>F113+F116</f>
        <v>2869</v>
      </c>
      <c r="G117" s="139">
        <f t="shared" ref="G117" si="46">G113+G116</f>
        <v>7981</v>
      </c>
      <c r="H117" s="139">
        <f t="shared" ref="H117" si="47">H113+H116</f>
        <v>15739</v>
      </c>
      <c r="I117" s="139">
        <f t="shared" ref="I117" si="48">I113+I116</f>
        <v>21337</v>
      </c>
      <c r="J117" s="139">
        <f t="shared" ref="J117" si="49">J113+J116</f>
        <v>26323</v>
      </c>
      <c r="K117" s="200">
        <f>SUM(F117:J117)</f>
        <v>74249</v>
      </c>
    </row>
    <row r="118" spans="2:11" ht="43.15" outlineLevel="1">
      <c r="B118" s="379" t="s">
        <v>107</v>
      </c>
      <c r="C118" s="205" t="s">
        <v>280</v>
      </c>
      <c r="D118" s="214" t="s">
        <v>111</v>
      </c>
      <c r="E118" s="199"/>
      <c r="F118" s="200">
        <f>F119+F120</f>
        <v>10000</v>
      </c>
      <c r="G118" s="200">
        <f t="shared" ref="G118" si="50">G119+G120</f>
        <v>68800</v>
      </c>
      <c r="H118" s="200">
        <f t="shared" ref="H118" si="51">H119+H120</f>
        <v>157200</v>
      </c>
      <c r="I118" s="200">
        <f t="shared" ref="I118" si="52">I119+I120</f>
        <v>221600</v>
      </c>
      <c r="J118" s="200">
        <f t="shared" ref="J118" si="53">J119+J120</f>
        <v>276800</v>
      </c>
      <c r="K118" s="200">
        <f>SUM(F118:J118)</f>
        <v>734400</v>
      </c>
    </row>
    <row r="119" spans="2:11" ht="41.45" outlineLevel="1">
      <c r="B119" s="396"/>
      <c r="C119" s="206" t="s">
        <v>281</v>
      </c>
      <c r="D119" s="215" t="s">
        <v>111</v>
      </c>
      <c r="E119" s="207"/>
      <c r="F119" s="210">
        <f>'Διανεμόμενες ποσότητες αερίου'!P163</f>
        <v>10000</v>
      </c>
      <c r="G119" s="210">
        <f>'Διανεμόμενες ποσότητες αερίου'!T163</f>
        <v>18800</v>
      </c>
      <c r="H119" s="210">
        <f>'Διανεμόμενες ποσότητες αερίου'!Z163</f>
        <v>13200</v>
      </c>
      <c r="I119" s="210">
        <f>'Διανεμόμενες ποσότητες αερίου'!AF163</f>
        <v>11600</v>
      </c>
      <c r="J119" s="210">
        <f>'Διανεμόμενες ποσότητες αερίου'!AL163</f>
        <v>8800</v>
      </c>
      <c r="K119" s="211"/>
    </row>
    <row r="120" spans="2:11" ht="41.45" outlineLevel="1">
      <c r="B120" s="396"/>
      <c r="C120" s="208" t="s">
        <v>282</v>
      </c>
      <c r="D120" s="216" t="s">
        <v>111</v>
      </c>
      <c r="E120" s="209"/>
      <c r="F120" s="209"/>
      <c r="G120" s="212">
        <f>'Διανεμόμενες ποσότητες αερίου'!U163</f>
        <v>50000</v>
      </c>
      <c r="H120" s="212">
        <f>'Διανεμόμενες ποσότητες αερίου'!AA163</f>
        <v>144000</v>
      </c>
      <c r="I120" s="212">
        <f>'Διανεμόμενες ποσότητες αερίου'!AG163</f>
        <v>210000</v>
      </c>
      <c r="J120" s="212">
        <f>'Διανεμόμενες ποσότητες αερίου'!AM163</f>
        <v>268000</v>
      </c>
      <c r="K120" s="213"/>
    </row>
    <row r="121" spans="2:11" ht="43.15" outlineLevel="1">
      <c r="B121" s="396"/>
      <c r="C121" s="133" t="s">
        <v>169</v>
      </c>
      <c r="D121" s="217" t="s">
        <v>111</v>
      </c>
      <c r="E121" s="201"/>
      <c r="F121" s="202">
        <f>'Διανεμόμενες ποσότητες αερίου'!Q163</f>
        <v>12116</v>
      </c>
      <c r="G121" s="202">
        <f>'Διανεμόμενες ποσότητες αερίου'!W163</f>
        <v>12116</v>
      </c>
      <c r="H121" s="202">
        <f>'Διανεμόμενες ποσότητες αερίου'!AC163</f>
        <v>12116</v>
      </c>
      <c r="I121" s="202">
        <f>'Διανεμόμενες ποσότητες αερίου'!AI163</f>
        <v>12116</v>
      </c>
      <c r="J121" s="202">
        <f>'Διανεμόμενες ποσότητες αερίου'!AO163</f>
        <v>12116</v>
      </c>
      <c r="K121" s="203"/>
    </row>
    <row r="122" spans="2:11" outlineLevel="1">
      <c r="B122" s="380"/>
      <c r="C122" s="7" t="s">
        <v>283</v>
      </c>
      <c r="D122" s="29" t="s">
        <v>111</v>
      </c>
      <c r="E122" s="200">
        <f>'Στοιχεία υφιστάμενου δικτύου'!I91</f>
        <v>12116</v>
      </c>
      <c r="F122" s="139">
        <f>F118+F121</f>
        <v>22116</v>
      </c>
      <c r="G122" s="139">
        <f t="shared" ref="G122" si="54">G118+G121</f>
        <v>80916</v>
      </c>
      <c r="H122" s="139">
        <f t="shared" ref="H122" si="55">H118+H121</f>
        <v>169316</v>
      </c>
      <c r="I122" s="139">
        <f t="shared" ref="I122" si="56">I118+I121</f>
        <v>233716</v>
      </c>
      <c r="J122" s="139">
        <f t="shared" ref="J122" si="57">J118+J121</f>
        <v>288916</v>
      </c>
      <c r="K122" s="200">
        <f>SUM(F122:J122)</f>
        <v>794980</v>
      </c>
    </row>
    <row r="123" spans="2:11" ht="43.15" outlineLevel="1">
      <c r="B123" s="379" t="s">
        <v>108</v>
      </c>
      <c r="C123" s="205" t="s">
        <v>280</v>
      </c>
      <c r="D123" s="214" t="s">
        <v>111</v>
      </c>
      <c r="E123" s="199"/>
      <c r="F123" s="200">
        <f>F124+F125</f>
        <v>5000</v>
      </c>
      <c r="G123" s="200">
        <f t="shared" ref="G123" si="58">G124+G125</f>
        <v>29000</v>
      </c>
      <c r="H123" s="200">
        <f t="shared" ref="H123" si="59">H124+H125</f>
        <v>49000</v>
      </c>
      <c r="I123" s="200">
        <f t="shared" ref="I123" si="60">I124+I125</f>
        <v>68000</v>
      </c>
      <c r="J123" s="200">
        <f t="shared" ref="J123" si="61">J124+J125</f>
        <v>82500</v>
      </c>
      <c r="K123" s="200">
        <f>SUM(F123:J123)</f>
        <v>233500</v>
      </c>
    </row>
    <row r="124" spans="2:11" ht="41.45" outlineLevel="1">
      <c r="B124" s="396"/>
      <c r="C124" s="206" t="s">
        <v>281</v>
      </c>
      <c r="D124" s="215" t="s">
        <v>111</v>
      </c>
      <c r="E124" s="207"/>
      <c r="F124" s="210">
        <f>'Διανεμόμενες ποσότητες αερίου'!P194</f>
        <v>5000</v>
      </c>
      <c r="G124" s="210">
        <f>'Διανεμόμενες ποσότητες αερίου'!T194</f>
        <v>4000</v>
      </c>
      <c r="H124" s="210">
        <f>'Διανεμόμενες ποσότητες αερίου'!Z194</f>
        <v>4000</v>
      </c>
      <c r="I124" s="210">
        <f>'Διανεμόμενες ποσότητες αερίου'!AF194</f>
        <v>3000</v>
      </c>
      <c r="J124" s="210">
        <f>'Διανεμόμενες ποσότητες αερίου'!AL194</f>
        <v>2500</v>
      </c>
      <c r="K124" s="211"/>
    </row>
    <row r="125" spans="2:11" ht="41.45" outlineLevel="1">
      <c r="B125" s="396"/>
      <c r="C125" s="208" t="s">
        <v>282</v>
      </c>
      <c r="D125" s="216" t="s">
        <v>111</v>
      </c>
      <c r="E125" s="209"/>
      <c r="F125" s="209"/>
      <c r="G125" s="212">
        <f>'Διανεμόμενες ποσότητες αερίου'!U194</f>
        <v>25000</v>
      </c>
      <c r="H125" s="212">
        <f>'Διανεμόμενες ποσότητες αερίου'!AA194</f>
        <v>45000</v>
      </c>
      <c r="I125" s="212">
        <f>'Διανεμόμενες ποσότητες αερίου'!AG194</f>
        <v>65000</v>
      </c>
      <c r="J125" s="212">
        <f>'Διανεμόμενες ποσότητες αερίου'!AM194</f>
        <v>80000</v>
      </c>
      <c r="K125" s="213"/>
    </row>
    <row r="126" spans="2:11" ht="43.15" outlineLevel="1">
      <c r="B126" s="396"/>
      <c r="C126" s="133" t="s">
        <v>169</v>
      </c>
      <c r="D126" s="217" t="s">
        <v>111</v>
      </c>
      <c r="E126" s="201"/>
      <c r="F126" s="202">
        <f>'Διανεμόμενες ποσότητες αερίου'!Q194</f>
        <v>1032634.74</v>
      </c>
      <c r="G126" s="202">
        <f>'Διανεμόμενες ποσότητες αερίου'!W194</f>
        <v>1032634.74</v>
      </c>
      <c r="H126" s="202">
        <f>'Διανεμόμενες ποσότητες αερίου'!AC194</f>
        <v>1032634.74</v>
      </c>
      <c r="I126" s="202">
        <f>'Διανεμόμενες ποσότητες αερίου'!AI194</f>
        <v>1032634.74</v>
      </c>
      <c r="J126" s="202">
        <f>'Διανεμόμενες ποσότητες αερίου'!AO194</f>
        <v>1032634.74</v>
      </c>
      <c r="K126" s="203"/>
    </row>
    <row r="127" spans="2:11" outlineLevel="1">
      <c r="B127" s="380"/>
      <c r="C127" s="7" t="s">
        <v>283</v>
      </c>
      <c r="D127" s="29" t="s">
        <v>111</v>
      </c>
      <c r="E127" s="200">
        <f>'Στοιχεία υφιστάμενου δικτύου'!I92</f>
        <v>1032634.74</v>
      </c>
      <c r="F127" s="139">
        <f>F123+F126</f>
        <v>1037634.74</v>
      </c>
      <c r="G127" s="139">
        <f t="shared" ref="G127" si="62">G123+G126</f>
        <v>1061634.74</v>
      </c>
      <c r="H127" s="139">
        <f t="shared" ref="H127" si="63">H123+H126</f>
        <v>1081634.74</v>
      </c>
      <c r="I127" s="139">
        <f t="shared" ref="I127" si="64">I123+I126</f>
        <v>1100634.74</v>
      </c>
      <c r="J127" s="139">
        <f t="shared" ref="J127" si="65">J123+J126</f>
        <v>1115134.74</v>
      </c>
      <c r="K127" s="200">
        <f>SUM(F127:J127)</f>
        <v>5396673.7000000002</v>
      </c>
    </row>
    <row r="128" spans="2:11" ht="43.15" outlineLevel="1">
      <c r="B128" s="379" t="s">
        <v>109</v>
      </c>
      <c r="C128" s="205" t="s">
        <v>280</v>
      </c>
      <c r="D128" s="214" t="s">
        <v>111</v>
      </c>
      <c r="E128" s="199"/>
      <c r="F128" s="200">
        <f>F129+F130</f>
        <v>0</v>
      </c>
      <c r="G128" s="200">
        <f t="shared" ref="G128" si="66">G129+G130</f>
        <v>700</v>
      </c>
      <c r="H128" s="200">
        <f t="shared" ref="H128" si="67">H129+H130</f>
        <v>4200</v>
      </c>
      <c r="I128" s="200">
        <f t="shared" ref="I128" si="68">I129+I130</f>
        <v>7700</v>
      </c>
      <c r="J128" s="200">
        <f t="shared" ref="J128" si="69">J129+J130</f>
        <v>10500</v>
      </c>
      <c r="K128" s="200">
        <f>SUM(F128:J128)</f>
        <v>23100</v>
      </c>
    </row>
    <row r="129" spans="2:11" ht="41.45" outlineLevel="1">
      <c r="B129" s="396"/>
      <c r="C129" s="206" t="s">
        <v>281</v>
      </c>
      <c r="D129" s="215" t="s">
        <v>111</v>
      </c>
      <c r="E129" s="207"/>
      <c r="F129" s="210">
        <f>'Διανεμόμενες ποσότητες αερίου'!P225</f>
        <v>0</v>
      </c>
      <c r="G129" s="210">
        <f>'Διανεμόμενες ποσότητες αερίου'!T225</f>
        <v>700</v>
      </c>
      <c r="H129" s="210">
        <f>'Διανεμόμενες ποσότητες αερίου'!Z225</f>
        <v>700</v>
      </c>
      <c r="I129" s="210">
        <f>'Διανεμόμενες ποσότητες αερίου'!AF225</f>
        <v>700</v>
      </c>
      <c r="J129" s="210">
        <f>'Διανεμόμενες ποσότητες αερίου'!AL225</f>
        <v>0</v>
      </c>
      <c r="K129" s="211"/>
    </row>
    <row r="130" spans="2:11" ht="41.45" outlineLevel="1">
      <c r="B130" s="396"/>
      <c r="C130" s="208" t="s">
        <v>282</v>
      </c>
      <c r="D130" s="216" t="s">
        <v>111</v>
      </c>
      <c r="E130" s="209"/>
      <c r="F130" s="209"/>
      <c r="G130" s="212">
        <f>'Διανεμόμενες ποσότητες αερίου'!U225</f>
        <v>0</v>
      </c>
      <c r="H130" s="212">
        <f>'Διανεμόμενες ποσότητες αερίου'!AA225</f>
        <v>3500</v>
      </c>
      <c r="I130" s="212">
        <f>'Διανεμόμενες ποσότητες αερίου'!AG225</f>
        <v>7000</v>
      </c>
      <c r="J130" s="212">
        <f>'Διανεμόμενες ποσότητες αερίου'!AM225</f>
        <v>10500</v>
      </c>
      <c r="K130" s="213"/>
    </row>
    <row r="131" spans="2:11" ht="43.15" outlineLevel="1">
      <c r="B131" s="396"/>
      <c r="C131" s="133" t="s">
        <v>169</v>
      </c>
      <c r="D131" s="217" t="s">
        <v>111</v>
      </c>
      <c r="E131" s="201"/>
      <c r="F131" s="202">
        <f>'Διανεμόμενες ποσότητες αερίου'!Q225</f>
        <v>0</v>
      </c>
      <c r="G131" s="202">
        <f>'Διανεμόμενες ποσότητες αερίου'!W225</f>
        <v>0</v>
      </c>
      <c r="H131" s="202">
        <f>'Διανεμόμενες ποσότητες αερίου'!AC225</f>
        <v>0</v>
      </c>
      <c r="I131" s="202">
        <f>'Διανεμόμενες ποσότητες αερίου'!AI225</f>
        <v>0</v>
      </c>
      <c r="J131" s="202">
        <f>'Διανεμόμενες ποσότητες αερίου'!AO225</f>
        <v>0</v>
      </c>
      <c r="K131" s="203"/>
    </row>
    <row r="132" spans="2:11" outlineLevel="1">
      <c r="B132" s="380"/>
      <c r="C132" s="7" t="s">
        <v>283</v>
      </c>
      <c r="D132" s="29" t="s">
        <v>111</v>
      </c>
      <c r="E132" s="204">
        <f>'Στοιχεία υφιστάμενου δικτύου'!I93</f>
        <v>0</v>
      </c>
      <c r="F132" s="139">
        <f>F128+F131</f>
        <v>0</v>
      </c>
      <c r="G132" s="139">
        <f t="shared" ref="G132" si="70">G128+G131</f>
        <v>700</v>
      </c>
      <c r="H132" s="139">
        <f t="shared" ref="H132" si="71">H128+H131</f>
        <v>4200</v>
      </c>
      <c r="I132" s="139">
        <f t="shared" ref="I132" si="72">I128+I131</f>
        <v>7700</v>
      </c>
      <c r="J132" s="139">
        <f t="shared" ref="J132" si="73">J128+J131</f>
        <v>10500</v>
      </c>
      <c r="K132" s="204">
        <f>SUM(F132:J132)</f>
        <v>23100</v>
      </c>
    </row>
    <row r="133" spans="2:11" ht="26.1" customHeight="1" outlineLevel="1">
      <c r="B133" s="30" t="s">
        <v>284</v>
      </c>
      <c r="C133" s="22"/>
      <c r="D133" s="23"/>
      <c r="E133" s="24"/>
      <c r="F133" s="25"/>
      <c r="G133" s="25"/>
      <c r="H133" s="25"/>
      <c r="I133" s="25"/>
    </row>
    <row r="134" spans="2:11" outlineLevel="1">
      <c r="B134" s="30" t="s">
        <v>285</v>
      </c>
      <c r="C134" s="22"/>
      <c r="D134" s="23"/>
      <c r="E134" s="24"/>
      <c r="F134" s="25"/>
      <c r="G134" s="25"/>
      <c r="H134" s="25"/>
      <c r="I134" s="25"/>
    </row>
    <row r="135" spans="2:11">
      <c r="B135" s="30"/>
      <c r="C135" s="22"/>
      <c r="D135" s="23"/>
      <c r="E135" s="24"/>
      <c r="F135" s="25"/>
      <c r="G135" s="25"/>
      <c r="H135" s="25"/>
      <c r="I135" s="25"/>
    </row>
    <row r="136" spans="2:11" ht="15.6">
      <c r="B136" s="393" t="s">
        <v>286</v>
      </c>
      <c r="C136" s="393"/>
      <c r="D136" s="393"/>
      <c r="E136" s="393"/>
      <c r="F136" s="393"/>
      <c r="G136" s="393"/>
      <c r="H136" s="393"/>
      <c r="I136" s="393"/>
      <c r="J136" s="393"/>
    </row>
    <row r="137" spans="2:11" ht="5.0999999999999996" customHeight="1" outlineLevel="1"/>
    <row r="138" spans="2:11" outlineLevel="1">
      <c r="B138" s="381"/>
      <c r="C138" s="382"/>
      <c r="D138" s="8" t="s">
        <v>102</v>
      </c>
      <c r="E138" s="8">
        <f>$C$3-1</f>
        <v>2023</v>
      </c>
      <c r="F138" s="8">
        <f>$C$3</f>
        <v>2024</v>
      </c>
      <c r="G138" s="8">
        <f>$C$3+1</f>
        <v>2025</v>
      </c>
      <c r="H138" s="8">
        <f>$C$3+2</f>
        <v>2026</v>
      </c>
      <c r="I138" s="8">
        <f>$C$3+3</f>
        <v>2027</v>
      </c>
      <c r="J138" s="8">
        <f>$C$3+4</f>
        <v>2028</v>
      </c>
    </row>
    <row r="139" spans="2:11" outlineLevel="1">
      <c r="B139" s="383" t="s">
        <v>180</v>
      </c>
      <c r="C139" s="5" t="s">
        <v>181</v>
      </c>
      <c r="D139" s="13" t="s">
        <v>103</v>
      </c>
      <c r="E139" s="137">
        <f>'Στοιχεία υφιστάμενου δικτύου'!I98</f>
        <v>17710</v>
      </c>
      <c r="F139" s="137">
        <f>SUM(F140:F142)</f>
        <v>40876</v>
      </c>
      <c r="G139" s="137">
        <f>SUM(G140:G142)</f>
        <v>73886</v>
      </c>
      <c r="H139" s="137">
        <f>SUM(H140:H142)</f>
        <v>73886</v>
      </c>
      <c r="I139" s="137">
        <f>SUM(I140:I142)</f>
        <v>73886</v>
      </c>
      <c r="J139" s="137">
        <f>SUM(J140:J142)</f>
        <v>73886</v>
      </c>
    </row>
    <row r="140" spans="2:11" outlineLevel="1">
      <c r="B140" s="384"/>
      <c r="C140" s="12" t="s">
        <v>182</v>
      </c>
      <c r="D140" s="15" t="s">
        <v>103</v>
      </c>
      <c r="E140" s="145">
        <f>'Στοιχεία υφιστάμενου δικτύου'!I99</f>
        <v>17710</v>
      </c>
      <c r="F140" s="140">
        <f>'Παραδοχές διείσδυσης - κάλυψης'!Y37</f>
        <v>40876</v>
      </c>
      <c r="G140" s="140">
        <f>'Παραδοχές διείσδυσης - κάλυψης'!AC37</f>
        <v>73886</v>
      </c>
      <c r="H140" s="140">
        <f>'Παραδοχές διείσδυσης - κάλυψης'!AG37</f>
        <v>73886</v>
      </c>
      <c r="I140" s="140">
        <f>'Παραδοχές διείσδυσης - κάλυψης'!AK37</f>
        <v>73886</v>
      </c>
      <c r="J140" s="140">
        <f>'Παραδοχές διείσδυσης - κάλυψης'!AO37</f>
        <v>73886</v>
      </c>
    </row>
    <row r="141" spans="2:11" outlineLevel="1">
      <c r="B141" s="384"/>
      <c r="C141" s="126" t="s">
        <v>183</v>
      </c>
      <c r="D141" s="15" t="s">
        <v>103</v>
      </c>
      <c r="E141" s="145">
        <f>'Στοιχεία υφιστάμενου δικτύου'!I100</f>
        <v>0</v>
      </c>
      <c r="F141" s="140">
        <f>'Παραδοχές διείσδυσης - κάλυψης'!Z37</f>
        <v>0</v>
      </c>
      <c r="G141" s="140">
        <f>'Παραδοχές διείσδυσης - κάλυψης'!AD37</f>
        <v>0</v>
      </c>
      <c r="H141" s="140">
        <f>'Παραδοχές διείσδυσης - κάλυψης'!AH37</f>
        <v>0</v>
      </c>
      <c r="I141" s="140">
        <f>'Παραδοχές διείσδυσης - κάλυψης'!AL37</f>
        <v>0</v>
      </c>
      <c r="J141" s="140">
        <f>'Παραδοχές διείσδυσης - κάλυψης'!AP37</f>
        <v>0</v>
      </c>
    </row>
    <row r="142" spans="2:11" outlineLevel="1">
      <c r="B142" s="385"/>
      <c r="C142" s="7" t="s">
        <v>108</v>
      </c>
      <c r="D142" s="14" t="s">
        <v>103</v>
      </c>
      <c r="E142" s="146">
        <f>'Στοιχεία υφιστάμενου δικτύου'!I101</f>
        <v>0</v>
      </c>
      <c r="F142" s="138">
        <f>'Παραδοχές διείσδυσης - κάλυψης'!AA37</f>
        <v>0</v>
      </c>
      <c r="G142" s="138">
        <f>'Παραδοχές διείσδυσης - κάλυψης'!AE37</f>
        <v>0</v>
      </c>
      <c r="H142" s="138">
        <f>'Παραδοχές διείσδυσης - κάλυψης'!AI37</f>
        <v>0</v>
      </c>
      <c r="I142" s="138">
        <f>'Παραδοχές διείσδυσης - κάλυψης'!AM37</f>
        <v>0</v>
      </c>
      <c r="J142" s="138">
        <f>'Παραδοχές διείσδυσης - κάλυψης'!AQ37</f>
        <v>0</v>
      </c>
    </row>
    <row r="143" spans="2:11" outlineLevel="1">
      <c r="B143" s="386" t="s">
        <v>269</v>
      </c>
      <c r="C143" s="386"/>
      <c r="D143" s="11" t="s">
        <v>103</v>
      </c>
      <c r="E143" s="147">
        <f>'Στοιχεία υφιστάμενου δικτύου'!I102</f>
        <v>0</v>
      </c>
      <c r="F143" s="142">
        <f>'Παραδοχές διείσδυσης - κάλυψης'!J68</f>
        <v>29231</v>
      </c>
      <c r="G143" s="142">
        <f>'Παραδοχές διείσδυσης - κάλυψης'!K68</f>
        <v>62240</v>
      </c>
      <c r="H143" s="142">
        <f>'Παραδοχές διείσδυσης - κάλυψης'!L68</f>
        <v>62240</v>
      </c>
      <c r="I143" s="142">
        <f>'Παραδοχές διείσδυσης - κάλυψης'!M68</f>
        <v>62240</v>
      </c>
      <c r="J143" s="142">
        <f>'Παραδοχές διείσδυσης - κάλυψης'!N68</f>
        <v>62990</v>
      </c>
    </row>
    <row r="144" spans="2:11" outlineLevel="1">
      <c r="B144" s="16" t="s">
        <v>270</v>
      </c>
    </row>
    <row r="145" spans="2:11" outlineLevel="1">
      <c r="B145" s="16" t="s">
        <v>185</v>
      </c>
    </row>
    <row r="146" spans="2:11">
      <c r="B146" s="16"/>
    </row>
    <row r="147" spans="2:11" ht="15.6">
      <c r="B147" s="393" t="s">
        <v>287</v>
      </c>
      <c r="C147" s="393"/>
      <c r="D147" s="393"/>
      <c r="E147" s="393"/>
      <c r="F147" s="393"/>
      <c r="G147" s="393"/>
      <c r="H147" s="393"/>
      <c r="I147" s="393"/>
      <c r="J147" s="393"/>
    </row>
    <row r="148" spans="2:11" ht="5.0999999999999996" customHeight="1" outlineLevel="1"/>
    <row r="149" spans="2:11" outlineLevel="1">
      <c r="B149" s="381"/>
      <c r="C149" s="382"/>
      <c r="D149" s="8" t="s">
        <v>102</v>
      </c>
      <c r="E149" s="8">
        <f>$C$3-1</f>
        <v>2023</v>
      </c>
      <c r="F149" s="8">
        <f>$C$3</f>
        <v>2024</v>
      </c>
      <c r="G149" s="8">
        <f>$C$3+1</f>
        <v>2025</v>
      </c>
      <c r="H149" s="8">
        <f>$C$3+2</f>
        <v>2026</v>
      </c>
      <c r="I149" s="8">
        <f>$C$3+3</f>
        <v>2027</v>
      </c>
      <c r="J149" s="8">
        <f>$C$3+4</f>
        <v>2028</v>
      </c>
    </row>
    <row r="150" spans="2:11" outlineLevel="1">
      <c r="B150" s="389" t="s">
        <v>187</v>
      </c>
      <c r="C150" s="390"/>
      <c r="D150" s="14" t="s">
        <v>151</v>
      </c>
      <c r="E150" s="144">
        <f>'Στοιχεία υφιστάμενου δικτύου'!I109</f>
        <v>502524</v>
      </c>
      <c r="F150" s="138">
        <f>'Παραδοχές διείσδυσης - κάλυψης'!J97</f>
        <v>502524</v>
      </c>
      <c r="G150" s="138">
        <f>'Παραδοχές διείσδυσης - κάλυψης'!K97</f>
        <v>502524</v>
      </c>
      <c r="H150" s="138">
        <f>'Παραδοχές διείσδυσης - κάλυψης'!L97</f>
        <v>502524</v>
      </c>
      <c r="I150" s="138">
        <f>'Παραδοχές διείσδυσης - κάλυψης'!M97</f>
        <v>502524</v>
      </c>
      <c r="J150" s="138">
        <f>'Παραδοχές διείσδυσης - κάλυψης'!N97</f>
        <v>502524</v>
      </c>
    </row>
    <row r="151" spans="2:11" outlineLevel="1">
      <c r="B151" s="386" t="s">
        <v>188</v>
      </c>
      <c r="C151" s="386"/>
      <c r="D151" s="11" t="s">
        <v>151</v>
      </c>
      <c r="E151" s="144">
        <f>'Στοιχεία υφιστάμενου δικτύου'!I110</f>
        <v>662000</v>
      </c>
      <c r="F151" s="142">
        <f>'Παραδοχές διείσδυσης - κάλυψης'!J126</f>
        <v>662000</v>
      </c>
      <c r="G151" s="142">
        <f>'Παραδοχές διείσδυσης - κάλυψης'!K126</f>
        <v>662000</v>
      </c>
      <c r="H151" s="142">
        <f>'Παραδοχές διείσδυσης - κάλυψης'!L126</f>
        <v>662000</v>
      </c>
      <c r="I151" s="142">
        <f>'Παραδοχές διείσδυσης - κάλυψης'!M126</f>
        <v>662000</v>
      </c>
      <c r="J151" s="142">
        <f>'Παραδοχές διείσδυσης - κάλυψης'!N126</f>
        <v>662000</v>
      </c>
    </row>
    <row r="152" spans="2:11" outlineLevel="1">
      <c r="B152" s="364" t="s">
        <v>189</v>
      </c>
      <c r="C152" s="364"/>
      <c r="D152" s="364"/>
      <c r="E152" s="364"/>
      <c r="F152" s="364"/>
      <c r="G152" s="364"/>
      <c r="H152" s="364"/>
      <c r="I152" s="364"/>
    </row>
    <row r="154" spans="2:11" ht="15.6">
      <c r="B154" s="393" t="s">
        <v>288</v>
      </c>
      <c r="C154" s="393"/>
      <c r="D154" s="393"/>
      <c r="E154" s="393"/>
      <c r="F154" s="393"/>
      <c r="G154" s="393"/>
      <c r="H154" s="393"/>
      <c r="I154" s="393"/>
      <c r="J154" s="393"/>
      <c r="K154" s="393"/>
    </row>
    <row r="155" spans="2:11" ht="5.0999999999999996" customHeight="1" outlineLevel="1"/>
    <row r="156" spans="2:11" outlineLevel="1">
      <c r="B156" s="381"/>
      <c r="C156" s="382"/>
      <c r="D156" s="8" t="s">
        <v>102</v>
      </c>
      <c r="E156" s="8">
        <f>$C$3-1</f>
        <v>2023</v>
      </c>
      <c r="F156" s="8">
        <f>$C$3</f>
        <v>2024</v>
      </c>
      <c r="G156" s="8">
        <f>$C$3+1</f>
        <v>2025</v>
      </c>
      <c r="H156" s="8">
        <f>$C$3+2</f>
        <v>2026</v>
      </c>
      <c r="I156" s="8">
        <f>$C$3+3</f>
        <v>2027</v>
      </c>
      <c r="J156" s="8">
        <f>$C$3+4</f>
        <v>2028</v>
      </c>
      <c r="K156" s="8" t="str">
        <f>F156&amp;" - "&amp;J156</f>
        <v>2024 - 2028</v>
      </c>
    </row>
    <row r="157" spans="2:11" outlineLevel="1">
      <c r="B157" s="386" t="s">
        <v>289</v>
      </c>
      <c r="C157" s="386"/>
      <c r="D157" s="11" t="s">
        <v>176</v>
      </c>
      <c r="E157" s="135"/>
      <c r="F157" s="142">
        <f>SUM(F158,F165,F168,F169,F172,F173)</f>
        <v>14885984.199508173</v>
      </c>
      <c r="G157" s="142">
        <f t="shared" ref="G157:J157" si="74">SUM(G158,G165,G168,G169,G172,G173)</f>
        <v>31878577.093123037</v>
      </c>
      <c r="H157" s="142">
        <f t="shared" si="74"/>
        <v>15139613.75662262</v>
      </c>
      <c r="I157" s="142">
        <f t="shared" si="74"/>
        <v>6078659.4603096265</v>
      </c>
      <c r="J157" s="142">
        <f t="shared" si="74"/>
        <v>4779717.1291625397</v>
      </c>
      <c r="K157" s="142">
        <f>SUM(K158,K165,K168,K169,K172,K173)</f>
        <v>72762551.638725996</v>
      </c>
    </row>
    <row r="158" spans="2:11" outlineLevel="1">
      <c r="B158" s="389" t="s">
        <v>290</v>
      </c>
      <c r="C158" s="390"/>
      <c r="D158" s="14" t="s">
        <v>176</v>
      </c>
      <c r="E158" s="136"/>
      <c r="F158" s="219">
        <f>SUM(F159:F164)</f>
        <v>10697764.90454286</v>
      </c>
      <c r="G158" s="219">
        <f>SUM(G159:G164)</f>
        <v>23600764.678298146</v>
      </c>
      <c r="H158" s="219">
        <f t="shared" ref="H158:I158" si="75">SUM(H159:H164)</f>
        <v>6804424.4915190199</v>
      </c>
      <c r="I158" s="219">
        <f t="shared" si="75"/>
        <v>1518572.1797402266</v>
      </c>
      <c r="J158" s="219">
        <f>SUM(J159:J164)</f>
        <v>459021.12387862836</v>
      </c>
      <c r="K158" s="138">
        <f>SUM(F158:J158)</f>
        <v>43080547.377978884</v>
      </c>
    </row>
    <row r="159" spans="2:11" outlineLevel="1">
      <c r="B159" s="391" t="s">
        <v>148</v>
      </c>
      <c r="C159" s="392"/>
      <c r="D159" s="220" t="s">
        <v>176</v>
      </c>
      <c r="E159" s="218"/>
      <c r="F159" s="219">
        <v>1388978.5142967883</v>
      </c>
      <c r="G159" s="219">
        <v>10950195.874729589</v>
      </c>
      <c r="H159" s="219">
        <v>6090196.5079013659</v>
      </c>
      <c r="I159" s="219">
        <v>0</v>
      </c>
      <c r="J159" s="219">
        <v>0</v>
      </c>
      <c r="K159" s="138">
        <f t="shared" ref="K159:K166" si="76">SUM(F159:J159)</f>
        <v>18429370.896927744</v>
      </c>
    </row>
    <row r="160" spans="2:11" outlineLevel="1">
      <c r="B160" s="391" t="s">
        <v>152</v>
      </c>
      <c r="C160" s="392"/>
      <c r="D160" s="220" t="s">
        <v>176</v>
      </c>
      <c r="E160" s="218"/>
      <c r="F160" s="219">
        <v>9096420.672223907</v>
      </c>
      <c r="G160" s="219">
        <v>12087309.804624846</v>
      </c>
      <c r="H160" s="219">
        <v>714227.98361765372</v>
      </c>
      <c r="I160" s="219">
        <v>1289161.7933227292</v>
      </c>
      <c r="J160" s="219">
        <v>459021.12387862836</v>
      </c>
      <c r="K160" s="138">
        <f t="shared" si="76"/>
        <v>23646141.377667762</v>
      </c>
    </row>
    <row r="161" spans="2:11" outlineLevel="1">
      <c r="B161" s="391" t="s">
        <v>157</v>
      </c>
      <c r="C161" s="392"/>
      <c r="D161" s="220" t="s">
        <v>176</v>
      </c>
      <c r="E161" s="218"/>
      <c r="F161" s="219">
        <v>212365.71802216352</v>
      </c>
      <c r="G161" s="219">
        <v>154192.99426869876</v>
      </c>
      <c r="H161" s="219">
        <v>0</v>
      </c>
      <c r="I161" s="219">
        <v>229410.38641749739</v>
      </c>
      <c r="J161" s="219">
        <v>0</v>
      </c>
      <c r="K161" s="138">
        <f t="shared" si="76"/>
        <v>595969.09870835964</v>
      </c>
    </row>
    <row r="162" spans="2:11" outlineLevel="1">
      <c r="B162" s="391" t="s">
        <v>158</v>
      </c>
      <c r="C162" s="392"/>
      <c r="D162" s="220" t="s">
        <v>176</v>
      </c>
      <c r="E162" s="218"/>
      <c r="F162" s="219">
        <v>0</v>
      </c>
      <c r="G162" s="219">
        <v>0</v>
      </c>
      <c r="H162" s="219">
        <v>0</v>
      </c>
      <c r="I162" s="219">
        <v>0</v>
      </c>
      <c r="J162" s="219">
        <v>0</v>
      </c>
      <c r="K162" s="138">
        <f t="shared" si="76"/>
        <v>0</v>
      </c>
    </row>
    <row r="163" spans="2:11" outlineLevel="1">
      <c r="B163" s="391" t="s">
        <v>159</v>
      </c>
      <c r="C163" s="392"/>
      <c r="D163" s="220" t="s">
        <v>176</v>
      </c>
      <c r="E163" s="218"/>
      <c r="F163" s="219">
        <v>0</v>
      </c>
      <c r="G163" s="219">
        <v>0</v>
      </c>
      <c r="H163" s="219">
        <v>0</v>
      </c>
      <c r="I163" s="219">
        <v>0</v>
      </c>
      <c r="J163" s="219">
        <v>0</v>
      </c>
      <c r="K163" s="138">
        <f t="shared" si="76"/>
        <v>0</v>
      </c>
    </row>
    <row r="164" spans="2:11" outlineLevel="1">
      <c r="B164" s="391" t="s">
        <v>291</v>
      </c>
      <c r="C164" s="392"/>
      <c r="D164" s="220" t="s">
        <v>176</v>
      </c>
      <c r="E164" s="218"/>
      <c r="F164" s="219">
        <v>0</v>
      </c>
      <c r="G164" s="219">
        <v>409066.00467500882</v>
      </c>
      <c r="H164" s="219">
        <v>0</v>
      </c>
      <c r="I164" s="219">
        <v>0</v>
      </c>
      <c r="J164" s="219">
        <v>0</v>
      </c>
      <c r="K164" s="138">
        <f t="shared" si="76"/>
        <v>409066.00467500882</v>
      </c>
    </row>
    <row r="165" spans="2:11" outlineLevel="1">
      <c r="B165" s="386" t="s">
        <v>292</v>
      </c>
      <c r="C165" s="386"/>
      <c r="D165" s="11" t="s">
        <v>176</v>
      </c>
      <c r="E165" s="135"/>
      <c r="F165" s="219">
        <f>F166+F167</f>
        <v>3014504.0782510266</v>
      </c>
      <c r="G165" s="219">
        <f t="shared" ref="G165:J165" si="77">G166+G167</f>
        <v>7337757.5491120331</v>
      </c>
      <c r="H165" s="219">
        <f t="shared" si="77"/>
        <v>7319177.1455350276</v>
      </c>
      <c r="I165" s="219">
        <f t="shared" si="77"/>
        <v>4062466.5168551141</v>
      </c>
      <c r="J165" s="219">
        <f t="shared" si="77"/>
        <v>3829105.9567124834</v>
      </c>
      <c r="K165" s="138">
        <f t="shared" si="76"/>
        <v>25563011.246465683</v>
      </c>
    </row>
    <row r="166" spans="2:11" outlineLevel="1">
      <c r="B166" s="394" t="s">
        <v>153</v>
      </c>
      <c r="C166" s="395"/>
      <c r="D166" s="220" t="s">
        <v>176</v>
      </c>
      <c r="E166" s="218"/>
      <c r="F166" s="219">
        <v>1849584.6120774525</v>
      </c>
      <c r="G166" s="219">
        <v>4769220.0682725301</v>
      </c>
      <c r="H166" s="219">
        <v>5139981.96086316</v>
      </c>
      <c r="I166" s="219">
        <v>2709739.1135268407</v>
      </c>
      <c r="J166" s="219">
        <v>2788421.5384948421</v>
      </c>
      <c r="K166" s="138">
        <f t="shared" si="76"/>
        <v>17256947.293234825</v>
      </c>
    </row>
    <row r="167" spans="2:11" outlineLevel="1">
      <c r="B167" s="394" t="s">
        <v>156</v>
      </c>
      <c r="C167" s="395"/>
      <c r="D167" s="220" t="s">
        <v>176</v>
      </c>
      <c r="E167" s="218"/>
      <c r="F167" s="219">
        <v>1164919.4661735741</v>
      </c>
      <c r="G167" s="219">
        <v>2568537.480839503</v>
      </c>
      <c r="H167" s="219">
        <v>2179195.1846718681</v>
      </c>
      <c r="I167" s="219">
        <v>1352727.4033282737</v>
      </c>
      <c r="J167" s="219">
        <v>1040684.4182176413</v>
      </c>
      <c r="K167" s="138">
        <f>SUM(F167:J167)</f>
        <v>8306063.9532308606</v>
      </c>
    </row>
    <row r="168" spans="2:11" outlineLevel="1">
      <c r="B168" s="389" t="s">
        <v>293</v>
      </c>
      <c r="C168" s="390"/>
      <c r="D168" s="14" t="s">
        <v>176</v>
      </c>
      <c r="E168" s="136"/>
      <c r="F168" s="219">
        <v>167100</v>
      </c>
      <c r="G168" s="219">
        <v>157672</v>
      </c>
      <c r="H168" s="219">
        <v>572904</v>
      </c>
      <c r="I168" s="219">
        <v>172296</v>
      </c>
      <c r="J168" s="219">
        <v>170864</v>
      </c>
      <c r="K168" s="138">
        <f>SUM(F168:J168)</f>
        <v>1240836</v>
      </c>
    </row>
    <row r="169" spans="2:11" outlineLevel="1">
      <c r="B169" s="276" t="s">
        <v>294</v>
      </c>
      <c r="C169" s="277"/>
      <c r="D169" s="11" t="s">
        <v>176</v>
      </c>
      <c r="E169" s="135"/>
      <c r="F169" s="219">
        <f>F170+F171</f>
        <v>638288.66099999996</v>
      </c>
      <c r="G169" s="219">
        <f t="shared" ref="G169:J169" si="78">G170+G171</f>
        <v>276424.43</v>
      </c>
      <c r="H169" s="219">
        <f t="shared" si="78"/>
        <v>209521.171</v>
      </c>
      <c r="I169" s="219">
        <f t="shared" si="78"/>
        <v>117574.13800000001</v>
      </c>
      <c r="J169" s="219">
        <f t="shared" si="78"/>
        <v>114438.76000000001</v>
      </c>
      <c r="K169" s="138">
        <f t="shared" ref="K169:K177" si="79">SUM(F169:J169)</f>
        <v>1356247.1600000001</v>
      </c>
    </row>
    <row r="170" spans="2:11" outlineLevel="1">
      <c r="B170" s="391" t="s">
        <v>295</v>
      </c>
      <c r="C170" s="392"/>
      <c r="D170" s="11" t="s">
        <v>176</v>
      </c>
      <c r="E170" s="135"/>
      <c r="F170" s="219">
        <v>614000</v>
      </c>
      <c r="G170" s="219">
        <v>223500</v>
      </c>
      <c r="H170" s="219">
        <v>156500</v>
      </c>
      <c r="I170" s="219">
        <v>68000</v>
      </c>
      <c r="J170" s="219">
        <v>67000</v>
      </c>
      <c r="K170" s="138">
        <f t="shared" si="79"/>
        <v>1129000</v>
      </c>
    </row>
    <row r="171" spans="2:11">
      <c r="B171" s="391" t="s">
        <v>296</v>
      </c>
      <c r="C171" s="392"/>
      <c r="D171" s="11" t="s">
        <v>176</v>
      </c>
      <c r="E171" s="136"/>
      <c r="F171" s="219">
        <v>24288.661</v>
      </c>
      <c r="G171" s="219">
        <v>52924.43</v>
      </c>
      <c r="H171" s="219">
        <v>53021.171000000002</v>
      </c>
      <c r="I171" s="219">
        <v>49574.137999999999</v>
      </c>
      <c r="J171" s="219">
        <v>47438.76</v>
      </c>
      <c r="K171" s="138">
        <f t="shared" si="79"/>
        <v>227247.16</v>
      </c>
    </row>
    <row r="172" spans="2:11">
      <c r="B172" s="386" t="s">
        <v>297</v>
      </c>
      <c r="C172" s="386"/>
      <c r="D172" s="11" t="s">
        <v>176</v>
      </c>
      <c r="E172" s="218"/>
      <c r="F172" s="219">
        <v>12857.142857142859</v>
      </c>
      <c r="G172" s="219">
        <v>12642.857142857143</v>
      </c>
      <c r="H172" s="219">
        <v>9642.8571428571431</v>
      </c>
      <c r="I172" s="219">
        <v>8571.4285714285706</v>
      </c>
      <c r="J172" s="219">
        <v>8571.4285714285706</v>
      </c>
      <c r="K172" s="138">
        <f t="shared" si="79"/>
        <v>52285.71428571429</v>
      </c>
    </row>
    <row r="173" spans="2:11">
      <c r="B173" s="386" t="s">
        <v>51</v>
      </c>
      <c r="C173" s="386"/>
      <c r="D173" s="11" t="s">
        <v>176</v>
      </c>
      <c r="E173" s="218"/>
      <c r="F173" s="219">
        <f>SUM(F174:F177)</f>
        <v>355469.41285714286</v>
      </c>
      <c r="G173" s="219">
        <f t="shared" ref="G173:J173" si="80">SUM(G174:G177)</f>
        <v>493315.57857000001</v>
      </c>
      <c r="H173" s="219">
        <f t="shared" si="80"/>
        <v>223944.09142571426</v>
      </c>
      <c r="I173" s="219">
        <f t="shared" si="80"/>
        <v>199179.19714285716</v>
      </c>
      <c r="J173" s="219">
        <f t="shared" si="80"/>
        <v>197715.86000000002</v>
      </c>
      <c r="K173" s="138">
        <f t="shared" si="79"/>
        <v>1469624.1399957144</v>
      </c>
    </row>
    <row r="174" spans="2:11">
      <c r="B174" s="391" t="s">
        <v>298</v>
      </c>
      <c r="C174" s="392"/>
      <c r="D174" s="11" t="s">
        <v>176</v>
      </c>
      <c r="E174" s="218"/>
      <c r="F174" s="219">
        <v>221682.97571428571</v>
      </c>
      <c r="G174" s="219">
        <v>217999.30714285714</v>
      </c>
      <c r="H174" s="219">
        <v>105755.52142857143</v>
      </c>
      <c r="I174" s="219">
        <v>134953.3357142857</v>
      </c>
      <c r="J174" s="219">
        <v>97766.998571428572</v>
      </c>
      <c r="K174" s="138">
        <f t="shared" si="79"/>
        <v>778158.1385714286</v>
      </c>
    </row>
    <row r="175" spans="2:11">
      <c r="B175" s="278"/>
      <c r="C175" s="279" t="s">
        <v>299</v>
      </c>
      <c r="D175" s="11" t="s">
        <v>176</v>
      </c>
      <c r="E175" s="135"/>
      <c r="F175" s="219">
        <v>76986.701495083864</v>
      </c>
      <c r="G175" s="219">
        <v>71642.857141666071</v>
      </c>
      <c r="H175" s="219">
        <v>54642.857140141961</v>
      </c>
      <c r="I175" s="219">
        <v>48571.428571428572</v>
      </c>
      <c r="J175" s="219">
        <v>48571.428571428572</v>
      </c>
      <c r="K175" s="138">
        <f t="shared" si="79"/>
        <v>300415.27291974903</v>
      </c>
    </row>
    <row r="176" spans="2:11">
      <c r="B176" s="278"/>
      <c r="C176" s="279" t="s">
        <v>300</v>
      </c>
      <c r="D176" s="11" t="s">
        <v>176</v>
      </c>
      <c r="E176" s="135"/>
      <c r="F176" s="219">
        <v>5870.4456477732792</v>
      </c>
      <c r="G176" s="219">
        <v>14285.714285476788</v>
      </c>
      <c r="H176" s="219">
        <v>2857.1428570008866</v>
      </c>
      <c r="I176" s="219">
        <v>2857.1428571428569</v>
      </c>
      <c r="J176" s="219">
        <v>2857.1428571428569</v>
      </c>
      <c r="K176" s="138">
        <f t="shared" si="79"/>
        <v>28727.588504536667</v>
      </c>
    </row>
    <row r="177" spans="2:11">
      <c r="B177" s="278"/>
      <c r="C177" s="279" t="s">
        <v>301</v>
      </c>
      <c r="D177" s="11" t="s">
        <v>176</v>
      </c>
      <c r="E177" s="218"/>
      <c r="F177" s="219">
        <v>50929.29</v>
      </c>
      <c r="G177" s="219">
        <v>189387.7</v>
      </c>
      <c r="H177" s="219">
        <v>60688.57</v>
      </c>
      <c r="I177" s="219">
        <v>12797.29</v>
      </c>
      <c r="J177" s="219">
        <v>48520.29</v>
      </c>
      <c r="K177" s="138">
        <f t="shared" si="79"/>
        <v>362323.13999999996</v>
      </c>
    </row>
    <row r="194" spans="12:16">
      <c r="L194" s="280"/>
      <c r="M194" s="280"/>
      <c r="N194" s="280"/>
      <c r="O194" s="280"/>
      <c r="P194" s="280"/>
    </row>
  </sheetData>
  <mergeCells count="85">
    <mergeCell ref="B5:I5"/>
    <mergeCell ref="B123:B127"/>
    <mergeCell ref="B159:C159"/>
    <mergeCell ref="B160:C160"/>
    <mergeCell ref="B161:C161"/>
    <mergeCell ref="B50:C50"/>
    <mergeCell ref="B11:C11"/>
    <mergeCell ref="B12:B13"/>
    <mergeCell ref="B14:B15"/>
    <mergeCell ref="B16:B17"/>
    <mergeCell ref="B18:B19"/>
    <mergeCell ref="B30:K30"/>
    <mergeCell ref="B32:C32"/>
    <mergeCell ref="B33:B34"/>
    <mergeCell ref="B35:B36"/>
    <mergeCell ref="B37:B38"/>
    <mergeCell ref="B97:C97"/>
    <mergeCell ref="B95:K95"/>
    <mergeCell ref="B150:C150"/>
    <mergeCell ref="B151:C151"/>
    <mergeCell ref="B118:B122"/>
    <mergeCell ref="B138:C138"/>
    <mergeCell ref="B128:B132"/>
    <mergeCell ref="B139:B142"/>
    <mergeCell ref="B143:C143"/>
    <mergeCell ref="B149:C149"/>
    <mergeCell ref="B136:J136"/>
    <mergeCell ref="B147:J147"/>
    <mergeCell ref="B85:K85"/>
    <mergeCell ref="B87:C87"/>
    <mergeCell ref="B88:C88"/>
    <mergeCell ref="B89:C89"/>
    <mergeCell ref="B90:C90"/>
    <mergeCell ref="J2:L2"/>
    <mergeCell ref="B98:B102"/>
    <mergeCell ref="B103:B107"/>
    <mergeCell ref="B108:B112"/>
    <mergeCell ref="B113:B117"/>
    <mergeCell ref="B91:C91"/>
    <mergeCell ref="B92:C92"/>
    <mergeCell ref="B93:C93"/>
    <mergeCell ref="C2:H2"/>
    <mergeCell ref="B9:K9"/>
    <mergeCell ref="B48:K48"/>
    <mergeCell ref="B66:K66"/>
    <mergeCell ref="B20:B21"/>
    <mergeCell ref="B22:B23"/>
    <mergeCell ref="B24:B25"/>
    <mergeCell ref="B26:B27"/>
    <mergeCell ref="B39:B40"/>
    <mergeCell ref="B41:B42"/>
    <mergeCell ref="B43:B44"/>
    <mergeCell ref="B45:B46"/>
    <mergeCell ref="B51:B52"/>
    <mergeCell ref="B53:B54"/>
    <mergeCell ref="B55:B56"/>
    <mergeCell ref="B57:B58"/>
    <mergeCell ref="B59:B60"/>
    <mergeCell ref="B61:B62"/>
    <mergeCell ref="B75:B76"/>
    <mergeCell ref="B77:B78"/>
    <mergeCell ref="B79:B80"/>
    <mergeCell ref="B81:B82"/>
    <mergeCell ref="B63:B64"/>
    <mergeCell ref="B68:C68"/>
    <mergeCell ref="B69:B70"/>
    <mergeCell ref="B71:B72"/>
    <mergeCell ref="B73:B74"/>
    <mergeCell ref="B168:C168"/>
    <mergeCell ref="B164:C164"/>
    <mergeCell ref="B166:C166"/>
    <mergeCell ref="B167:C167"/>
    <mergeCell ref="B162:C162"/>
    <mergeCell ref="B152:I152"/>
    <mergeCell ref="B156:C156"/>
    <mergeCell ref="B157:C157"/>
    <mergeCell ref="B158:C158"/>
    <mergeCell ref="B165:C165"/>
    <mergeCell ref="B154:K154"/>
    <mergeCell ref="B163:C163"/>
    <mergeCell ref="B171:C171"/>
    <mergeCell ref="B172:C172"/>
    <mergeCell ref="B173:C173"/>
    <mergeCell ref="B174:C174"/>
    <mergeCell ref="B170:C170"/>
  </mergeCells>
  <hyperlinks>
    <hyperlink ref="J2" location="'Αρχική σελίδα'!A1" display="Πίσω στην αρχική σελίδα" xr:uid="{690C1EE3-6E01-4D71-B9CA-EB65F41887EF}"/>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D73BF-0348-452C-909B-299C97771F2A}">
  <sheetPr>
    <tabColor theme="9" tint="0.79998168889431442"/>
  </sheetPr>
  <dimension ref="B2:L33"/>
  <sheetViews>
    <sheetView showGridLines="0" workbookViewId="0">
      <selection activeCell="D22" sqref="D22:H24"/>
    </sheetView>
  </sheetViews>
  <sheetFormatPr defaultColWidth="8.85546875" defaultRowHeight="14.45"/>
  <cols>
    <col min="1" max="1" width="2.85546875" customWidth="1"/>
    <col min="2" max="2" width="34.28515625" customWidth="1"/>
    <col min="3" max="3" width="13.140625" customWidth="1"/>
    <col min="4" max="7" width="12.7109375" customWidth="1"/>
    <col min="8" max="8" width="16" bestFit="1" customWidth="1"/>
    <col min="9" max="9" width="22.42578125" customWidth="1"/>
    <col min="10" max="10" width="12.7109375" customWidth="1"/>
  </cols>
  <sheetData>
    <row r="2" spans="2:12" ht="18">
      <c r="B2" s="1" t="s">
        <v>0</v>
      </c>
      <c r="C2" s="294" t="str">
        <f>'Αρχική σελίδα'!C3</f>
        <v>Κεντρική Μακεδονία</v>
      </c>
      <c r="D2" s="294"/>
      <c r="E2" s="294"/>
      <c r="F2" s="294"/>
      <c r="G2" s="294"/>
      <c r="H2" s="294"/>
      <c r="J2" s="295" t="s">
        <v>59</v>
      </c>
      <c r="K2" s="295"/>
      <c r="L2" s="295"/>
    </row>
    <row r="3" spans="2:12" ht="18">
      <c r="B3" s="2" t="s">
        <v>2</v>
      </c>
      <c r="C3" s="45">
        <f>'Αρχική σελίδα'!C4</f>
        <v>2024</v>
      </c>
      <c r="D3" s="45" t="s">
        <v>3</v>
      </c>
      <c r="E3" s="45">
        <f>C3+4</f>
        <v>2028</v>
      </c>
    </row>
    <row r="5" spans="2:12" ht="30.6" customHeight="1">
      <c r="B5" s="296" t="s">
        <v>302</v>
      </c>
      <c r="C5" s="296"/>
      <c r="D5" s="296"/>
      <c r="E5" s="296"/>
      <c r="F5" s="296"/>
      <c r="G5" s="296"/>
      <c r="H5" s="296"/>
      <c r="I5" s="296"/>
    </row>
    <row r="6" spans="2:12">
      <c r="B6" s="222"/>
      <c r="C6" s="222"/>
      <c r="D6" s="222"/>
      <c r="E6" s="222"/>
      <c r="F6" s="222"/>
      <c r="G6" s="222"/>
      <c r="H6" s="222"/>
    </row>
    <row r="7" spans="2:12" ht="15.6">
      <c r="B7" s="19" t="s">
        <v>303</v>
      </c>
      <c r="C7" s="19"/>
      <c r="D7" s="19"/>
      <c r="E7" s="19"/>
      <c r="F7" s="19"/>
      <c r="G7" s="19"/>
      <c r="H7" s="19"/>
    </row>
    <row r="8" spans="2:12" ht="5.0999999999999996" customHeight="1"/>
    <row r="9" spans="2:12">
      <c r="B9" s="17"/>
      <c r="C9" s="8" t="s">
        <v>304</v>
      </c>
      <c r="D9" s="8">
        <f>$C$3-5</f>
        <v>2019</v>
      </c>
      <c r="E9" s="8">
        <f>$C$3-4</f>
        <v>2020</v>
      </c>
      <c r="F9" s="8">
        <f>$C$3-3</f>
        <v>2021</v>
      </c>
      <c r="G9" s="8">
        <f>$C$3-2</f>
        <v>2022</v>
      </c>
      <c r="H9" s="8">
        <f>$C$3-1</f>
        <v>2023</v>
      </c>
    </row>
    <row r="10" spans="2:12">
      <c r="B10" s="253" t="s">
        <v>191</v>
      </c>
      <c r="C10" s="28" t="s">
        <v>193</v>
      </c>
      <c r="D10" s="254">
        <f>IFERROR('Στοιχεία υφιστάμενου δικτύου'!E69/'Στοιχεία υφιστάμενου δικτύου'!E98,0)</f>
        <v>3.5685139847169672E-2</v>
      </c>
      <c r="E10" s="254">
        <f>IFERROR('Στοιχεία υφιστάμενου δικτύου'!F69/'Στοιχεία υφιστάμενου δικτύου'!F98,0)</f>
        <v>5.0700320980449375E-2</v>
      </c>
      <c r="F10" s="254">
        <f>IFERROR('Στοιχεία υφιστάμενου δικτύου'!G69/'Στοιχεία υφιστάμενου δικτύου'!G98,0)</f>
        <v>0.11796031514444121</v>
      </c>
      <c r="G10" s="254">
        <f>IFERROR('Στοιχεία υφιστάμενου δικτύου'!H69/'Στοιχεία υφιστάμενου δικτύου'!H98,0)</f>
        <v>0.13039469893402478</v>
      </c>
      <c r="H10" s="254">
        <f>IFERROR('Στοιχεία υφιστάμενου δικτύου'!I69/'Στοιχεία υφιστάμενου δικτύου'!I98,0)</f>
        <v>0.15381140598531903</v>
      </c>
    </row>
    <row r="11" spans="2:12">
      <c r="B11" s="18" t="s">
        <v>35</v>
      </c>
      <c r="C11" s="28" t="s">
        <v>193</v>
      </c>
      <c r="D11" s="148">
        <f>IFERROR('Στοιχεία υφιστάμενου δικτύου'!E15/'Στοιχεία υφιστάμενου δικτύου'!E110,0)</f>
        <v>9.4212990936555885E-2</v>
      </c>
      <c r="E11" s="148">
        <f>IFERROR('Στοιχεία υφιστάμενου δικτύου'!F15/'Στοιχεία υφιστάμενου δικτύου'!F110,0)</f>
        <v>9.4212990936555885E-2</v>
      </c>
      <c r="F11" s="148">
        <f>IFERROR('Στοιχεία υφιστάμενου δικτύου'!G15/'Στοιχεία υφιστάμενου δικτύου'!G110,0)</f>
        <v>9.4212990936555885E-2</v>
      </c>
      <c r="G11" s="148">
        <f>IFERROR('Στοιχεία υφιστάμενου δικτύου'!H15/'Στοιχεία υφιστάμενου δικτύου'!H110,0)</f>
        <v>0.15084441087613293</v>
      </c>
      <c r="H11" s="148">
        <f>IFERROR('Στοιχεία υφιστάμενου δικτύου'!I15/'Στοιχεία υφιστάμενου δικτύου'!I110,0)</f>
        <v>0.22729138972809668</v>
      </c>
    </row>
    <row r="12" spans="2:12">
      <c r="B12" s="18" t="s">
        <v>305</v>
      </c>
      <c r="C12" s="28" t="s">
        <v>193</v>
      </c>
      <c r="D12" s="148">
        <f>IFERROR(('Στοιχεία υφιστάμενου δικτύου'!E13+'Στοιχεία υφιστάμενου δικτύου'!E15)/'Στοιχεία υφιστάμενου δικτύου'!E110,0)</f>
        <v>0.21472960725075529</v>
      </c>
      <c r="E12" s="148">
        <f>IFERROR(('Στοιχεία υφιστάμενου δικτύου'!F13+'Στοιχεία υφιστάμενου δικτύου'!F15)/'Στοιχεία υφιστάμενου δικτύου'!F110,0)</f>
        <v>0.21472960725075529</v>
      </c>
      <c r="F12" s="148">
        <f>IFERROR(('Στοιχεία υφιστάμενου δικτύου'!G13+'Στοιχεία υφιστάμενου δικτύου'!G15)/'Στοιχεία υφιστάμενου δικτύου'!G110,0)</f>
        <v>0.21472960725075529</v>
      </c>
      <c r="G12" s="148">
        <f>IFERROR(('Στοιχεία υφιστάμενου δικτύου'!H13+'Στοιχεία υφιστάμενου δικτύου'!H15)/'Στοιχεία υφιστάμενου δικτύου'!H110,0)</f>
        <v>0.27589274924471296</v>
      </c>
      <c r="H12" s="148">
        <f>IFERROR(('Στοιχεία υφιστάμενου δικτύου'!I13+'Στοιχεία υφιστάμενου δικτύου'!I15)/'Στοιχεία υφιστάμενου δικτύου'!I110,0)</f>
        <v>0.35233972809667674</v>
      </c>
    </row>
    <row r="13" spans="2:12">
      <c r="B13" s="253" t="s">
        <v>196</v>
      </c>
      <c r="C13" s="28" t="s">
        <v>193</v>
      </c>
      <c r="D13" s="148">
        <f>IFERROR('Στοιχεία υφιστάμενου δικτύου'!E33/'Στοιχεία υφιστάμενου δικτύου'!E102,0)</f>
        <v>3.814432989690722E-2</v>
      </c>
      <c r="E13" s="148">
        <f>IFERROR('Στοιχεία υφιστάμενου δικτύου'!F33/'Στοιχεία υφιστάμενου δικτύου'!F102,0)</f>
        <v>5.5114988104678825E-2</v>
      </c>
      <c r="F13" s="148">
        <f>IFERROR('Στοιχεία υφιστάμενου δικτύου'!G33/'Στοιχεία υφιστάμενου δικτύου'!G102,0)</f>
        <v>0.1282315622521808</v>
      </c>
      <c r="G13" s="148">
        <f>IFERROR('Στοιχεία υφιστάμενου δικτύου'!H33/'Στοιχεία υφιστάμενου δικτύου'!H102,0)</f>
        <v>0.16171424007093529</v>
      </c>
      <c r="H13" s="148">
        <f>IFERROR('Στοιχεία υφιστάμενου δικτύου'!I33/'Στοιχεία υφιστάμενου δικτύου'!I102,0)</f>
        <v>0</v>
      </c>
    </row>
    <row r="14" spans="2:12">
      <c r="B14" s="18" t="s">
        <v>197</v>
      </c>
      <c r="C14" s="28" t="s">
        <v>193</v>
      </c>
      <c r="D14" s="148">
        <f>IFERROR('Στοιχεία υφιστάμενου δικτύου'!E109/'Στοιχεία υφιστάμενου δικτύου'!E110,0)</f>
        <v>0.75909969788519638</v>
      </c>
      <c r="E14" s="148">
        <f>IFERROR('Στοιχεία υφιστάμενου δικτύου'!F109/'Στοιχεία υφιστάμενου δικτύου'!F110,0)</f>
        <v>0.75909969788519638</v>
      </c>
      <c r="F14" s="148">
        <f>IFERROR('Στοιχεία υφιστάμενου δικτύου'!G109/'Στοιχεία υφιστάμενου δικτύου'!G110,0)</f>
        <v>0.75909969788519638</v>
      </c>
      <c r="G14" s="148">
        <f>IFERROR('Στοιχεία υφιστάμενου δικτύου'!H109/'Στοιχεία υφιστάμενου δικτύου'!H110,0)</f>
        <v>0.75909969788519638</v>
      </c>
      <c r="H14" s="148">
        <f>IFERROR('Στοιχεία υφιστάμενου δικτύου'!I109/'Στοιχεία υφιστάμενου δικτύου'!I110,0)</f>
        <v>0.75909969788519638</v>
      </c>
    </row>
    <row r="15" spans="2:12" ht="28.9">
      <c r="B15" s="9" t="s">
        <v>198</v>
      </c>
      <c r="C15" s="10" t="s">
        <v>199</v>
      </c>
      <c r="D15" s="149">
        <f>IFERROR('Στοιχεία υφιστάμενου δικτύου'!E87/'Στοιχεία υφιστάμενου δικτύου'!E15,0)</f>
        <v>13.591764594590265</v>
      </c>
      <c r="E15" s="149">
        <f>IFERROR('Στοιχεία υφιστάμενου δικτύου'!F87/'Στοιχεία υφιστάμενου δικτύου'!F15,0)</f>
        <v>14.363524363064988</v>
      </c>
      <c r="F15" s="149">
        <f>IFERROR('Στοιχεία υφιστάμενου δικτύου'!G87/'Στοιχεία υφιστάμενου δικτύου'!G15,0)</f>
        <v>14.69452330484696</v>
      </c>
      <c r="G15" s="149">
        <f>IFERROR('Στοιχεία υφιστάμενου δικτύου'!H87/'Στοιχεία υφιστάμενου δικτύου'!H15,0)</f>
        <v>8.1988365869208923</v>
      </c>
      <c r="H15" s="149">
        <f>IFERROR('Στοιχεία υφιστάμενου δικτύου'!I87/'Στοιχεία υφιστάμενου δικτύου'!I15,0)</f>
        <v>7.076895882084365</v>
      </c>
    </row>
    <row r="16" spans="2:12" ht="28.9">
      <c r="B16" s="9" t="s">
        <v>200</v>
      </c>
      <c r="C16" s="10" t="s">
        <v>201</v>
      </c>
      <c r="D16" s="252">
        <f>IFERROR('Στοιχεία υφιστάμενου δικτύου'!E33/'Στοιχεία υφιστάμενου δικτύου'!E15,0)</f>
        <v>7.7121646972053426E-3</v>
      </c>
      <c r="E16" s="252">
        <f>IFERROR('Στοιχεία υφιστάμενου δικτύου'!F33/'Στοιχεία υφιστάμενου δικτύου'!F15,0)</f>
        <v>1.1143356475171961E-2</v>
      </c>
      <c r="F16" s="252">
        <f>IFERROR('Στοιχεία υφιστάμενου δικτύου'!G33/'Στοιχεία υφιστάμενου δικτύου'!G15,0)</f>
        <v>2.5926341612018792E-2</v>
      </c>
      <c r="G16" s="252">
        <f>IFERROR('Στοιχεία υφιστάμενου δικτύου'!H33/'Στοιχεία υφιστάμενου δικτύου'!H15,0)</f>
        <v>2.2661953354229464E-2</v>
      </c>
      <c r="H16" s="252">
        <f>IFERROR('Στοιχεία υφιστάμενου δικτύου'!I33/'Στοιχεία υφιστάμενου δικτύου'!I15,0)</f>
        <v>1.6083271470336665E-2</v>
      </c>
    </row>
    <row r="19" spans="2:10" ht="15.6">
      <c r="B19" s="293" t="s">
        <v>306</v>
      </c>
      <c r="C19" s="293"/>
      <c r="D19" s="293"/>
      <c r="E19" s="293"/>
      <c r="F19" s="293"/>
      <c r="G19" s="293"/>
      <c r="H19" s="293"/>
      <c r="I19" s="293"/>
    </row>
    <row r="20" spans="2:10" ht="5.0999999999999996" customHeight="1"/>
    <row r="21" spans="2:10" ht="28.9">
      <c r="B21" s="17"/>
      <c r="C21" s="17"/>
      <c r="D21" s="26">
        <f>$C$3</f>
        <v>2024</v>
      </c>
      <c r="E21" s="26">
        <f>$C$3+1</f>
        <v>2025</v>
      </c>
      <c r="F21" s="26">
        <f>$C$3+2</f>
        <v>2026</v>
      </c>
      <c r="G21" s="26">
        <f>$C$3+3</f>
        <v>2027</v>
      </c>
      <c r="H21" s="26">
        <f>$C$3+4</f>
        <v>2028</v>
      </c>
      <c r="I21" s="27" t="str">
        <f>"Σύνολο Προγράμματος Ανάπτυξης "&amp;D21&amp;" - "&amp;H21</f>
        <v>Σύνολο Προγράμματος Ανάπτυξης 2024 - 2028</v>
      </c>
    </row>
    <row r="22" spans="2:10">
      <c r="B22" s="18" t="s">
        <v>191</v>
      </c>
      <c r="C22" s="28" t="s">
        <v>193</v>
      </c>
      <c r="D22" s="258">
        <f>IFERROR('Πρόγραμμα ανάπτυξης δικτύου'!F70/'Πρόγραμμα ανάπτυξης δικτύου'!F139,0)</f>
        <v>0.13570310206478128</v>
      </c>
      <c r="E22" s="258">
        <f>IFERROR('Πρόγραμμα ανάπτυξης δικτύου'!G70/'Πρόγραμμα ανάπτυξης δικτύου'!G139,0)</f>
        <v>0.18976531413258263</v>
      </c>
      <c r="F22" s="258">
        <f>IFERROR('Πρόγραμμα ανάπτυξης δικτύου'!H70/'Πρόγραμμα ανάπτυξης δικτύου'!H139,0)</f>
        <v>0.28817367295563434</v>
      </c>
      <c r="G22" s="258">
        <f>IFERROR('Πρόγραμμα ανάπτυξης δικτύου'!I70/'Πρόγραμμα ανάπτυξης δικτύου'!I139,0)</f>
        <v>0.33405516606664321</v>
      </c>
      <c r="H22" s="258">
        <f>IFERROR('Πρόγραμμα ανάπτυξης δικτύου'!J70/'Πρόγραμμα ανάπτυξης δικτύου'!J139,0)</f>
        <v>0.36722789161681507</v>
      </c>
      <c r="I22" s="397"/>
    </row>
    <row r="23" spans="2:10">
      <c r="B23" s="18" t="s">
        <v>35</v>
      </c>
      <c r="C23" s="28" t="s">
        <v>193</v>
      </c>
      <c r="D23" s="254">
        <f>IFERROR('Πρόγραμμα ανάπτυξης δικτύου'!F15/'Πρόγραμμα ανάπτυξης δικτύου'!F151,0)</f>
        <v>0.3823873111782477</v>
      </c>
      <c r="E23" s="254">
        <f>IFERROR('Πρόγραμμα ανάπτυξης δικτύου'!G15/'Πρόγραμμα ανάπτυξης δικτύου'!G151,0)</f>
        <v>0.59643564954682782</v>
      </c>
      <c r="F23" s="254">
        <f>IFERROR('Πρόγραμμα ανάπτυξης δικτύου'!H15/'Πρόγραμμα ανάπτυξης δικτύου'!H151,0)</f>
        <v>0.60852024169184293</v>
      </c>
      <c r="G23" s="254">
        <f>IFERROR('Πρόγραμμα ανάπτυξης δικτύου'!I15/'Πρόγραμμα ανάπτυξης δικτύου'!I151,0)</f>
        <v>0.63117885196374623</v>
      </c>
      <c r="H23" s="254">
        <f>IFERROR('Πρόγραμμα ανάπτυξης δικτύου'!J15/'Πρόγραμμα ανάπτυξης δικτύου'!J151,0)</f>
        <v>0.63873172205438067</v>
      </c>
      <c r="I23" s="398"/>
    </row>
    <row r="24" spans="2:10">
      <c r="B24" s="18" t="s">
        <v>196</v>
      </c>
      <c r="C24" s="28" t="s">
        <v>193</v>
      </c>
      <c r="D24" s="148">
        <f>IFERROR('Πρόγραμμα ανάπτυξης δικτύου'!F34/'Πρόγραμμα ανάπτυξης δικτύου'!F143,0)</f>
        <v>0.12408059936368923</v>
      </c>
      <c r="E24" s="148">
        <f>IFERROR('Πρόγραμμα ανάπτυξης δικτύου'!G34/'Πρόγραμμα ανάπτυξης δικτύου'!G143,0)</f>
        <v>0.13431876606683804</v>
      </c>
      <c r="F24" s="148">
        <f>IFERROR('Πρόγραμμα ανάπτυξης δικτύου'!H34/'Πρόγραμμα ανάπτυξης δικτύου'!H143,0)</f>
        <v>0.21233933161953727</v>
      </c>
      <c r="G24" s="148">
        <f>IFERROR('Πρόγραμμα ανάπτυξης δικτύου'!I34/'Πρόγραμμα ανάπτυξης δικτύου'!I143,0)</f>
        <v>0.24974293059125963</v>
      </c>
      <c r="H24" s="148">
        <f>IFERROR('Πρόγραμμα ανάπτυξης δικτύου'!J34/'Πρόγραμμα ανάπτυξης δικτύου'!J143,0)</f>
        <v>0.28225115097634546</v>
      </c>
      <c r="I24" s="398"/>
    </row>
    <row r="25" spans="2:10" ht="28.9">
      <c r="B25" s="9" t="s">
        <v>307</v>
      </c>
      <c r="C25" s="10" t="s">
        <v>199</v>
      </c>
      <c r="D25" s="149">
        <f>IFERROR(('Πρόγραμμα ανάπτυξης δικτύου'!F102)/'Πρόγραμμα ανάπτυξης δικτύου'!F15,0)</f>
        <v>4.2901464365229733</v>
      </c>
      <c r="E25" s="149">
        <f>IFERROR(('Πρόγραμμα ανάπτυξης δικτύου'!G102)/'Πρόγραμμα ανάπτυξης δικτύου'!G15,0)</f>
        <v>3.0696367063755376</v>
      </c>
      <c r="F25" s="149">
        <f>IFERROR(('Πρόγραμμα ανάπτυξης δικτύου'!H102)/'Πρόγραμμα ανάπτυξης δικτύου'!H15,0)</f>
        <v>3.5008121951025761</v>
      </c>
      <c r="G25" s="149">
        <f>IFERROR(('Πρόγραμμα ανάπτυξης δικτύου'!I102)/'Πρόγραμμα ανάπτυξης δικτύου'!I15,0)</f>
        <v>3.7450588430415057</v>
      </c>
      <c r="H25" s="149">
        <f>IFERROR(('Πρόγραμμα ανάπτυξης δικτύου'!J102)/'Πρόγραμμα ανάπτυξης δικτύου'!J15,0)</f>
        <v>3.9553273173518897</v>
      </c>
      <c r="I25" s="398"/>
      <c r="J25" s="130"/>
    </row>
    <row r="26" spans="2:10" ht="28.9">
      <c r="B26" s="9" t="s">
        <v>200</v>
      </c>
      <c r="C26" s="10" t="s">
        <v>201</v>
      </c>
      <c r="D26" s="149">
        <f>IFERROR('Πρόγραμμα ανάπτυξης δικτύου'!F34/'Πρόγραμμα ανάπτυξης δικτύου'!F15,0)</f>
        <v>1.4328017179399258E-2</v>
      </c>
      <c r="E26" s="149">
        <f>IFERROR('Πρόγραμμα ανάπτυξης δικτύου'!G34/'Πρόγραμμα ανάπτυξης δικτύου'!G15,0)</f>
        <v>2.1173111971318031E-2</v>
      </c>
      <c r="F26" s="149">
        <f>IFERROR('Πρόγραμμα ανάπτυξης δικτύου'!H34/'Πρόγραμμα ανάπτυξης δικτύου'!H15,0)</f>
        <v>3.2807037228639431E-2</v>
      </c>
      <c r="G26" s="149">
        <f>IFERROR('Πρόγραμμα ανάπτυξης δικτύου'!I34/'Πρόγραμμα ανάπτυξης δικτύου'!I15,0)</f>
        <v>3.7200806815233758E-2</v>
      </c>
      <c r="H26" s="149">
        <f>IFERROR('Πρόγραμμα ανάπτυξης δικτύου'!J34/'Πρόγραμμα ανάπτυξης δικτύου'!J15,0)</f>
        <v>4.204659725040464E-2</v>
      </c>
      <c r="I26" s="399"/>
    </row>
    <row r="27" spans="2:10" ht="28.9">
      <c r="B27" s="9" t="s">
        <v>203</v>
      </c>
      <c r="C27" s="10" t="s">
        <v>204</v>
      </c>
      <c r="D27" s="149">
        <f>IFERROR('Πρόγραμμα ανάπτυξης δικτύου'!F157/'Πρόγραμμα ανάπτυξης δικτύου'!F69,0)</f>
        <v>5273.108111763434</v>
      </c>
      <c r="E27" s="149">
        <f>IFERROR('Πρόγραμμα ανάπτυξης δικτύου'!G157/'Πρόγραμμα ανάπτυξης δικτύου'!G69,0)</f>
        <v>3761.9279080862684</v>
      </c>
      <c r="F27" s="149">
        <f>IFERROR('Πρόγραμμα ανάπτυξης δικτύου'!H157/'Πρόγραμμα ανάπτυξης δικτύου'!H69,0)</f>
        <v>2082.1914119959592</v>
      </c>
      <c r="G27" s="149">
        <f>IFERROR('Πρόγραμμα ανάπτυξης δικτύου'!I157/'Πρόγραμμα ανάπτυξης δικτύου'!I69,0)</f>
        <v>1793.1148850470875</v>
      </c>
      <c r="H27" s="149">
        <f>IFERROR('Πρόγραμμα ανάπτυξης δικτύου'!J157/'Πρόγραμμα ανάπτυξης δικτύου'!J69,0)</f>
        <v>1950.1089878264136</v>
      </c>
      <c r="I27" s="149">
        <f>IFERROR('Πρόγραμμα ανάπτυξης δικτύου'!K157/'Πρόγραμμα ανάπτυξης δικτύου'!K69,0)</f>
        <v>2980.9722495278788</v>
      </c>
    </row>
    <row r="28" spans="2:10">
      <c r="B28" s="9" t="s">
        <v>308</v>
      </c>
      <c r="C28" s="10" t="s">
        <v>206</v>
      </c>
      <c r="D28" s="149">
        <f>IFERROR('Πρόγραμμα ανάπτυξης δικτύου'!F157/'Πρόγραμμα ανάπτυξης δικτύου'!F98,0)</f>
        <v>703.13753847318821</v>
      </c>
      <c r="E28" s="149">
        <f>IFERROR('Πρόγραμμα ανάπτυξης δικτύου'!G157/'Πρόγραμμα ανάπτυξης δικτύου'!G98,0)</f>
        <v>216.59879257173651</v>
      </c>
      <c r="F28" s="149">
        <f>IFERROR('Πρόγραμμα ανάπτυξης δικτύου'!H157/'Πρόγραμμα ανάπτυξης δικτύου'!H98,0)</f>
        <v>43.828311833432593</v>
      </c>
      <c r="G28" s="149">
        <f>IFERROR('Πρόγραμμα ανάπτυξης δικτύου'!I157/'Πρόγραμμα ανάπτυξης δικτύου'!I98,0)</f>
        <v>12.157360255644123</v>
      </c>
      <c r="H28" s="149">
        <f>IFERROR('Πρόγραμμα ανάπτυξης δικτύου'!J157/'Πρόγραμμα ανάπτυξης δικτύου'!J98,0)</f>
        <v>7.8661172278204168</v>
      </c>
      <c r="I28" s="149">
        <f>IFERROR('Πρόγραμμα ανάπτυξης δικτύου'!K157/'Πρόγραμμα ανάπτυξης δικτύου'!K98,0)</f>
        <v>44.876077133773691</v>
      </c>
    </row>
    <row r="29" spans="2:10">
      <c r="B29" s="9" t="s">
        <v>207</v>
      </c>
      <c r="C29" s="10" t="s">
        <v>208</v>
      </c>
      <c r="D29" s="149">
        <f>IFERROR('Πρόγραμμα ανάπτυξης δικτύου'!F157/'Πρόγραμμα ανάπτυξης δικτύου'!F33,0)</f>
        <v>12333.04407581456</v>
      </c>
      <c r="E29" s="149">
        <f>IFERROR('Πρόγραμμα ανάπτυξης δικτύου'!G157/'Πρόγραμμα ανάπτυξης δικτύου'!G33,0)</f>
        <v>6735.3849763623575</v>
      </c>
      <c r="F29" s="149">
        <f>IFERROR('Πρόγραμμα ανάπτυξης δικτύου'!H157/'Πρόγραμμα ανάπτυξης δικτύου'!H33,0)</f>
        <v>3117.7128823357948</v>
      </c>
      <c r="G29" s="149">
        <f>IFERROR('Πρόγραμμα ανάπτυξης δικτύου'!I157/'Πρόγραμμα ανάπτυξης δικτύου'!I33,0)</f>
        <v>2611.1080155969184</v>
      </c>
      <c r="H29" s="149">
        <f>IFERROR('Πρόγραμμα ανάπτυξης δικτύου'!J157/'Πρόγραμμα ανάπτυξης δικτύου'!J33,0)</f>
        <v>2138.57589671702</v>
      </c>
      <c r="I29" s="149">
        <f>IFERROR('Πρόγραμμα ανάπτυξης δικτύου'!K157/'Πρόγραμμα ανάπτυξης δικτύου'!K33,0)</f>
        <v>4737.4537169559217</v>
      </c>
    </row>
    <row r="30" spans="2:10" ht="28.9">
      <c r="B30" s="9" t="s">
        <v>209</v>
      </c>
      <c r="C30" s="10" t="s">
        <v>210</v>
      </c>
      <c r="D30" s="149">
        <f>IFERROR('Πρόγραμμα ανάπτυξης δικτύου'!F69/'Πρόγραμμα ανάπτυξης δικτύου'!F14,0)</f>
        <v>2.7494923227512454E-2</v>
      </c>
      <c r="E30" s="149">
        <f>IFERROR('Πρόγραμμα ανάπτυξης δικτύου'!G69/'Πρόγραμμα ανάπτυξης δικτύου'!G14,0)</f>
        <v>5.9802399435426958E-2</v>
      </c>
      <c r="F30" s="149">
        <f>IFERROR('Πρόγραμμα ανάπτυξης δικτύου'!H69/'Πρόγραμμα ανάπτυξης δικτύου'!H14,0)</f>
        <v>0.90887499999999999</v>
      </c>
      <c r="G30" s="149">
        <f>IFERROR('Πρόγραμμα ανάπτυξης δικτύου'!I69/'Πρόγραμμα ανάπτυξης δικτύου'!I14,0)</f>
        <v>0.22600000000000001</v>
      </c>
      <c r="H30" s="149">
        <f>IFERROR('Πρόγραμμα ανάπτυξης δικτύου'!J69/'Πρόγραμμα ανάπτυξης δικτύου'!J14,0)</f>
        <v>0.49020000000000002</v>
      </c>
      <c r="I30" s="149">
        <f>IFERROR('Πρόγραμμα ανάπτυξης δικτύου'!K69/'Πρόγραμμα ανάπτυξης δικτύου'!K14,0)</f>
        <v>8.9615913442387021E-2</v>
      </c>
    </row>
    <row r="31" spans="2:10" ht="28.9">
      <c r="B31" s="9" t="s">
        <v>211</v>
      </c>
      <c r="C31" s="10" t="s">
        <v>201</v>
      </c>
      <c r="D31" s="149">
        <f>IFERROR('Πρόγραμμα ανάπτυξης δικτύου'!F33/'Πρόγραμμα ανάπτυξης δικτύου'!F14,0)</f>
        <v>1.175571106468563E-2</v>
      </c>
      <c r="E31" s="149">
        <f>IFERROR('Πρόγραμμα ανάπτυξης δικτύου'!G33/'Πρόγραμμα ανάπτυξης δικτύου'!G14,0)</f>
        <v>3.3401552575864503E-2</v>
      </c>
      <c r="F31" s="149">
        <f>IFERROR('Πρόγραμμα ανάπτυξης δικτύου'!H33/'Πρόγραμμα ανάπτυξης δικτύου'!H14,0)</f>
        <v>0.60699999999999998</v>
      </c>
      <c r="G31" s="149">
        <f>IFERROR('Πρόγραμμα ανάπτυξης δικτύου'!I33/'Πρόγραμμα ανάπτυξης δικτύου'!I14,0)</f>
        <v>0.1552</v>
      </c>
      <c r="H31" s="149">
        <f>IFERROR('Πρόγραμμα ανάπτυξης δικτύου'!J33/'Πρόγραμμα ανάπτυξης δικτύου'!J14,0)</f>
        <v>0.44700000000000001</v>
      </c>
      <c r="I31" s="149">
        <f>IFERROR('Πρόγραμμα ανάπτυξης δικτύου'!K33/'Πρόγραμμα ανάπτυξης δικτύου'!K14,0)</f>
        <v>5.6389479886993409E-2</v>
      </c>
    </row>
    <row r="32" spans="2:10" ht="28.9">
      <c r="B32" s="9" t="s">
        <v>309</v>
      </c>
      <c r="C32" s="10" t="s">
        <v>199</v>
      </c>
      <c r="D32" s="149">
        <f>IFERROR('Πρόγραμμα ανάπτυξης δικτύου'!F98/'Πρόγραμμα ανάπτυξης δικτύου'!F14,0)</f>
        <v>0.20619536686681567</v>
      </c>
      <c r="E32" s="149">
        <f>IFERROR('Πρόγραμμα ανάπτυξης δικτύου'!G98/'Πρόγραμμα ανάπτυξης δικτύου'!G14,0)</f>
        <v>1.0386591390261115</v>
      </c>
      <c r="F32" s="149">
        <f>IFERROR('Πρόγραμμα ανάπτυξης δικτύου'!H98/'Πρόγραμμα ανάπτυξης δικτύου'!H14,0)</f>
        <v>43.178750000000001</v>
      </c>
      <c r="G32" s="149">
        <f>IFERROR('Πρόγραμμα ανάπτυξης δικτύου'!I98/'Πρόγραμμα ανάπτυξης δικτύου'!I14,0)</f>
        <v>33.333219999999997</v>
      </c>
      <c r="H32" s="149">
        <f>IFERROR('Πρόγραμμα ανάπτυξης δικτύου'!J98/'Πρόγραμμα ανάπτυξης δικτύου'!J14,0)</f>
        <v>121.52672</v>
      </c>
      <c r="I32" s="149">
        <f>IFERROR('Πρόγραμμα ανάπτυξης δικτύου'!K98/'Πρόγραμμα ανάπτυξης δικτύου'!K14,0)</f>
        <v>5.9528944629341689</v>
      </c>
      <c r="J32" s="130"/>
    </row>
    <row r="33" spans="2:2">
      <c r="B33" s="224" t="s">
        <v>310</v>
      </c>
    </row>
  </sheetData>
  <mergeCells count="5">
    <mergeCell ref="I22:I26"/>
    <mergeCell ref="B19:I19"/>
    <mergeCell ref="C2:H2"/>
    <mergeCell ref="J2:L2"/>
    <mergeCell ref="B5:I5"/>
  </mergeCells>
  <hyperlinks>
    <hyperlink ref="J2" location="'Αρχική σελίδα'!A1" display="Πίσω στην αρχική σελίδα" xr:uid="{8401035D-41D6-462B-B9B4-DDEF21BC9551}"/>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0E597-B05A-4AEA-9E9E-2BDC62205EAF}">
  <sheetPr>
    <tabColor theme="9" tint="0.79998168889431442"/>
  </sheetPr>
  <dimension ref="B2:L47"/>
  <sheetViews>
    <sheetView showGridLines="0" workbookViewId="0">
      <selection activeCell="I18" sqref="I18"/>
    </sheetView>
  </sheetViews>
  <sheetFormatPr defaultColWidth="8.85546875" defaultRowHeight="14.45"/>
  <cols>
    <col min="1" max="1" width="2.85546875" customWidth="1"/>
    <col min="2" max="2" width="45.7109375" customWidth="1"/>
    <col min="3" max="8" width="12.7109375" customWidth="1"/>
  </cols>
  <sheetData>
    <row r="2" spans="2:12" ht="18">
      <c r="B2" s="91" t="s">
        <v>0</v>
      </c>
      <c r="C2" s="294" t="str">
        <f>'Αρχική σελίδα'!C3</f>
        <v>Κεντρική Μακεδονία</v>
      </c>
      <c r="D2" s="294"/>
      <c r="E2" s="294"/>
      <c r="F2" s="294"/>
      <c r="G2" s="294"/>
      <c r="H2" s="294"/>
      <c r="J2" s="295" t="s">
        <v>59</v>
      </c>
      <c r="K2" s="295"/>
      <c r="L2" s="295"/>
    </row>
    <row r="3" spans="2:12" ht="18">
      <c r="B3" s="2" t="s">
        <v>2</v>
      </c>
      <c r="C3" s="45">
        <f>'Αρχική σελίδα'!C4</f>
        <v>2024</v>
      </c>
      <c r="D3" s="45" t="s">
        <v>3</v>
      </c>
      <c r="E3" s="45">
        <f>C3+4</f>
        <v>2028</v>
      </c>
    </row>
    <row r="5" spans="2:12" ht="32.1" customHeight="1">
      <c r="B5" s="296" t="s">
        <v>311</v>
      </c>
      <c r="C5" s="296"/>
      <c r="D5" s="296"/>
      <c r="E5" s="296"/>
      <c r="F5" s="296"/>
      <c r="G5" s="296"/>
      <c r="H5" s="296"/>
      <c r="I5" s="296"/>
    </row>
    <row r="6" spans="2:12">
      <c r="B6" s="222"/>
      <c r="C6" s="222"/>
      <c r="D6" s="222"/>
      <c r="E6" s="222"/>
      <c r="F6" s="222"/>
      <c r="G6" s="222"/>
      <c r="H6" s="222"/>
    </row>
    <row r="7" spans="2:12">
      <c r="B7" s="3" t="s">
        <v>223</v>
      </c>
      <c r="C7" s="54" t="s">
        <v>193</v>
      </c>
      <c r="D7" s="248">
        <v>8.3799999999999999E-2</v>
      </c>
      <c r="E7" s="248">
        <v>8.3799999999999999E-2</v>
      </c>
      <c r="F7" s="248">
        <v>8.3799999999999999E-2</v>
      </c>
      <c r="G7" s="248">
        <v>8.3799999999999999E-2</v>
      </c>
      <c r="H7" s="248">
        <v>8.3799999999999999E-2</v>
      </c>
      <c r="I7" s="16" t="s">
        <v>224</v>
      </c>
    </row>
    <row r="9" spans="2:12" ht="15.6">
      <c r="B9" s="400" t="s">
        <v>312</v>
      </c>
      <c r="C9" s="401"/>
      <c r="D9" s="401"/>
      <c r="E9" s="401"/>
      <c r="F9" s="401"/>
      <c r="G9" s="401"/>
      <c r="H9" s="402"/>
    </row>
    <row r="10" spans="2:12">
      <c r="B10" s="3"/>
      <c r="C10" s="26" t="s">
        <v>102</v>
      </c>
      <c r="D10" s="26">
        <f>$C$3</f>
        <v>2024</v>
      </c>
      <c r="E10" s="26">
        <f>$C$3+1</f>
        <v>2025</v>
      </c>
      <c r="F10" s="26">
        <f>$C$3+2</f>
        <v>2026</v>
      </c>
      <c r="G10" s="26">
        <f>$C$3+3</f>
        <v>2027</v>
      </c>
      <c r="H10" s="26">
        <f>$C$3+4</f>
        <v>2028</v>
      </c>
    </row>
    <row r="11" spans="2:12">
      <c r="B11" s="3" t="s">
        <v>228</v>
      </c>
      <c r="C11" s="37"/>
      <c r="D11" s="20">
        <v>1</v>
      </c>
      <c r="E11" s="20">
        <v>2</v>
      </c>
      <c r="F11" s="20">
        <v>3</v>
      </c>
      <c r="G11" s="20">
        <v>4</v>
      </c>
      <c r="H11" s="20">
        <v>5</v>
      </c>
    </row>
    <row r="12" spans="2:12">
      <c r="B12" s="3" t="s">
        <v>313</v>
      </c>
      <c r="C12" s="33" t="s">
        <v>314</v>
      </c>
      <c r="D12" s="34">
        <v>19408042.030000001</v>
      </c>
      <c r="E12" s="34">
        <v>19145045.140000001</v>
      </c>
      <c r="F12" s="34">
        <v>18880638.440000001</v>
      </c>
      <c r="G12" s="34">
        <v>18651095.800000001</v>
      </c>
      <c r="H12" s="34">
        <v>18477908.07</v>
      </c>
      <c r="I12" s="130"/>
    </row>
    <row r="13" spans="2:12">
      <c r="B13" s="3" t="s">
        <v>315</v>
      </c>
      <c r="C13" s="33" t="s">
        <v>314</v>
      </c>
      <c r="D13" s="150">
        <f>D12*$D$7</f>
        <v>1626393.9221140002</v>
      </c>
      <c r="E13" s="150">
        <f>E12*$E$7</f>
        <v>1604354.7827320001</v>
      </c>
      <c r="F13" s="150">
        <f>F12*$F$7</f>
        <v>1582197.5012720001</v>
      </c>
      <c r="G13" s="150">
        <f>G12*$G$7</f>
        <v>1562961.8280400001</v>
      </c>
      <c r="H13" s="150">
        <f>H12*$H$7</f>
        <v>1548448.6962659999</v>
      </c>
    </row>
    <row r="14" spans="2:12">
      <c r="B14" s="3" t="s">
        <v>316</v>
      </c>
      <c r="C14" s="35" t="s">
        <v>314</v>
      </c>
      <c r="D14" s="34">
        <v>1097332</v>
      </c>
      <c r="E14" s="34">
        <v>1093960</v>
      </c>
      <c r="F14" s="34">
        <v>1205198</v>
      </c>
      <c r="G14" s="34">
        <v>1300611</v>
      </c>
      <c r="H14" s="34">
        <v>1433121</v>
      </c>
      <c r="I14" s="130"/>
    </row>
    <row r="15" spans="2:12">
      <c r="B15" s="3" t="s">
        <v>317</v>
      </c>
      <c r="C15" s="28" t="s">
        <v>314</v>
      </c>
      <c r="D15" s="34">
        <v>2707425</v>
      </c>
      <c r="E15" s="34">
        <v>2591137</v>
      </c>
      <c r="F15" s="34">
        <v>2607130</v>
      </c>
      <c r="G15" s="34">
        <v>2631044</v>
      </c>
      <c r="H15" s="34">
        <v>2666110</v>
      </c>
      <c r="I15" s="130"/>
    </row>
    <row r="16" spans="2:12">
      <c r="B16" s="3" t="s">
        <v>318</v>
      </c>
      <c r="C16" s="36" t="s">
        <v>314</v>
      </c>
      <c r="D16" s="151">
        <f>SUM(D13:D15)</f>
        <v>5431150.9221139997</v>
      </c>
      <c r="E16" s="151">
        <f t="shared" ref="E16:H16" si="0">SUM(E13:E15)</f>
        <v>5289451.7827320006</v>
      </c>
      <c r="F16" s="151">
        <f t="shared" si="0"/>
        <v>5394525.5012720004</v>
      </c>
      <c r="G16" s="151">
        <f t="shared" si="0"/>
        <v>5494616.8280400001</v>
      </c>
      <c r="H16" s="151">
        <f t="shared" si="0"/>
        <v>5647679.6962660002</v>
      </c>
    </row>
    <row r="17" spans="2:8">
      <c r="B17" s="3" t="s">
        <v>245</v>
      </c>
      <c r="C17" s="36" t="s">
        <v>314</v>
      </c>
      <c r="D17" s="151">
        <f>D16*1/(1+D7)</f>
        <v>5011211.4062686833</v>
      </c>
      <c r="E17" s="151">
        <f>E16*(1/(1+E7)*1/(1+D7))</f>
        <v>4503108.0648621013</v>
      </c>
      <c r="F17" s="151">
        <f>F16*(1/(1+F7)*(1/(1+E7)*1/(1+D7)))</f>
        <v>4237461.9394310266</v>
      </c>
      <c r="G17" s="151">
        <f>G16*(1/(1+G7)*(1/(1+F7)*(1/(1+E7)*1/(1+D7))))</f>
        <v>3982362.8251570244</v>
      </c>
      <c r="H17" s="151">
        <f>H16*(1/(1+H7)*(1/(1+G7)*(1/(1+F7)*(1/(1+E7)*1/(1+D7)))))</f>
        <v>3776802.9329976412</v>
      </c>
    </row>
    <row r="18" spans="2:8">
      <c r="B18" s="39" t="s">
        <v>319</v>
      </c>
      <c r="C18" s="40" t="s">
        <v>314</v>
      </c>
      <c r="D18" s="152">
        <f>SUM(D17:H17)</f>
        <v>21510947.168716475</v>
      </c>
      <c r="E18" s="38"/>
      <c r="F18" s="38"/>
      <c r="G18" s="38"/>
      <c r="H18" s="38"/>
    </row>
    <row r="19" spans="2:8" ht="6" customHeight="1">
      <c r="C19" s="32"/>
      <c r="D19" s="32"/>
      <c r="E19" s="32"/>
      <c r="F19" s="32"/>
    </row>
    <row r="20" spans="2:8">
      <c r="B20" s="3" t="s">
        <v>320</v>
      </c>
      <c r="C20" s="36" t="s">
        <v>111</v>
      </c>
      <c r="D20" s="151">
        <f>'Πρόγραμμα ανάπτυξης δικτύου'!F101</f>
        <v>1064838.585</v>
      </c>
      <c r="E20" s="151">
        <f>'Πρόγραμμα ανάπτυξης δικτύου'!G101</f>
        <v>1064838.585</v>
      </c>
      <c r="F20" s="151">
        <f>'Πρόγραμμα ανάπτυξης δικτύου'!H101</f>
        <v>1064838.585</v>
      </c>
      <c r="G20" s="151">
        <f>'Πρόγραμμα ανάπτυξης δικτύου'!I101</f>
        <v>1064838.585</v>
      </c>
      <c r="H20" s="151">
        <f>'Πρόγραμμα ανάπτυξης δικτύου'!J101</f>
        <v>1064838.585</v>
      </c>
    </row>
    <row r="21" spans="2:8">
      <c r="B21" s="39" t="s">
        <v>321</v>
      </c>
      <c r="C21" s="40" t="s">
        <v>111</v>
      </c>
      <c r="D21" s="152">
        <f>SUM(D20:H20)</f>
        <v>5324192.9249999998</v>
      </c>
    </row>
    <row r="22" spans="2:8">
      <c r="B22" s="16"/>
    </row>
    <row r="23" spans="2:8">
      <c r="B23" s="3" t="s">
        <v>225</v>
      </c>
      <c r="C23" s="41" t="s">
        <v>206</v>
      </c>
      <c r="D23" s="283">
        <f>IFERROR(D18/D21,0)</f>
        <v>4.0402268422150529</v>
      </c>
    </row>
    <row r="24" spans="2:8">
      <c r="D24" s="38"/>
    </row>
    <row r="26" spans="2:8" ht="15.6">
      <c r="B26" s="400" t="s">
        <v>322</v>
      </c>
      <c r="C26" s="401"/>
      <c r="D26" s="401"/>
      <c r="E26" s="401"/>
      <c r="F26" s="401"/>
      <c r="G26" s="401"/>
      <c r="H26" s="402"/>
    </row>
    <row r="27" spans="2:8">
      <c r="B27" s="3"/>
      <c r="C27" s="26" t="s">
        <v>102</v>
      </c>
      <c r="D27" s="26">
        <f>$C$3</f>
        <v>2024</v>
      </c>
      <c r="E27" s="26">
        <f>$C$3+1</f>
        <v>2025</v>
      </c>
      <c r="F27" s="26">
        <f>$C$3+2</f>
        <v>2026</v>
      </c>
      <c r="G27" s="26">
        <f>$C$3+3</f>
        <v>2027</v>
      </c>
      <c r="H27" s="26">
        <f>$C$3+4</f>
        <v>2028</v>
      </c>
    </row>
    <row r="28" spans="2:8">
      <c r="B28" s="3" t="s">
        <v>228</v>
      </c>
      <c r="C28" s="37"/>
      <c r="D28" s="20">
        <v>1</v>
      </c>
      <c r="E28" s="20">
        <v>2</v>
      </c>
      <c r="F28" s="20">
        <v>3</v>
      </c>
      <c r="G28" s="20">
        <v>4</v>
      </c>
      <c r="H28" s="20">
        <v>5</v>
      </c>
    </row>
    <row r="29" spans="2:8">
      <c r="B29" s="3" t="s">
        <v>313</v>
      </c>
      <c r="C29" s="33" t="s">
        <v>176</v>
      </c>
      <c r="D29" s="34">
        <v>28810237.420000002</v>
      </c>
      <c r="E29" s="34">
        <v>47172207.229999997</v>
      </c>
      <c r="F29" s="34">
        <v>50726931.590000004</v>
      </c>
      <c r="G29" s="34">
        <v>52637415.619999997</v>
      </c>
      <c r="H29" s="34">
        <v>53252017.409999996</v>
      </c>
    </row>
    <row r="30" spans="2:8">
      <c r="B30" s="3" t="s">
        <v>315</v>
      </c>
      <c r="C30" s="33" t="s">
        <v>176</v>
      </c>
      <c r="D30" s="150">
        <f>D29*$D$7</f>
        <v>2414297.895796</v>
      </c>
      <c r="E30" s="150">
        <f t="shared" ref="E30" si="1">E29*$D$7</f>
        <v>3953030.9658739995</v>
      </c>
      <c r="F30" s="150">
        <f t="shared" ref="F30" si="2">F29*$D$7</f>
        <v>4250916.8672420001</v>
      </c>
      <c r="G30" s="150">
        <f t="shared" ref="G30" si="3">G29*$D$7</f>
        <v>4411015.4289560001</v>
      </c>
      <c r="H30" s="150">
        <f t="shared" ref="H30" si="4">H29*$D$7</f>
        <v>4462519.0589579996</v>
      </c>
    </row>
    <row r="31" spans="2:8">
      <c r="B31" s="3" t="s">
        <v>323</v>
      </c>
      <c r="C31" s="35" t="s">
        <v>176</v>
      </c>
      <c r="D31" s="34">
        <v>1294866</v>
      </c>
      <c r="E31" s="34">
        <v>1714467</v>
      </c>
      <c r="F31" s="34">
        <v>2067830</v>
      </c>
      <c r="G31" s="34">
        <v>2203798</v>
      </c>
      <c r="H31" s="34">
        <v>2416992</v>
      </c>
    </row>
    <row r="32" spans="2:8">
      <c r="B32" s="3" t="s">
        <v>317</v>
      </c>
      <c r="C32" s="28" t="s">
        <v>176</v>
      </c>
      <c r="D32" s="34">
        <v>2723021</v>
      </c>
      <c r="E32" s="34">
        <v>2666287</v>
      </c>
      <c r="F32" s="34">
        <v>2739945</v>
      </c>
      <c r="G32" s="34">
        <v>2816691</v>
      </c>
      <c r="H32" s="34">
        <v>2895059</v>
      </c>
    </row>
    <row r="33" spans="2:8">
      <c r="B33" s="3" t="s">
        <v>318</v>
      </c>
      <c r="C33" s="36" t="s">
        <v>176</v>
      </c>
      <c r="D33" s="151">
        <f>SUM(D30:D32)</f>
        <v>6432184.895796</v>
      </c>
      <c r="E33" s="151">
        <f>SUM(E30:E32)</f>
        <v>8333784.9658739995</v>
      </c>
      <c r="F33" s="151">
        <f>SUM(F30:F32)</f>
        <v>9058691.867242001</v>
      </c>
      <c r="G33" s="151">
        <f>SUM(G30:G32)</f>
        <v>9431504.4289560001</v>
      </c>
      <c r="H33" s="151">
        <f>SUM(H30:H32)</f>
        <v>9774570.0589579996</v>
      </c>
    </row>
    <row r="34" spans="2:8">
      <c r="B34" s="3" t="s">
        <v>245</v>
      </c>
      <c r="C34" s="36" t="s">
        <v>176</v>
      </c>
      <c r="D34" s="151">
        <f>D33*1/(1+D7)</f>
        <v>5934844.8937036349</v>
      </c>
      <c r="E34" s="151">
        <f>E33*(1/(1+E7)*1/(1+D7))</f>
        <v>7094862.7253145259</v>
      </c>
      <c r="F34" s="151">
        <f>F33*(1/(1+F7)*(1/(1+E7)*1/(1+D7)))</f>
        <v>7115706.8400956076</v>
      </c>
      <c r="G34" s="151">
        <f>G33*(1/(1+G7)*(1/(1+F7)*(1/(1+E7)*1/(1+D7))))</f>
        <v>6835721.9072137224</v>
      </c>
      <c r="H34" s="151">
        <f>H33*(1/(1+H7)*(1/(1+G7)*(1/(1+F7)*(1/(1+E7)*1/(1+D7)))))</f>
        <v>6536600.3124913694</v>
      </c>
    </row>
    <row r="35" spans="2:8">
      <c r="B35" s="39" t="s">
        <v>319</v>
      </c>
      <c r="C35" s="40" t="s">
        <v>176</v>
      </c>
      <c r="D35" s="152">
        <f>SUM(D34:H34)</f>
        <v>33517736.678818859</v>
      </c>
      <c r="E35" s="38"/>
      <c r="F35" s="38"/>
      <c r="G35" s="38"/>
      <c r="H35" s="38"/>
    </row>
    <row r="36" spans="2:8">
      <c r="B36" s="16" t="s">
        <v>324</v>
      </c>
      <c r="C36" s="42"/>
      <c r="D36" s="43"/>
      <c r="E36" s="38"/>
      <c r="F36" s="38"/>
      <c r="G36" s="38"/>
      <c r="H36" s="38"/>
    </row>
    <row r="37" spans="2:8">
      <c r="B37" s="16" t="s">
        <v>325</v>
      </c>
      <c r="C37" s="32"/>
      <c r="D37" s="32"/>
      <c r="E37" s="32"/>
      <c r="F37" s="32"/>
    </row>
    <row r="38" spans="2:8">
      <c r="C38" s="32"/>
      <c r="D38" s="32"/>
      <c r="E38" s="32"/>
      <c r="F38" s="32"/>
    </row>
    <row r="39" spans="2:8">
      <c r="B39" s="3" t="s">
        <v>320</v>
      </c>
      <c r="C39" s="36" t="s">
        <v>111</v>
      </c>
      <c r="D39" s="151">
        <f>'Πρόγραμμα ανάπτυξης δικτύου'!F102</f>
        <v>1086009.385</v>
      </c>
      <c r="E39" s="151">
        <f>'Πρόγραμμα ανάπτυξης δικτύου'!G102</f>
        <v>1212016.585</v>
      </c>
      <c r="F39" s="151">
        <f>'Πρόγραμμα ανάπτυξης δικτύου'!H102</f>
        <v>1410268.585</v>
      </c>
      <c r="G39" s="151">
        <f>'Πρόγραμμα ανάπτυξης δικτύου'!I102</f>
        <v>1564836.885</v>
      </c>
      <c r="H39" s="151">
        <f>'Πρόγραμμα ανάπτυξης δικτύου'!J102</f>
        <v>1672472.1850000001</v>
      </c>
    </row>
    <row r="40" spans="2:8">
      <c r="B40" s="39" t="s">
        <v>321</v>
      </c>
      <c r="C40" s="40" t="s">
        <v>111</v>
      </c>
      <c r="D40" s="152">
        <f>SUM(D39:H39)</f>
        <v>6945603.625</v>
      </c>
    </row>
    <row r="41" spans="2:8">
      <c r="B41" s="16"/>
    </row>
    <row r="42" spans="2:8">
      <c r="B42" s="3" t="s">
        <v>225</v>
      </c>
      <c r="C42" s="41" t="s">
        <v>206</v>
      </c>
      <c r="D42" s="282">
        <f>IFERROR(D35/D40,0)</f>
        <v>4.8257485581490922</v>
      </c>
    </row>
    <row r="45" spans="2:8" ht="15.6">
      <c r="B45" s="400" t="s">
        <v>326</v>
      </c>
      <c r="C45" s="401"/>
      <c r="D45" s="401"/>
      <c r="E45" s="401"/>
      <c r="F45" s="401"/>
      <c r="G45" s="401"/>
      <c r="H45" s="402"/>
    </row>
    <row r="47" spans="2:8">
      <c r="B47" s="39" t="s">
        <v>327</v>
      </c>
      <c r="C47" s="153">
        <f>IFERROR(D42/D23-1,0)</f>
        <v>0.1944251515103983</v>
      </c>
    </row>
  </sheetData>
  <mergeCells count="6">
    <mergeCell ref="B45:H45"/>
    <mergeCell ref="C2:H2"/>
    <mergeCell ref="B9:H9"/>
    <mergeCell ref="B26:H26"/>
    <mergeCell ref="J2:L2"/>
    <mergeCell ref="B5:I5"/>
  </mergeCells>
  <conditionalFormatting sqref="C47">
    <cfRule type="cellIs" dxfId="1" priority="1" operator="greaterThan">
      <formula>0</formula>
    </cfRule>
    <cfRule type="cellIs" dxfId="0" priority="2" operator="lessThanOrEqual">
      <formula>0</formula>
    </cfRule>
  </conditionalFormatting>
  <hyperlinks>
    <hyperlink ref="J2" location="'Αρχική σελίδα'!A1" display="Πίσω στην αρχική σελίδα" xr:uid="{01C4E3ED-FDFD-4EEB-99C1-5897737C5AB6}"/>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82AA5-0203-4F47-BADC-923A42040B79}">
  <sheetPr>
    <tabColor theme="4" tint="0.79998168889431442"/>
    <pageSetUpPr fitToPage="1"/>
  </sheetPr>
  <dimension ref="B2:AK35"/>
  <sheetViews>
    <sheetView showGridLines="0" topLeftCell="A8" workbookViewId="0">
      <selection activeCell="B11" sqref="B11:E34"/>
    </sheetView>
  </sheetViews>
  <sheetFormatPr defaultColWidth="8.85546875" defaultRowHeight="14.45"/>
  <cols>
    <col min="1" max="1" width="2.85546875" customWidth="1"/>
    <col min="2" max="2" width="47.42578125" customWidth="1"/>
    <col min="3" max="3" width="19.7109375" customWidth="1"/>
    <col min="4" max="4" width="23" customWidth="1"/>
    <col min="5" max="5" width="53.42578125" customWidth="1"/>
    <col min="6" max="6" width="32.28515625" customWidth="1"/>
    <col min="7" max="7" width="13.7109375" customWidth="1"/>
    <col min="14" max="14" width="8.85546875" style="229"/>
  </cols>
  <sheetData>
    <row r="2" spans="2:37" ht="18">
      <c r="B2" s="1" t="s">
        <v>0</v>
      </c>
      <c r="C2" s="294" t="str">
        <f>'Αρχική σελίδα'!C3</f>
        <v>Κεντρική Μακεδονία</v>
      </c>
      <c r="D2" s="294"/>
      <c r="E2" s="294"/>
      <c r="F2" s="294"/>
      <c r="G2" s="294"/>
      <c r="H2" s="294"/>
      <c r="J2" s="295" t="s">
        <v>59</v>
      </c>
      <c r="K2" s="295"/>
      <c r="L2" s="295"/>
    </row>
    <row r="3" spans="2:37" ht="18">
      <c r="B3" s="2" t="s">
        <v>2</v>
      </c>
      <c r="C3" s="98">
        <f>'Αρχική σελίδα'!C4</f>
        <v>2024</v>
      </c>
      <c r="D3" s="45" t="s">
        <v>3</v>
      </c>
      <c r="E3" s="45">
        <f>C3+4</f>
        <v>2028</v>
      </c>
      <c r="M3" s="125" t="s">
        <v>60</v>
      </c>
      <c r="N3" s="231" t="s">
        <v>61</v>
      </c>
      <c r="O3" s="125"/>
    </row>
    <row r="4" spans="2:37">
      <c r="M4" s="125" t="s">
        <v>62</v>
      </c>
      <c r="N4" s="231" t="s">
        <v>63</v>
      </c>
      <c r="O4" s="125"/>
    </row>
    <row r="5" spans="2:37" ht="32.450000000000003" customHeight="1">
      <c r="B5" s="296" t="s">
        <v>64</v>
      </c>
      <c r="C5" s="296"/>
      <c r="D5" s="296"/>
      <c r="E5" s="296"/>
      <c r="F5" s="296"/>
      <c r="G5" s="296"/>
      <c r="H5" s="296"/>
      <c r="N5" s="231" t="s">
        <v>65</v>
      </c>
    </row>
    <row r="6" spans="2:37">
      <c r="M6" s="125"/>
      <c r="N6" s="231" t="s">
        <v>66</v>
      </c>
      <c r="O6" s="125"/>
    </row>
    <row r="7" spans="2:37" ht="18">
      <c r="B7" s="99" t="s">
        <v>67</v>
      </c>
      <c r="C7" s="100"/>
      <c r="D7" s="100"/>
      <c r="E7" s="100"/>
      <c r="F7" s="100"/>
      <c r="G7" s="55"/>
      <c r="H7" s="55"/>
      <c r="I7" s="55"/>
      <c r="J7" s="22"/>
      <c r="M7" s="125"/>
      <c r="N7" s="231" t="s">
        <v>68</v>
      </c>
      <c r="O7" s="125"/>
    </row>
    <row r="8" spans="2:37">
      <c r="M8" s="125"/>
      <c r="N8" s="231" t="s">
        <v>69</v>
      </c>
      <c r="O8" s="125"/>
    </row>
    <row r="9" spans="2:37" ht="15.6">
      <c r="B9" s="293" t="s">
        <v>70</v>
      </c>
      <c r="C9" s="293"/>
      <c r="D9" s="293"/>
      <c r="E9" s="293"/>
      <c r="F9" s="293"/>
      <c r="M9" s="125"/>
      <c r="O9" s="125"/>
    </row>
    <row r="10" spans="2:37" ht="5.45" customHeight="1">
      <c r="B10" s="102"/>
      <c r="C10" s="102"/>
      <c r="D10" s="102"/>
      <c r="E10" s="102"/>
      <c r="F10" s="102"/>
      <c r="G10" s="102"/>
      <c r="H10" s="102"/>
      <c r="I10" s="102"/>
      <c r="J10" s="102"/>
      <c r="K10" s="102"/>
      <c r="L10" s="102"/>
      <c r="M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row>
    <row r="11" spans="2:37" ht="28.9">
      <c r="B11" s="76"/>
      <c r="C11" s="131" t="s">
        <v>71</v>
      </c>
      <c r="D11" s="27" t="s">
        <v>72</v>
      </c>
      <c r="E11" s="48" t="s">
        <v>73</v>
      </c>
      <c r="F11" s="48" t="s">
        <v>74</v>
      </c>
    </row>
    <row r="12" spans="2:37">
      <c r="B12" s="235" t="s">
        <v>75</v>
      </c>
      <c r="C12" s="124"/>
      <c r="D12" s="124"/>
      <c r="E12" s="124"/>
      <c r="F12" s="124"/>
    </row>
    <row r="13" spans="2:37" s="53" customFormat="1">
      <c r="B13" s="236" t="s">
        <v>76</v>
      </c>
      <c r="C13" s="124" t="s">
        <v>62</v>
      </c>
      <c r="D13" s="124" t="s">
        <v>60</v>
      </c>
      <c r="E13" s="124" t="s">
        <v>65</v>
      </c>
      <c r="F13" s="124"/>
      <c r="N13" s="230"/>
    </row>
    <row r="14" spans="2:37" s="53" customFormat="1">
      <c r="B14" s="236" t="s">
        <v>77</v>
      </c>
      <c r="C14" s="124" t="s">
        <v>62</v>
      </c>
      <c r="D14" s="124" t="s">
        <v>60</v>
      </c>
      <c r="E14" s="124" t="s">
        <v>63</v>
      </c>
      <c r="F14" s="124"/>
      <c r="N14" s="230"/>
    </row>
    <row r="15" spans="2:37">
      <c r="B15" s="235" t="s">
        <v>78</v>
      </c>
      <c r="C15" s="124"/>
      <c r="D15" s="124"/>
      <c r="E15" s="124"/>
      <c r="F15" s="124"/>
    </row>
    <row r="16" spans="2:37" s="53" customFormat="1">
      <c r="B16" s="236" t="s">
        <v>79</v>
      </c>
      <c r="C16" s="124" t="s">
        <v>62</v>
      </c>
      <c r="D16" s="124" t="s">
        <v>60</v>
      </c>
      <c r="E16" s="124" t="s">
        <v>63</v>
      </c>
      <c r="F16" s="124"/>
      <c r="N16" s="230"/>
    </row>
    <row r="17" spans="2:6">
      <c r="B17" s="236" t="s">
        <v>80</v>
      </c>
      <c r="C17" s="124" t="s">
        <v>62</v>
      </c>
      <c r="D17" s="124" t="s">
        <v>60</v>
      </c>
      <c r="E17" s="124" t="s">
        <v>63</v>
      </c>
      <c r="F17" s="124"/>
    </row>
    <row r="18" spans="2:6">
      <c r="B18" s="235" t="s">
        <v>81</v>
      </c>
      <c r="C18" s="124"/>
      <c r="D18" s="124"/>
      <c r="E18" s="124"/>
      <c r="F18" s="124"/>
    </row>
    <row r="19" spans="2:6">
      <c r="B19" s="236" t="s">
        <v>82</v>
      </c>
      <c r="C19" s="124" t="s">
        <v>62</v>
      </c>
      <c r="D19" s="124" t="s">
        <v>60</v>
      </c>
      <c r="E19" s="124" t="s">
        <v>65</v>
      </c>
      <c r="F19" s="124"/>
    </row>
    <row r="20" spans="2:6">
      <c r="B20" s="236" t="s">
        <v>83</v>
      </c>
      <c r="C20" s="124" t="s">
        <v>62</v>
      </c>
      <c r="D20" s="124" t="s">
        <v>60</v>
      </c>
      <c r="E20" s="124" t="s">
        <v>63</v>
      </c>
      <c r="F20" s="124"/>
    </row>
    <row r="21" spans="2:6">
      <c r="B21" s="235" t="s">
        <v>84</v>
      </c>
      <c r="C21" s="124"/>
      <c r="D21" s="124"/>
      <c r="E21" s="124"/>
      <c r="F21" s="124"/>
    </row>
    <row r="22" spans="2:6">
      <c r="B22" s="237" t="s">
        <v>85</v>
      </c>
      <c r="C22" s="124" t="s">
        <v>62</v>
      </c>
      <c r="D22" s="124" t="s">
        <v>60</v>
      </c>
      <c r="E22" s="124" t="s">
        <v>63</v>
      </c>
      <c r="F22" s="124"/>
    </row>
    <row r="23" spans="2:6">
      <c r="B23" s="235" t="s">
        <v>86</v>
      </c>
      <c r="C23" s="124"/>
      <c r="D23" s="124"/>
      <c r="E23" s="124"/>
      <c r="F23" s="124"/>
    </row>
    <row r="24" spans="2:6">
      <c r="B24" s="236" t="s">
        <v>87</v>
      </c>
      <c r="C24" s="124" t="s">
        <v>62</v>
      </c>
      <c r="D24" s="124" t="s">
        <v>60</v>
      </c>
      <c r="E24" s="124" t="s">
        <v>63</v>
      </c>
      <c r="F24" s="124"/>
    </row>
    <row r="25" spans="2:6">
      <c r="B25" s="235" t="s">
        <v>88</v>
      </c>
      <c r="C25" s="124"/>
      <c r="D25" s="124"/>
      <c r="E25" s="124"/>
      <c r="F25" s="124"/>
    </row>
    <row r="26" spans="2:6">
      <c r="B26" s="236" t="s">
        <v>89</v>
      </c>
      <c r="C26" s="124" t="s">
        <v>62</v>
      </c>
      <c r="D26" s="124" t="s">
        <v>60</v>
      </c>
      <c r="E26" s="124"/>
      <c r="F26" s="124"/>
    </row>
    <row r="27" spans="2:6">
      <c r="B27" s="235" t="s">
        <v>90</v>
      </c>
      <c r="C27" s="124"/>
      <c r="D27" s="124"/>
      <c r="E27" s="124"/>
      <c r="F27" s="124"/>
    </row>
    <row r="28" spans="2:6">
      <c r="B28" s="236" t="s">
        <v>91</v>
      </c>
      <c r="C28" s="124" t="s">
        <v>60</v>
      </c>
      <c r="D28" s="124" t="s">
        <v>60</v>
      </c>
      <c r="E28" s="124" t="s">
        <v>63</v>
      </c>
      <c r="F28" s="124"/>
    </row>
    <row r="29" spans="2:6">
      <c r="B29" s="236" t="s">
        <v>92</v>
      </c>
      <c r="C29" s="124" t="s">
        <v>60</v>
      </c>
      <c r="D29" s="124" t="s">
        <v>60</v>
      </c>
      <c r="E29" s="124" t="s">
        <v>63</v>
      </c>
      <c r="F29" s="124"/>
    </row>
    <row r="30" spans="2:6">
      <c r="B30" s="235" t="s">
        <v>84</v>
      </c>
      <c r="C30" s="124"/>
      <c r="D30" s="124"/>
      <c r="E30" s="124"/>
      <c r="F30" s="124"/>
    </row>
    <row r="31" spans="2:6">
      <c r="B31" s="236" t="s">
        <v>93</v>
      </c>
      <c r="C31" s="124" t="s">
        <v>60</v>
      </c>
      <c r="D31" s="124" t="s">
        <v>60</v>
      </c>
      <c r="E31" s="124" t="s">
        <v>63</v>
      </c>
      <c r="F31" s="124"/>
    </row>
    <row r="32" spans="2:6">
      <c r="B32" s="235" t="s">
        <v>94</v>
      </c>
      <c r="C32" s="124"/>
      <c r="D32" s="124"/>
      <c r="E32" s="124"/>
      <c r="F32" s="124"/>
    </row>
    <row r="33" spans="2:6">
      <c r="B33" s="236" t="s">
        <v>95</v>
      </c>
      <c r="C33" s="124" t="s">
        <v>60</v>
      </c>
      <c r="D33" s="124" t="s">
        <v>60</v>
      </c>
      <c r="E33" s="124"/>
      <c r="F33" s="124"/>
    </row>
    <row r="34" spans="2:6">
      <c r="B34" s="236" t="s">
        <v>96</v>
      </c>
      <c r="C34" s="124" t="s">
        <v>60</v>
      </c>
      <c r="D34" s="124" t="s">
        <v>60</v>
      </c>
      <c r="E34" s="124" t="s">
        <v>63</v>
      </c>
      <c r="F34" s="124"/>
    </row>
    <row r="35" spans="2:6">
      <c r="B35" s="16" t="s">
        <v>97</v>
      </c>
    </row>
  </sheetData>
  <mergeCells count="4">
    <mergeCell ref="B9:F9"/>
    <mergeCell ref="C2:H2"/>
    <mergeCell ref="J2:L2"/>
    <mergeCell ref="B5:H5"/>
  </mergeCells>
  <dataValidations count="2">
    <dataValidation type="list" allowBlank="1" showInputMessage="1" showErrorMessage="1" sqref="C12:D34" xr:uid="{A64E2A34-00E1-4D2D-92A8-78832A48E352}">
      <formula1>$M$3:$M$4</formula1>
    </dataValidation>
    <dataValidation type="list" allowBlank="1" showInputMessage="1" showErrorMessage="1" sqref="E12:E34" xr:uid="{9ABAC8EA-94CC-4B6E-B58F-56A0549892BD}">
      <formula1>$N$3:$N$9</formula1>
    </dataValidation>
  </dataValidations>
  <hyperlinks>
    <hyperlink ref="J2" location="'Αρχική σελίδα'!A1" display="Πίσω στην αρχική σελίδα" xr:uid="{CF1525D8-F5D2-4378-A877-2F32646769FD}"/>
  </hyperlinks>
  <pageMargins left="0.7" right="0.7" top="0.75" bottom="0.75" header="0.3" footer="0.3"/>
  <pageSetup paperSize="9" scale="4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197B4-DE08-4A3E-BC10-960D12509F77}">
  <sheetPr>
    <tabColor theme="4" tint="0.79998168889431442"/>
    <pageSetUpPr fitToPage="1"/>
  </sheetPr>
  <dimension ref="B2:R350"/>
  <sheetViews>
    <sheetView showGridLines="0" topLeftCell="A138" zoomScale="70" zoomScaleNormal="70" workbookViewId="0">
      <selection activeCell="K165" sqref="K165"/>
    </sheetView>
  </sheetViews>
  <sheetFormatPr defaultColWidth="8.85546875" defaultRowHeight="14.45" outlineLevelRow="2"/>
  <cols>
    <col min="1" max="1" width="2.85546875" customWidth="1"/>
    <col min="2" max="2" width="43" customWidth="1"/>
    <col min="3" max="3" width="11.85546875" customWidth="1"/>
    <col min="4" max="8" width="13.42578125" customWidth="1"/>
    <col min="9" max="9" width="14.85546875" customWidth="1"/>
    <col min="10" max="10" width="13.7109375" customWidth="1"/>
    <col min="11" max="11" width="13" customWidth="1"/>
    <col min="12" max="12" width="12.7109375" customWidth="1"/>
  </cols>
  <sheetData>
    <row r="2" spans="2:18" ht="18">
      <c r="B2" s="1" t="s">
        <v>0</v>
      </c>
      <c r="C2" s="294" t="str">
        <f>'Αρχική σελίδα'!C3</f>
        <v>Κεντρική Μακεδονία</v>
      </c>
      <c r="D2" s="294"/>
      <c r="E2" s="294"/>
      <c r="F2" s="294"/>
      <c r="G2" s="294"/>
      <c r="H2" s="294"/>
      <c r="J2" s="295" t="s">
        <v>59</v>
      </c>
      <c r="K2" s="295"/>
      <c r="L2" s="295"/>
    </row>
    <row r="3" spans="2:18" ht="18">
      <c r="B3" s="2" t="s">
        <v>2</v>
      </c>
      <c r="C3" s="98">
        <f>'Αρχική σελίδα'!C4</f>
        <v>2024</v>
      </c>
      <c r="D3" s="45" t="s">
        <v>3</v>
      </c>
      <c r="E3" s="45">
        <f>C3+4</f>
        <v>2028</v>
      </c>
    </row>
    <row r="5" spans="2:18" ht="72.599999999999994" customHeight="1">
      <c r="B5" s="296" t="s">
        <v>98</v>
      </c>
      <c r="C5" s="296"/>
      <c r="D5" s="296"/>
      <c r="E5" s="296"/>
      <c r="F5" s="296"/>
      <c r="G5" s="296"/>
      <c r="H5" s="296"/>
      <c r="I5" s="296"/>
    </row>
    <row r="6" spans="2:18">
      <c r="B6" s="221"/>
      <c r="C6" s="221"/>
      <c r="D6" s="221"/>
      <c r="E6" s="221"/>
      <c r="F6" s="221"/>
      <c r="G6" s="221"/>
      <c r="H6" s="221"/>
    </row>
    <row r="7" spans="2:18" ht="18">
      <c r="B7" s="99" t="s">
        <v>99</v>
      </c>
      <c r="C7" s="100"/>
      <c r="D7" s="100"/>
      <c r="E7" s="100"/>
      <c r="F7" s="100"/>
      <c r="G7" s="100"/>
      <c r="H7" s="100"/>
      <c r="I7" s="100"/>
      <c r="J7" s="100"/>
      <c r="K7" s="100"/>
      <c r="L7" s="100"/>
    </row>
    <row r="9" spans="2:18" ht="15.6">
      <c r="B9" s="293" t="s">
        <v>100</v>
      </c>
      <c r="C9" s="293"/>
      <c r="D9" s="293"/>
      <c r="E9" s="293"/>
      <c r="F9" s="293"/>
      <c r="G9" s="293"/>
      <c r="H9" s="293"/>
      <c r="I9" s="293"/>
    </row>
    <row r="10" spans="2:18" ht="6.6" customHeight="1"/>
    <row r="11" spans="2:18" outlineLevel="1">
      <c r="B11" s="71" t="s">
        <v>101</v>
      </c>
      <c r="C11" s="72"/>
      <c r="D11" s="72"/>
      <c r="E11" s="72"/>
      <c r="F11" s="72"/>
      <c r="G11" s="72"/>
      <c r="H11" s="72"/>
      <c r="I11" s="72"/>
      <c r="J11" s="55"/>
      <c r="K11" s="55"/>
      <c r="L11" s="55"/>
      <c r="M11" s="55"/>
      <c r="N11" s="55"/>
      <c r="O11" s="55"/>
      <c r="P11" s="55"/>
      <c r="Q11" s="55"/>
      <c r="R11" s="55"/>
    </row>
    <row r="12" spans="2:18" outlineLevel="2">
      <c r="B12" s="56"/>
      <c r="C12" s="75" t="s">
        <v>102</v>
      </c>
      <c r="D12" s="73">
        <f>$C$3</f>
        <v>2024</v>
      </c>
      <c r="E12" s="73">
        <f>$C$3+1</f>
        <v>2025</v>
      </c>
      <c r="F12" s="73">
        <f>$C$3+2</f>
        <v>2026</v>
      </c>
      <c r="G12" s="73">
        <f>$C$3+3</f>
        <v>2027</v>
      </c>
      <c r="H12" s="73">
        <f>$C$3+4</f>
        <v>2028</v>
      </c>
      <c r="I12" s="48" t="str">
        <f>D12&amp; " - "&amp;H12</f>
        <v>2024 - 2028</v>
      </c>
    </row>
    <row r="13" spans="2:18" outlineLevel="2">
      <c r="B13" s="235" t="s">
        <v>75</v>
      </c>
      <c r="C13" s="50" t="s">
        <v>103</v>
      </c>
      <c r="D13" s="6"/>
      <c r="E13" s="6"/>
      <c r="F13" s="6"/>
      <c r="G13" s="6"/>
      <c r="H13" s="6"/>
      <c r="I13" s="154">
        <f>D13+E13+F13+G13+H13</f>
        <v>0</v>
      </c>
    </row>
    <row r="14" spans="2:18" outlineLevel="2">
      <c r="B14" s="236" t="s">
        <v>76</v>
      </c>
      <c r="C14" s="50" t="s">
        <v>103</v>
      </c>
      <c r="D14" s="6">
        <v>11</v>
      </c>
      <c r="E14" s="6">
        <v>80</v>
      </c>
      <c r="F14" s="6">
        <v>78</v>
      </c>
      <c r="G14" s="6">
        <v>11</v>
      </c>
      <c r="H14" s="6">
        <v>12</v>
      </c>
      <c r="I14" s="154">
        <f t="shared" ref="I14:I35" si="0">D14+E14+F14+G14+H14</f>
        <v>192</v>
      </c>
    </row>
    <row r="15" spans="2:18" outlineLevel="2">
      <c r="B15" s="236" t="s">
        <v>77</v>
      </c>
      <c r="C15" s="50" t="s">
        <v>103</v>
      </c>
      <c r="D15" s="6"/>
      <c r="E15" s="6"/>
      <c r="F15" s="6"/>
      <c r="G15" s="6"/>
      <c r="H15" s="6"/>
      <c r="I15" s="154">
        <f t="shared" si="0"/>
        <v>0</v>
      </c>
    </row>
    <row r="16" spans="2:18" outlineLevel="2">
      <c r="B16" s="235" t="s">
        <v>78</v>
      </c>
      <c r="C16" s="50" t="s">
        <v>103</v>
      </c>
      <c r="D16" s="6"/>
      <c r="E16" s="6"/>
      <c r="F16" s="6"/>
      <c r="G16" s="6"/>
      <c r="H16" s="6"/>
      <c r="I16" s="154">
        <f t="shared" si="0"/>
        <v>0</v>
      </c>
    </row>
    <row r="17" spans="2:9" outlineLevel="2">
      <c r="B17" s="236" t="s">
        <v>79</v>
      </c>
      <c r="C17" s="50" t="s">
        <v>103</v>
      </c>
      <c r="D17" s="6">
        <v>5</v>
      </c>
      <c r="E17" s="6">
        <v>19</v>
      </c>
      <c r="F17" s="6">
        <v>16</v>
      </c>
      <c r="G17" s="6">
        <v>1</v>
      </c>
      <c r="H17" s="6">
        <v>1</v>
      </c>
      <c r="I17" s="154">
        <f t="shared" si="0"/>
        <v>42</v>
      </c>
    </row>
    <row r="18" spans="2:9" outlineLevel="2">
      <c r="B18" s="236" t="s">
        <v>80</v>
      </c>
      <c r="C18" s="50" t="s">
        <v>103</v>
      </c>
      <c r="D18" s="6"/>
      <c r="E18" s="6"/>
      <c r="F18" s="6"/>
      <c r="G18" s="6"/>
      <c r="H18" s="6"/>
      <c r="I18" s="154">
        <f t="shared" si="0"/>
        <v>0</v>
      </c>
    </row>
    <row r="19" spans="2:9" outlineLevel="2">
      <c r="B19" s="235" t="s">
        <v>81</v>
      </c>
      <c r="C19" s="50" t="s">
        <v>103</v>
      </c>
      <c r="D19" s="6"/>
      <c r="E19" s="6"/>
      <c r="F19" s="6"/>
      <c r="G19" s="6"/>
      <c r="H19" s="6"/>
      <c r="I19" s="154">
        <f t="shared" si="0"/>
        <v>0</v>
      </c>
    </row>
    <row r="20" spans="2:9" outlineLevel="2">
      <c r="B20" s="236" t="s">
        <v>82</v>
      </c>
      <c r="C20" s="50" t="s">
        <v>103</v>
      </c>
      <c r="D20" s="6">
        <v>7</v>
      </c>
      <c r="E20" s="6">
        <v>30</v>
      </c>
      <c r="F20" s="6">
        <v>30</v>
      </c>
      <c r="G20" s="6">
        <v>6</v>
      </c>
      <c r="H20" s="6">
        <v>6</v>
      </c>
      <c r="I20" s="154">
        <f t="shared" si="0"/>
        <v>79</v>
      </c>
    </row>
    <row r="21" spans="2:9" outlineLevel="2">
      <c r="B21" s="236" t="s">
        <v>83</v>
      </c>
      <c r="C21" s="50" t="s">
        <v>103</v>
      </c>
      <c r="D21" s="6"/>
      <c r="E21" s="6"/>
      <c r="F21" s="6"/>
      <c r="G21" s="6"/>
      <c r="H21" s="6"/>
      <c r="I21" s="154">
        <f t="shared" si="0"/>
        <v>0</v>
      </c>
    </row>
    <row r="22" spans="2:9" outlineLevel="2">
      <c r="B22" s="235" t="s">
        <v>84</v>
      </c>
      <c r="C22" s="50" t="s">
        <v>103</v>
      </c>
      <c r="D22" s="6"/>
      <c r="E22" s="6"/>
      <c r="F22" s="6"/>
      <c r="G22" s="6"/>
      <c r="H22" s="6"/>
      <c r="I22" s="154">
        <f t="shared" si="0"/>
        <v>0</v>
      </c>
    </row>
    <row r="23" spans="2:9" outlineLevel="2">
      <c r="B23" s="237" t="s">
        <v>85</v>
      </c>
      <c r="C23" s="50" t="s">
        <v>103</v>
      </c>
      <c r="D23" s="6"/>
      <c r="E23" s="6"/>
      <c r="F23" s="6"/>
      <c r="G23" s="6"/>
      <c r="H23" s="6"/>
      <c r="I23" s="154">
        <f t="shared" si="0"/>
        <v>0</v>
      </c>
    </row>
    <row r="24" spans="2:9" outlineLevel="2">
      <c r="B24" s="235" t="s">
        <v>86</v>
      </c>
      <c r="C24" s="50" t="s">
        <v>103</v>
      </c>
      <c r="D24" s="6"/>
      <c r="E24" s="6"/>
      <c r="F24" s="6"/>
      <c r="G24" s="6"/>
      <c r="H24" s="6"/>
      <c r="I24" s="154">
        <f t="shared" si="0"/>
        <v>0</v>
      </c>
    </row>
    <row r="25" spans="2:9" outlineLevel="2">
      <c r="B25" s="236" t="s">
        <v>87</v>
      </c>
      <c r="C25" s="50" t="s">
        <v>103</v>
      </c>
      <c r="D25" s="6"/>
      <c r="E25" s="6"/>
      <c r="F25" s="6"/>
      <c r="G25" s="6"/>
      <c r="H25" s="6"/>
      <c r="I25" s="154">
        <f>D25+E25+F25+G25+H25</f>
        <v>0</v>
      </c>
    </row>
    <row r="26" spans="2:9" outlineLevel="2">
      <c r="B26" s="235" t="s">
        <v>88</v>
      </c>
      <c r="C26" s="50" t="s">
        <v>103</v>
      </c>
      <c r="D26" s="6"/>
      <c r="E26" s="6"/>
      <c r="F26" s="6"/>
      <c r="G26" s="6"/>
      <c r="H26" s="6"/>
      <c r="I26" s="154">
        <f t="shared" si="0"/>
        <v>0</v>
      </c>
    </row>
    <row r="27" spans="2:9" outlineLevel="2">
      <c r="B27" s="236" t="s">
        <v>89</v>
      </c>
      <c r="C27" s="50" t="s">
        <v>103</v>
      </c>
      <c r="D27" s="6"/>
      <c r="E27" s="6"/>
      <c r="F27" s="6"/>
      <c r="G27" s="6"/>
      <c r="H27" s="6"/>
      <c r="I27" s="154">
        <f t="shared" si="0"/>
        <v>0</v>
      </c>
    </row>
    <row r="28" spans="2:9" outlineLevel="2">
      <c r="B28" s="235" t="s">
        <v>90</v>
      </c>
      <c r="C28" s="50" t="s">
        <v>103</v>
      </c>
      <c r="D28" s="6"/>
      <c r="E28" s="6"/>
      <c r="F28" s="6"/>
      <c r="G28" s="6"/>
      <c r="H28" s="6"/>
      <c r="I28" s="154">
        <f t="shared" si="0"/>
        <v>0</v>
      </c>
    </row>
    <row r="29" spans="2:9" outlineLevel="2">
      <c r="B29" s="236" t="s">
        <v>91</v>
      </c>
      <c r="C29" s="50" t="s">
        <v>103</v>
      </c>
      <c r="D29" s="6"/>
      <c r="E29" s="6"/>
      <c r="F29" s="6"/>
      <c r="G29" s="6"/>
      <c r="H29" s="6"/>
      <c r="I29" s="154">
        <f t="shared" si="0"/>
        <v>0</v>
      </c>
    </row>
    <row r="30" spans="2:9" outlineLevel="2">
      <c r="B30" s="236" t="s">
        <v>92</v>
      </c>
      <c r="C30" s="50" t="s">
        <v>103</v>
      </c>
      <c r="D30" s="6">
        <v>7</v>
      </c>
      <c r="E30" s="6">
        <v>12</v>
      </c>
      <c r="F30" s="6">
        <v>9</v>
      </c>
      <c r="G30" s="6">
        <v>11</v>
      </c>
      <c r="H30" s="6">
        <v>8</v>
      </c>
      <c r="I30" s="154">
        <f t="shared" si="0"/>
        <v>47</v>
      </c>
    </row>
    <row r="31" spans="2:9" outlineLevel="2">
      <c r="B31" s="235" t="s">
        <v>84</v>
      </c>
      <c r="C31" s="50" t="s">
        <v>103</v>
      </c>
      <c r="D31" s="6"/>
      <c r="E31" s="6"/>
      <c r="F31" s="6"/>
      <c r="G31" s="6"/>
      <c r="H31" s="6"/>
      <c r="I31" s="154">
        <f t="shared" si="0"/>
        <v>0</v>
      </c>
    </row>
    <row r="32" spans="2:9" outlineLevel="2">
      <c r="B32" s="236" t="s">
        <v>93</v>
      </c>
      <c r="C32" s="50" t="s">
        <v>103</v>
      </c>
      <c r="D32" s="6">
        <v>18</v>
      </c>
      <c r="E32" s="6">
        <v>40</v>
      </c>
      <c r="F32" s="6">
        <v>40</v>
      </c>
      <c r="G32" s="6">
        <v>40</v>
      </c>
      <c r="H32" s="6">
        <v>25</v>
      </c>
      <c r="I32" s="154">
        <f t="shared" si="0"/>
        <v>163</v>
      </c>
    </row>
    <row r="33" spans="2:18" outlineLevel="2">
      <c r="B33" s="235" t="s">
        <v>94</v>
      </c>
      <c r="C33" s="50" t="s">
        <v>103</v>
      </c>
      <c r="D33" s="6"/>
      <c r="E33" s="6"/>
      <c r="F33" s="6"/>
      <c r="G33" s="6"/>
      <c r="H33" s="6"/>
      <c r="I33" s="154">
        <f t="shared" si="0"/>
        <v>0</v>
      </c>
    </row>
    <row r="34" spans="2:18" outlineLevel="2">
      <c r="B34" s="236" t="s">
        <v>95</v>
      </c>
      <c r="C34" s="50" t="s">
        <v>103</v>
      </c>
      <c r="D34" s="6"/>
      <c r="E34" s="6"/>
      <c r="F34" s="6"/>
      <c r="G34" s="6"/>
      <c r="H34" s="6"/>
      <c r="I34" s="154">
        <f t="shared" si="0"/>
        <v>0</v>
      </c>
    </row>
    <row r="35" spans="2:18" outlineLevel="2">
      <c r="B35" s="236" t="s">
        <v>96</v>
      </c>
      <c r="C35" s="50" t="s">
        <v>103</v>
      </c>
      <c r="D35" s="6">
        <v>16</v>
      </c>
      <c r="E35" s="6">
        <v>16</v>
      </c>
      <c r="F35" s="6">
        <v>8</v>
      </c>
      <c r="G35" s="6">
        <v>5</v>
      </c>
      <c r="H35" s="6">
        <v>6</v>
      </c>
      <c r="I35" s="154">
        <f t="shared" si="0"/>
        <v>51</v>
      </c>
    </row>
    <row r="36" spans="2:18" outlineLevel="2">
      <c r="B36" s="49" t="s">
        <v>104</v>
      </c>
      <c r="C36" s="54" t="s">
        <v>103</v>
      </c>
      <c r="D36" s="4">
        <f>SUM(D13:D35)</f>
        <v>64</v>
      </c>
      <c r="E36" s="4">
        <f t="shared" ref="E36:I36" si="1">SUM(E13:E35)</f>
        <v>197</v>
      </c>
      <c r="F36" s="4">
        <f t="shared" si="1"/>
        <v>181</v>
      </c>
      <c r="G36" s="4">
        <f t="shared" si="1"/>
        <v>74</v>
      </c>
      <c r="H36" s="4">
        <f t="shared" si="1"/>
        <v>58</v>
      </c>
      <c r="I36" s="154">
        <f t="shared" si="1"/>
        <v>574</v>
      </c>
    </row>
    <row r="37" spans="2:18" outlineLevel="1"/>
    <row r="38" spans="2:18" outlineLevel="1">
      <c r="B38" s="71" t="s">
        <v>105</v>
      </c>
      <c r="C38" s="72"/>
      <c r="D38" s="72"/>
      <c r="E38" s="72"/>
      <c r="F38" s="72"/>
      <c r="G38" s="72"/>
      <c r="H38" s="72"/>
      <c r="I38" s="72"/>
      <c r="J38" s="55"/>
      <c r="K38" s="55"/>
      <c r="L38" s="55"/>
      <c r="M38" s="55"/>
      <c r="N38" s="55"/>
      <c r="O38" s="55"/>
      <c r="P38" s="55"/>
      <c r="Q38" s="55"/>
      <c r="R38" s="55"/>
    </row>
    <row r="39" spans="2:18" outlineLevel="2">
      <c r="B39" s="56"/>
      <c r="C39" s="75" t="s">
        <v>102</v>
      </c>
      <c r="D39" s="73">
        <f>$C$3</f>
        <v>2024</v>
      </c>
      <c r="E39" s="73">
        <f>$C$3+1</f>
        <v>2025</v>
      </c>
      <c r="F39" s="73">
        <f>$C$3+2</f>
        <v>2026</v>
      </c>
      <c r="G39" s="73">
        <f>$C$3+3</f>
        <v>2027</v>
      </c>
      <c r="H39" s="73">
        <f>$C$3+4</f>
        <v>2028</v>
      </c>
      <c r="I39" s="48" t="str">
        <f>D39&amp; "-"&amp;H39</f>
        <v>2024-2028</v>
      </c>
    </row>
    <row r="40" spans="2:18" outlineLevel="2">
      <c r="B40" s="235" t="s">
        <v>75</v>
      </c>
      <c r="C40" s="50" t="s">
        <v>103</v>
      </c>
      <c r="D40" s="6"/>
      <c r="E40" s="6"/>
      <c r="F40" s="6"/>
      <c r="G40" s="6"/>
      <c r="H40" s="6"/>
      <c r="I40" s="154">
        <f t="shared" ref="I40:I62" si="2">D40+E40+F40+G40+H40</f>
        <v>0</v>
      </c>
    </row>
    <row r="41" spans="2:18" outlineLevel="2">
      <c r="B41" s="236" t="s">
        <v>76</v>
      </c>
      <c r="C41" s="50" t="s">
        <v>103</v>
      </c>
      <c r="D41" s="6">
        <v>622</v>
      </c>
      <c r="E41" s="6">
        <v>3122</v>
      </c>
      <c r="F41" s="6">
        <v>2908</v>
      </c>
      <c r="G41" s="6">
        <v>593</v>
      </c>
      <c r="H41" s="6">
        <v>567</v>
      </c>
      <c r="I41" s="154">
        <f t="shared" si="2"/>
        <v>7812</v>
      </c>
    </row>
    <row r="42" spans="2:18" outlineLevel="2">
      <c r="B42" s="236" t="s">
        <v>77</v>
      </c>
      <c r="C42" s="50" t="s">
        <v>103</v>
      </c>
      <c r="D42" s="6"/>
      <c r="E42" s="6"/>
      <c r="F42" s="6"/>
      <c r="G42" s="6"/>
      <c r="H42" s="6"/>
      <c r="I42" s="154">
        <f t="shared" si="2"/>
        <v>0</v>
      </c>
    </row>
    <row r="43" spans="2:18" outlineLevel="2">
      <c r="B43" s="235" t="s">
        <v>78</v>
      </c>
      <c r="C43" s="50" t="s">
        <v>103</v>
      </c>
      <c r="D43" s="6"/>
      <c r="E43" s="6"/>
      <c r="F43" s="6"/>
      <c r="G43" s="6"/>
      <c r="H43" s="6"/>
      <c r="I43" s="154">
        <f t="shared" si="2"/>
        <v>0</v>
      </c>
    </row>
    <row r="44" spans="2:18" outlineLevel="2">
      <c r="B44" s="236" t="s">
        <v>79</v>
      </c>
      <c r="C44" s="50" t="s">
        <v>103</v>
      </c>
      <c r="D44" s="6">
        <v>288</v>
      </c>
      <c r="E44" s="6">
        <v>1124</v>
      </c>
      <c r="F44" s="6">
        <v>1041</v>
      </c>
      <c r="G44" s="6">
        <v>50</v>
      </c>
      <c r="H44" s="6">
        <v>52</v>
      </c>
      <c r="I44" s="154">
        <f>D44+E44+F44+G44+H44</f>
        <v>2555</v>
      </c>
    </row>
    <row r="45" spans="2:18" outlineLevel="2">
      <c r="B45" s="236" t="s">
        <v>80</v>
      </c>
      <c r="C45" s="50" t="s">
        <v>103</v>
      </c>
      <c r="D45" s="6"/>
      <c r="E45" s="6"/>
      <c r="F45" s="6"/>
      <c r="G45" s="6"/>
      <c r="H45" s="6"/>
      <c r="I45" s="154">
        <f t="shared" si="2"/>
        <v>0</v>
      </c>
    </row>
    <row r="46" spans="2:18" outlineLevel="2">
      <c r="B46" s="235" t="s">
        <v>81</v>
      </c>
      <c r="C46" s="50" t="s">
        <v>103</v>
      </c>
      <c r="D46" s="6"/>
      <c r="E46" s="6"/>
      <c r="F46" s="6"/>
      <c r="G46" s="6"/>
      <c r="H46" s="6"/>
      <c r="I46" s="154">
        <f t="shared" si="2"/>
        <v>0</v>
      </c>
    </row>
    <row r="47" spans="2:18" outlineLevel="2">
      <c r="B47" s="236" t="s">
        <v>82</v>
      </c>
      <c r="C47" s="50" t="s">
        <v>103</v>
      </c>
      <c r="D47" s="6">
        <v>389</v>
      </c>
      <c r="E47" s="6">
        <v>1977</v>
      </c>
      <c r="F47" s="6">
        <v>1697</v>
      </c>
      <c r="G47" s="6">
        <v>324</v>
      </c>
      <c r="H47" s="6">
        <v>356</v>
      </c>
      <c r="I47" s="154">
        <f t="shared" si="2"/>
        <v>4743</v>
      </c>
    </row>
    <row r="48" spans="2:18" outlineLevel="2">
      <c r="B48" s="236" t="s">
        <v>83</v>
      </c>
      <c r="C48" s="50" t="s">
        <v>103</v>
      </c>
      <c r="D48" s="6"/>
      <c r="E48" s="6"/>
      <c r="F48" s="6"/>
      <c r="G48" s="6"/>
      <c r="H48" s="6"/>
      <c r="I48" s="154">
        <f t="shared" si="2"/>
        <v>0</v>
      </c>
    </row>
    <row r="49" spans="2:9" outlineLevel="2">
      <c r="B49" s="235" t="s">
        <v>84</v>
      </c>
      <c r="C49" s="50" t="s">
        <v>103</v>
      </c>
      <c r="D49" s="6"/>
      <c r="E49" s="6"/>
      <c r="F49" s="6"/>
      <c r="G49" s="6"/>
      <c r="H49" s="6"/>
      <c r="I49" s="154">
        <f t="shared" si="2"/>
        <v>0</v>
      </c>
    </row>
    <row r="50" spans="2:9" outlineLevel="2">
      <c r="B50" s="237" t="s">
        <v>85</v>
      </c>
      <c r="C50" s="50" t="s">
        <v>103</v>
      </c>
      <c r="D50" s="6"/>
      <c r="E50" s="6"/>
      <c r="F50" s="6"/>
      <c r="G50" s="6"/>
      <c r="H50" s="6"/>
      <c r="I50" s="154">
        <f t="shared" si="2"/>
        <v>0</v>
      </c>
    </row>
    <row r="51" spans="2:9" outlineLevel="2">
      <c r="B51" s="235" t="s">
        <v>86</v>
      </c>
      <c r="C51" s="50" t="s">
        <v>103</v>
      </c>
      <c r="D51" s="6"/>
      <c r="E51" s="6"/>
      <c r="F51" s="6"/>
      <c r="G51" s="6"/>
      <c r="H51" s="6"/>
      <c r="I51" s="154">
        <f t="shared" si="2"/>
        <v>0</v>
      </c>
    </row>
    <row r="52" spans="2:9" outlineLevel="2">
      <c r="B52" s="236" t="s">
        <v>87</v>
      </c>
      <c r="C52" s="50" t="s">
        <v>103</v>
      </c>
      <c r="D52" s="6"/>
      <c r="E52" s="6"/>
      <c r="F52" s="6"/>
      <c r="G52" s="6"/>
      <c r="H52" s="6"/>
      <c r="I52" s="154">
        <f t="shared" si="2"/>
        <v>0</v>
      </c>
    </row>
    <row r="53" spans="2:9" outlineLevel="2">
      <c r="B53" s="235" t="s">
        <v>88</v>
      </c>
      <c r="C53" s="50" t="s">
        <v>103</v>
      </c>
      <c r="D53" s="6"/>
      <c r="E53" s="6"/>
      <c r="F53" s="6"/>
      <c r="G53" s="6"/>
      <c r="H53" s="6"/>
      <c r="I53" s="154">
        <f t="shared" si="2"/>
        <v>0</v>
      </c>
    </row>
    <row r="54" spans="2:9" outlineLevel="2">
      <c r="B54" s="236" t="s">
        <v>89</v>
      </c>
      <c r="C54" s="50" t="s">
        <v>103</v>
      </c>
      <c r="D54" s="6"/>
      <c r="E54" s="6"/>
      <c r="F54" s="6"/>
      <c r="G54" s="6"/>
      <c r="H54" s="6"/>
      <c r="I54" s="154">
        <f t="shared" si="2"/>
        <v>0</v>
      </c>
    </row>
    <row r="55" spans="2:9" outlineLevel="2">
      <c r="B55" s="235" t="s">
        <v>90</v>
      </c>
      <c r="C55" s="50" t="s">
        <v>103</v>
      </c>
      <c r="D55" s="6"/>
      <c r="E55" s="6"/>
      <c r="F55" s="6"/>
      <c r="G55" s="6"/>
      <c r="H55" s="6"/>
      <c r="I55" s="154">
        <f t="shared" si="2"/>
        <v>0</v>
      </c>
    </row>
    <row r="56" spans="2:9" outlineLevel="2">
      <c r="B56" s="236" t="s">
        <v>91</v>
      </c>
      <c r="C56" s="50" t="s">
        <v>103</v>
      </c>
      <c r="D56" s="6"/>
      <c r="E56" s="6"/>
      <c r="F56" s="6"/>
      <c r="G56" s="6"/>
      <c r="H56" s="6"/>
      <c r="I56" s="154">
        <f t="shared" si="2"/>
        <v>0</v>
      </c>
    </row>
    <row r="57" spans="2:9" outlineLevel="2">
      <c r="B57" s="236" t="s">
        <v>92</v>
      </c>
      <c r="C57" s="50" t="s">
        <v>103</v>
      </c>
      <c r="D57" s="6">
        <v>384</v>
      </c>
      <c r="E57" s="6">
        <v>692</v>
      </c>
      <c r="F57" s="6">
        <v>523</v>
      </c>
      <c r="G57" s="6">
        <v>600</v>
      </c>
      <c r="H57" s="6">
        <v>435</v>
      </c>
      <c r="I57" s="154">
        <f t="shared" si="2"/>
        <v>2634</v>
      </c>
    </row>
    <row r="58" spans="2:9" outlineLevel="2">
      <c r="B58" s="235" t="s">
        <v>84</v>
      </c>
      <c r="C58" s="50" t="s">
        <v>103</v>
      </c>
      <c r="D58" s="6"/>
      <c r="E58" s="6"/>
      <c r="F58" s="6"/>
      <c r="G58" s="6"/>
      <c r="H58" s="6"/>
      <c r="I58" s="154">
        <f t="shared" si="2"/>
        <v>0</v>
      </c>
    </row>
    <row r="59" spans="2:9" outlineLevel="2">
      <c r="B59" s="236" t="s">
        <v>93</v>
      </c>
      <c r="C59" s="50" t="s">
        <v>103</v>
      </c>
      <c r="D59" s="6">
        <v>1023</v>
      </c>
      <c r="E59" s="6">
        <v>3176</v>
      </c>
      <c r="F59" s="6">
        <v>2797</v>
      </c>
      <c r="G59" s="6">
        <v>2484</v>
      </c>
      <c r="H59" s="6">
        <v>1412</v>
      </c>
      <c r="I59" s="154">
        <f t="shared" si="2"/>
        <v>10892</v>
      </c>
    </row>
    <row r="60" spans="2:9" outlineLevel="2">
      <c r="B60" s="235" t="s">
        <v>94</v>
      </c>
      <c r="C60" s="50" t="s">
        <v>103</v>
      </c>
      <c r="D60" s="6"/>
      <c r="E60" s="6"/>
      <c r="F60" s="6"/>
      <c r="G60" s="6"/>
      <c r="H60" s="6"/>
      <c r="I60" s="154">
        <f t="shared" si="2"/>
        <v>0</v>
      </c>
    </row>
    <row r="61" spans="2:9" outlineLevel="2">
      <c r="B61" s="236" t="s">
        <v>95</v>
      </c>
      <c r="C61" s="50" t="s">
        <v>103</v>
      </c>
      <c r="D61" s="6"/>
      <c r="E61" s="6"/>
      <c r="F61" s="6"/>
      <c r="G61" s="6"/>
      <c r="H61" s="6"/>
      <c r="I61" s="154">
        <f t="shared" si="2"/>
        <v>0</v>
      </c>
    </row>
    <row r="62" spans="2:9" outlineLevel="2">
      <c r="B62" s="236" t="s">
        <v>96</v>
      </c>
      <c r="C62" s="50" t="s">
        <v>103</v>
      </c>
      <c r="D62" s="6">
        <v>902</v>
      </c>
      <c r="E62" s="6">
        <v>868</v>
      </c>
      <c r="F62" s="6">
        <v>455</v>
      </c>
      <c r="G62" s="6">
        <v>290</v>
      </c>
      <c r="H62" s="6">
        <v>312</v>
      </c>
      <c r="I62" s="154">
        <f t="shared" si="2"/>
        <v>2827</v>
      </c>
    </row>
    <row r="63" spans="2:9" outlineLevel="2">
      <c r="B63" s="49" t="s">
        <v>104</v>
      </c>
      <c r="C63" s="54" t="s">
        <v>103</v>
      </c>
      <c r="D63" s="4">
        <f t="shared" ref="D63:I63" si="3">SUM(D40:D62)</f>
        <v>3608</v>
      </c>
      <c r="E63" s="4">
        <f t="shared" si="3"/>
        <v>10959</v>
      </c>
      <c r="F63" s="4">
        <f t="shared" si="3"/>
        <v>9421</v>
      </c>
      <c r="G63" s="4">
        <f t="shared" si="3"/>
        <v>4341</v>
      </c>
      <c r="H63" s="4">
        <f t="shared" si="3"/>
        <v>3134</v>
      </c>
      <c r="I63" s="154">
        <f t="shared" si="3"/>
        <v>31463</v>
      </c>
    </row>
    <row r="64" spans="2:9" outlineLevel="1"/>
    <row r="65" spans="2:18" outlineLevel="1">
      <c r="B65" s="71" t="s">
        <v>106</v>
      </c>
      <c r="C65" s="72"/>
      <c r="D65" s="72"/>
      <c r="E65" s="72"/>
      <c r="F65" s="72"/>
      <c r="G65" s="72"/>
      <c r="H65" s="72"/>
      <c r="I65" s="72"/>
      <c r="J65" s="55"/>
      <c r="K65" s="55"/>
      <c r="L65" s="55"/>
      <c r="M65" s="55"/>
      <c r="N65" s="55"/>
      <c r="O65" s="55"/>
      <c r="P65" s="55"/>
      <c r="Q65" s="55"/>
      <c r="R65" s="55"/>
    </row>
    <row r="66" spans="2:18" outlineLevel="2">
      <c r="B66" s="56"/>
      <c r="C66" s="75" t="s">
        <v>102</v>
      </c>
      <c r="D66" s="73">
        <f>$C$3</f>
        <v>2024</v>
      </c>
      <c r="E66" s="73">
        <f>$C$3+1</f>
        <v>2025</v>
      </c>
      <c r="F66" s="73">
        <f>$C$3+2</f>
        <v>2026</v>
      </c>
      <c r="G66" s="73">
        <f>$C$3+3</f>
        <v>2027</v>
      </c>
      <c r="H66" s="73">
        <f>$C$3+4</f>
        <v>2028</v>
      </c>
      <c r="I66" s="48" t="str">
        <f>D66&amp; "-"&amp;H66</f>
        <v>2024-2028</v>
      </c>
    </row>
    <row r="67" spans="2:18" outlineLevel="2">
      <c r="B67" s="235" t="s">
        <v>75</v>
      </c>
      <c r="C67" s="50" t="s">
        <v>103</v>
      </c>
      <c r="D67" s="6"/>
      <c r="E67" s="6"/>
      <c r="F67" s="6"/>
      <c r="G67" s="6"/>
      <c r="H67" s="6"/>
      <c r="I67" s="154">
        <f t="shared" ref="I67:I89" si="4">D67+E67+F67+G67+H67</f>
        <v>0</v>
      </c>
    </row>
    <row r="68" spans="2:18" outlineLevel="2">
      <c r="B68" s="236" t="s">
        <v>76</v>
      </c>
      <c r="C68" s="50" t="s">
        <v>103</v>
      </c>
      <c r="D68" s="6">
        <v>12</v>
      </c>
      <c r="E68" s="6">
        <v>16</v>
      </c>
      <c r="F68" s="6">
        <v>9</v>
      </c>
      <c r="G68" s="6">
        <v>10</v>
      </c>
      <c r="H68" s="6">
        <v>9</v>
      </c>
      <c r="I68" s="154">
        <f t="shared" si="4"/>
        <v>56</v>
      </c>
    </row>
    <row r="69" spans="2:18" outlineLevel="2">
      <c r="B69" s="236" t="s">
        <v>77</v>
      </c>
      <c r="C69" s="50" t="s">
        <v>103</v>
      </c>
      <c r="D69" s="6"/>
      <c r="E69" s="6"/>
      <c r="F69" s="6"/>
      <c r="G69" s="6"/>
      <c r="H69" s="6"/>
      <c r="I69" s="154">
        <f t="shared" si="4"/>
        <v>0</v>
      </c>
    </row>
    <row r="70" spans="2:18" outlineLevel="2">
      <c r="B70" s="235" t="s">
        <v>78</v>
      </c>
      <c r="C70" s="50" t="s">
        <v>103</v>
      </c>
      <c r="D70" s="6"/>
      <c r="E70" s="6"/>
      <c r="F70" s="6"/>
      <c r="G70" s="6"/>
      <c r="H70" s="6"/>
      <c r="I70" s="154">
        <f t="shared" si="4"/>
        <v>0</v>
      </c>
    </row>
    <row r="71" spans="2:18" outlineLevel="2">
      <c r="B71" s="236" t="s">
        <v>79</v>
      </c>
      <c r="C71" s="50" t="s">
        <v>103</v>
      </c>
      <c r="D71" s="6">
        <v>5</v>
      </c>
      <c r="E71" s="6">
        <v>5</v>
      </c>
      <c r="F71" s="6">
        <v>3</v>
      </c>
      <c r="G71" s="6">
        <v>1</v>
      </c>
      <c r="H71" s="6">
        <v>1</v>
      </c>
      <c r="I71" s="154">
        <f t="shared" si="4"/>
        <v>15</v>
      </c>
    </row>
    <row r="72" spans="2:18" outlineLevel="2">
      <c r="B72" s="236" t="s">
        <v>80</v>
      </c>
      <c r="C72" s="50" t="s">
        <v>103</v>
      </c>
      <c r="D72" s="6"/>
      <c r="E72" s="6"/>
      <c r="F72" s="6"/>
      <c r="G72" s="6"/>
      <c r="H72" s="6"/>
      <c r="I72" s="154">
        <f t="shared" si="4"/>
        <v>0</v>
      </c>
    </row>
    <row r="73" spans="2:18" outlineLevel="2">
      <c r="B73" s="235" t="s">
        <v>81</v>
      </c>
      <c r="C73" s="50" t="s">
        <v>103</v>
      </c>
      <c r="D73" s="6"/>
      <c r="E73" s="6"/>
      <c r="F73" s="6"/>
      <c r="G73" s="6"/>
      <c r="H73" s="6"/>
      <c r="I73" s="154">
        <f t="shared" si="4"/>
        <v>0</v>
      </c>
    </row>
    <row r="74" spans="2:18" outlineLevel="2">
      <c r="B74" s="236" t="s">
        <v>82</v>
      </c>
      <c r="C74" s="50" t="s">
        <v>103</v>
      </c>
      <c r="D74" s="6">
        <v>7</v>
      </c>
      <c r="E74" s="6">
        <v>19</v>
      </c>
      <c r="F74" s="6">
        <v>5</v>
      </c>
      <c r="G74" s="6">
        <v>5</v>
      </c>
      <c r="H74" s="6">
        <v>6</v>
      </c>
      <c r="I74" s="154">
        <f t="shared" si="4"/>
        <v>42</v>
      </c>
    </row>
    <row r="75" spans="2:18" outlineLevel="2">
      <c r="B75" s="236" t="s">
        <v>83</v>
      </c>
      <c r="C75" s="50" t="s">
        <v>103</v>
      </c>
      <c r="D75" s="6"/>
      <c r="E75" s="6"/>
      <c r="F75" s="6"/>
      <c r="G75" s="6"/>
      <c r="H75" s="6"/>
      <c r="I75" s="154">
        <f t="shared" si="4"/>
        <v>0</v>
      </c>
    </row>
    <row r="76" spans="2:18" outlineLevel="2">
      <c r="B76" s="235" t="s">
        <v>84</v>
      </c>
      <c r="C76" s="50" t="s">
        <v>103</v>
      </c>
      <c r="D76" s="6"/>
      <c r="E76" s="6"/>
      <c r="F76" s="6"/>
      <c r="G76" s="6"/>
      <c r="H76" s="6"/>
      <c r="I76" s="154">
        <f t="shared" si="4"/>
        <v>0</v>
      </c>
    </row>
    <row r="77" spans="2:18" outlineLevel="2">
      <c r="B77" s="237" t="s">
        <v>85</v>
      </c>
      <c r="C77" s="50" t="s">
        <v>103</v>
      </c>
      <c r="D77" s="6"/>
      <c r="E77" s="6"/>
      <c r="F77" s="6"/>
      <c r="G77" s="6"/>
      <c r="H77" s="6"/>
      <c r="I77" s="154">
        <f t="shared" si="4"/>
        <v>0</v>
      </c>
    </row>
    <row r="78" spans="2:18" outlineLevel="2">
      <c r="B78" s="235" t="s">
        <v>86</v>
      </c>
      <c r="C78" s="50" t="s">
        <v>103</v>
      </c>
      <c r="D78" s="6"/>
      <c r="E78" s="6"/>
      <c r="F78" s="6"/>
      <c r="G78" s="6"/>
      <c r="H78" s="6"/>
      <c r="I78" s="154">
        <f t="shared" si="4"/>
        <v>0</v>
      </c>
    </row>
    <row r="79" spans="2:18" outlineLevel="2">
      <c r="B79" s="236" t="s">
        <v>87</v>
      </c>
      <c r="C79" s="50" t="s">
        <v>103</v>
      </c>
      <c r="D79" s="6"/>
      <c r="E79" s="6"/>
      <c r="F79" s="6"/>
      <c r="G79" s="6"/>
      <c r="H79" s="6"/>
      <c r="I79" s="154">
        <f t="shared" si="4"/>
        <v>0</v>
      </c>
    </row>
    <row r="80" spans="2:18" outlineLevel="2">
      <c r="B80" s="235" t="s">
        <v>88</v>
      </c>
      <c r="C80" s="50" t="s">
        <v>103</v>
      </c>
      <c r="D80" s="6"/>
      <c r="E80" s="6"/>
      <c r="F80" s="6"/>
      <c r="G80" s="6"/>
      <c r="H80" s="6"/>
      <c r="I80" s="154">
        <f t="shared" si="4"/>
        <v>0</v>
      </c>
    </row>
    <row r="81" spans="2:18" outlineLevel="2">
      <c r="B81" s="236" t="s">
        <v>89</v>
      </c>
      <c r="C81" s="50" t="s">
        <v>103</v>
      </c>
      <c r="D81" s="6"/>
      <c r="E81" s="6"/>
      <c r="F81" s="6"/>
      <c r="G81" s="6"/>
      <c r="H81" s="6"/>
      <c r="I81" s="154">
        <f t="shared" si="4"/>
        <v>0</v>
      </c>
    </row>
    <row r="82" spans="2:18" outlineLevel="2">
      <c r="B82" s="235" t="s">
        <v>90</v>
      </c>
      <c r="C82" s="50" t="s">
        <v>103</v>
      </c>
      <c r="D82" s="6"/>
      <c r="E82" s="6"/>
      <c r="F82" s="6"/>
      <c r="G82" s="6"/>
      <c r="H82" s="6"/>
      <c r="I82" s="154">
        <f t="shared" si="4"/>
        <v>0</v>
      </c>
    </row>
    <row r="83" spans="2:18" outlineLevel="2">
      <c r="B83" s="236" t="s">
        <v>91</v>
      </c>
      <c r="C83" s="50" t="s">
        <v>103</v>
      </c>
      <c r="D83" s="6"/>
      <c r="E83" s="6"/>
      <c r="F83" s="6"/>
      <c r="G83" s="6"/>
      <c r="H83" s="6"/>
      <c r="I83" s="154">
        <f t="shared" si="4"/>
        <v>0</v>
      </c>
    </row>
    <row r="84" spans="2:18" outlineLevel="2">
      <c r="B84" s="236" t="s">
        <v>92</v>
      </c>
      <c r="C84" s="50" t="s">
        <v>103</v>
      </c>
      <c r="D84" s="6">
        <v>8</v>
      </c>
      <c r="E84" s="6">
        <v>16</v>
      </c>
      <c r="F84" s="6">
        <v>9</v>
      </c>
      <c r="G84" s="6">
        <v>12</v>
      </c>
      <c r="H84" s="6">
        <v>8</v>
      </c>
      <c r="I84" s="154">
        <f t="shared" si="4"/>
        <v>53</v>
      </c>
    </row>
    <row r="85" spans="2:18" outlineLevel="2">
      <c r="B85" s="235" t="s">
        <v>84</v>
      </c>
      <c r="C85" s="50" t="s">
        <v>103</v>
      </c>
      <c r="D85" s="6"/>
      <c r="E85" s="6"/>
      <c r="F85" s="6"/>
      <c r="G85" s="6"/>
      <c r="H85" s="6"/>
      <c r="I85" s="154">
        <f t="shared" si="4"/>
        <v>0</v>
      </c>
    </row>
    <row r="86" spans="2:18" outlineLevel="2">
      <c r="B86" s="236" t="s">
        <v>93</v>
      </c>
      <c r="C86" s="50" t="s">
        <v>103</v>
      </c>
      <c r="D86" s="6">
        <v>17</v>
      </c>
      <c r="E86" s="6">
        <v>52</v>
      </c>
      <c r="F86" s="6">
        <v>50</v>
      </c>
      <c r="G86" s="6">
        <v>46</v>
      </c>
      <c r="H86" s="6">
        <v>25</v>
      </c>
      <c r="I86" s="154">
        <f t="shared" si="4"/>
        <v>190</v>
      </c>
    </row>
    <row r="87" spans="2:18" outlineLevel="2">
      <c r="B87" s="235" t="s">
        <v>94</v>
      </c>
      <c r="C87" s="50" t="s">
        <v>103</v>
      </c>
      <c r="D87" s="6"/>
      <c r="E87" s="6"/>
      <c r="F87" s="6"/>
      <c r="G87" s="6"/>
      <c r="H87" s="6"/>
      <c r="I87" s="154">
        <f t="shared" si="4"/>
        <v>0</v>
      </c>
    </row>
    <row r="88" spans="2:18" outlineLevel="2">
      <c r="B88" s="236" t="s">
        <v>95</v>
      </c>
      <c r="C88" s="50" t="s">
        <v>103</v>
      </c>
      <c r="D88" s="6"/>
      <c r="E88" s="6"/>
      <c r="F88" s="6"/>
      <c r="G88" s="6"/>
      <c r="H88" s="6"/>
      <c r="I88" s="154">
        <f t="shared" si="4"/>
        <v>0</v>
      </c>
    </row>
    <row r="89" spans="2:18" outlineLevel="2">
      <c r="B89" s="236" t="s">
        <v>96</v>
      </c>
      <c r="C89" s="50" t="s">
        <v>103</v>
      </c>
      <c r="D89" s="6">
        <v>15</v>
      </c>
      <c r="E89" s="6">
        <v>14</v>
      </c>
      <c r="F89" s="6">
        <v>8</v>
      </c>
      <c r="G89" s="6">
        <v>5</v>
      </c>
      <c r="H89" s="6">
        <v>5</v>
      </c>
      <c r="I89" s="154">
        <f t="shared" si="4"/>
        <v>47</v>
      </c>
    </row>
    <row r="90" spans="2:18" outlineLevel="2">
      <c r="B90" s="49" t="s">
        <v>104</v>
      </c>
      <c r="C90" s="54" t="s">
        <v>103</v>
      </c>
      <c r="D90" s="4">
        <f t="shared" ref="D90:I90" si="5">SUM(D67:D89)</f>
        <v>64</v>
      </c>
      <c r="E90" s="4">
        <f t="shared" si="5"/>
        <v>122</v>
      </c>
      <c r="F90" s="4">
        <f t="shared" si="5"/>
        <v>84</v>
      </c>
      <c r="G90" s="4">
        <f t="shared" si="5"/>
        <v>79</v>
      </c>
      <c r="H90" s="4">
        <f t="shared" si="5"/>
        <v>54</v>
      </c>
      <c r="I90" s="154">
        <f t="shared" si="5"/>
        <v>403</v>
      </c>
    </row>
    <row r="91" spans="2:18" outlineLevel="1"/>
    <row r="92" spans="2:18" outlineLevel="1">
      <c r="B92" s="71" t="s">
        <v>107</v>
      </c>
      <c r="C92" s="72"/>
      <c r="D92" s="72"/>
      <c r="E92" s="72"/>
      <c r="F92" s="72"/>
      <c r="G92" s="72"/>
      <c r="H92" s="72"/>
      <c r="I92" s="72"/>
      <c r="J92" s="55"/>
      <c r="K92" s="55"/>
      <c r="L92" s="55"/>
      <c r="M92" s="55"/>
      <c r="N92" s="55"/>
      <c r="O92" s="55"/>
      <c r="P92" s="55"/>
      <c r="Q92" s="55"/>
      <c r="R92" s="55"/>
    </row>
    <row r="93" spans="2:18" outlineLevel="2">
      <c r="B93" s="56"/>
      <c r="C93" s="75" t="s">
        <v>102</v>
      </c>
      <c r="D93" s="73">
        <f>$C$3</f>
        <v>2024</v>
      </c>
      <c r="E93" s="73">
        <f>$C$3+1</f>
        <v>2025</v>
      </c>
      <c r="F93" s="73">
        <f>$C$3+2</f>
        <v>2026</v>
      </c>
      <c r="G93" s="73">
        <f>$C$3+3</f>
        <v>2027</v>
      </c>
      <c r="H93" s="73">
        <f>$C$3+4</f>
        <v>2028</v>
      </c>
      <c r="I93" s="48" t="str">
        <f>D93&amp; "-"&amp;H93</f>
        <v>2024-2028</v>
      </c>
    </row>
    <row r="94" spans="2:18" outlineLevel="2">
      <c r="B94" s="235" t="s">
        <v>75</v>
      </c>
      <c r="C94" s="50" t="s">
        <v>103</v>
      </c>
      <c r="D94" s="6"/>
      <c r="E94" s="6"/>
      <c r="F94" s="6"/>
      <c r="G94" s="6"/>
      <c r="H94" s="6"/>
      <c r="I94" s="154">
        <f t="shared" ref="I94:I116" si="6">D94+E94+F94+G94+H94</f>
        <v>0</v>
      </c>
    </row>
    <row r="95" spans="2:18" outlineLevel="2">
      <c r="B95" s="236" t="s">
        <v>76</v>
      </c>
      <c r="C95" s="50" t="s">
        <v>103</v>
      </c>
      <c r="D95" s="6">
        <v>6</v>
      </c>
      <c r="E95" s="6">
        <v>8</v>
      </c>
      <c r="F95" s="6">
        <v>4</v>
      </c>
      <c r="G95" s="6">
        <v>6</v>
      </c>
      <c r="H95" s="6">
        <v>5</v>
      </c>
      <c r="I95" s="154">
        <f t="shared" si="6"/>
        <v>29</v>
      </c>
    </row>
    <row r="96" spans="2:18" outlineLevel="2">
      <c r="B96" s="236" t="s">
        <v>77</v>
      </c>
      <c r="C96" s="50" t="s">
        <v>103</v>
      </c>
      <c r="D96" s="6"/>
      <c r="E96" s="6"/>
      <c r="F96" s="6"/>
      <c r="G96" s="6"/>
      <c r="H96" s="6"/>
      <c r="I96" s="154">
        <f t="shared" si="6"/>
        <v>0</v>
      </c>
    </row>
    <row r="97" spans="2:9" outlineLevel="2">
      <c r="B97" s="235" t="s">
        <v>78</v>
      </c>
      <c r="C97" s="50" t="s">
        <v>103</v>
      </c>
      <c r="D97" s="6"/>
      <c r="E97" s="6"/>
      <c r="F97" s="6"/>
      <c r="G97" s="6"/>
      <c r="H97" s="6"/>
      <c r="I97" s="154">
        <f t="shared" si="6"/>
        <v>0</v>
      </c>
    </row>
    <row r="98" spans="2:9" outlineLevel="2">
      <c r="B98" s="236" t="s">
        <v>79</v>
      </c>
      <c r="C98" s="50" t="s">
        <v>103</v>
      </c>
      <c r="D98" s="6">
        <v>3</v>
      </c>
      <c r="E98" s="6">
        <v>3</v>
      </c>
      <c r="F98" s="6">
        <v>2</v>
      </c>
      <c r="G98" s="6"/>
      <c r="H98" s="6"/>
      <c r="I98" s="154">
        <f t="shared" si="6"/>
        <v>8</v>
      </c>
    </row>
    <row r="99" spans="2:9" outlineLevel="2">
      <c r="B99" s="236" t="s">
        <v>80</v>
      </c>
      <c r="C99" s="50" t="s">
        <v>103</v>
      </c>
      <c r="D99" s="6"/>
      <c r="E99" s="6"/>
      <c r="F99" s="6"/>
      <c r="G99" s="6"/>
      <c r="H99" s="6"/>
      <c r="I99" s="154">
        <f t="shared" si="6"/>
        <v>0</v>
      </c>
    </row>
    <row r="100" spans="2:9" outlineLevel="2">
      <c r="B100" s="235" t="s">
        <v>81</v>
      </c>
      <c r="C100" s="50" t="s">
        <v>103</v>
      </c>
      <c r="D100" s="6"/>
      <c r="E100" s="6"/>
      <c r="F100" s="6"/>
      <c r="G100" s="6"/>
      <c r="H100" s="6"/>
      <c r="I100" s="154">
        <f t="shared" si="6"/>
        <v>0</v>
      </c>
    </row>
    <row r="101" spans="2:9" outlineLevel="2">
      <c r="B101" s="236" t="s">
        <v>82</v>
      </c>
      <c r="C101" s="50" t="s">
        <v>103</v>
      </c>
      <c r="D101" s="6">
        <v>4</v>
      </c>
      <c r="E101" s="6">
        <v>8</v>
      </c>
      <c r="F101" s="6">
        <v>3</v>
      </c>
      <c r="G101" s="6">
        <v>3</v>
      </c>
      <c r="H101" s="6">
        <v>3</v>
      </c>
      <c r="I101" s="154">
        <f t="shared" si="6"/>
        <v>21</v>
      </c>
    </row>
    <row r="102" spans="2:9" outlineLevel="2">
      <c r="B102" s="236" t="s">
        <v>83</v>
      </c>
      <c r="C102" s="50" t="s">
        <v>103</v>
      </c>
      <c r="D102" s="6"/>
      <c r="E102" s="6"/>
      <c r="F102" s="6"/>
      <c r="G102" s="6"/>
      <c r="H102" s="6"/>
      <c r="I102" s="154">
        <f t="shared" si="6"/>
        <v>0</v>
      </c>
    </row>
    <row r="103" spans="2:9" outlineLevel="2">
      <c r="B103" s="235" t="s">
        <v>84</v>
      </c>
      <c r="C103" s="50" t="s">
        <v>103</v>
      </c>
      <c r="D103" s="6"/>
      <c r="E103" s="6"/>
      <c r="F103" s="6"/>
      <c r="G103" s="6"/>
      <c r="H103" s="6"/>
      <c r="I103" s="154">
        <f t="shared" si="6"/>
        <v>0</v>
      </c>
    </row>
    <row r="104" spans="2:9" outlineLevel="2">
      <c r="B104" s="237" t="s">
        <v>85</v>
      </c>
      <c r="C104" s="50" t="s">
        <v>103</v>
      </c>
      <c r="D104" s="6"/>
      <c r="E104" s="6"/>
      <c r="F104" s="6"/>
      <c r="G104" s="6"/>
      <c r="H104" s="6"/>
      <c r="I104" s="154">
        <f t="shared" si="6"/>
        <v>0</v>
      </c>
    </row>
    <row r="105" spans="2:9" outlineLevel="2">
      <c r="B105" s="235" t="s">
        <v>86</v>
      </c>
      <c r="C105" s="50" t="s">
        <v>103</v>
      </c>
      <c r="D105" s="6"/>
      <c r="E105" s="6"/>
      <c r="F105" s="6"/>
      <c r="G105" s="6"/>
      <c r="H105" s="6"/>
      <c r="I105" s="154">
        <f t="shared" si="6"/>
        <v>0</v>
      </c>
    </row>
    <row r="106" spans="2:9" outlineLevel="2">
      <c r="B106" s="236" t="s">
        <v>87</v>
      </c>
      <c r="C106" s="50" t="s">
        <v>103</v>
      </c>
      <c r="D106" s="6"/>
      <c r="E106" s="6"/>
      <c r="F106" s="6"/>
      <c r="G106" s="6"/>
      <c r="H106" s="6"/>
      <c r="I106" s="154">
        <f t="shared" si="6"/>
        <v>0</v>
      </c>
    </row>
    <row r="107" spans="2:9" outlineLevel="2">
      <c r="B107" s="235" t="s">
        <v>88</v>
      </c>
      <c r="C107" s="50" t="s">
        <v>103</v>
      </c>
      <c r="D107" s="6"/>
      <c r="E107" s="6"/>
      <c r="F107" s="6"/>
      <c r="G107" s="6"/>
      <c r="H107" s="6"/>
      <c r="I107" s="154">
        <f t="shared" si="6"/>
        <v>0</v>
      </c>
    </row>
    <row r="108" spans="2:9" outlineLevel="2">
      <c r="B108" s="236" t="s">
        <v>89</v>
      </c>
      <c r="C108" s="50" t="s">
        <v>103</v>
      </c>
      <c r="D108" s="6"/>
      <c r="E108" s="6"/>
      <c r="F108" s="6"/>
      <c r="G108" s="6"/>
      <c r="H108" s="6"/>
      <c r="I108" s="154">
        <f t="shared" si="6"/>
        <v>0</v>
      </c>
    </row>
    <row r="109" spans="2:9" outlineLevel="2">
      <c r="B109" s="235" t="s">
        <v>90</v>
      </c>
      <c r="C109" s="50" t="s">
        <v>103</v>
      </c>
      <c r="D109" s="6"/>
      <c r="E109" s="6"/>
      <c r="F109" s="6"/>
      <c r="G109" s="6"/>
      <c r="H109" s="6"/>
      <c r="I109" s="154">
        <f t="shared" si="6"/>
        <v>0</v>
      </c>
    </row>
    <row r="110" spans="2:9" outlineLevel="2">
      <c r="B110" s="236" t="s">
        <v>91</v>
      </c>
      <c r="C110" s="50" t="s">
        <v>103</v>
      </c>
      <c r="D110" s="6"/>
      <c r="E110" s="6"/>
      <c r="F110" s="6"/>
      <c r="G110" s="6"/>
      <c r="H110" s="6"/>
      <c r="I110" s="154">
        <f t="shared" si="6"/>
        <v>0</v>
      </c>
    </row>
    <row r="111" spans="2:9" outlineLevel="2">
      <c r="B111" s="236" t="s">
        <v>92</v>
      </c>
      <c r="C111" s="50" t="s">
        <v>103</v>
      </c>
      <c r="D111" s="6">
        <v>4</v>
      </c>
      <c r="E111" s="6">
        <v>7</v>
      </c>
      <c r="F111" s="6">
        <v>5</v>
      </c>
      <c r="G111" s="6">
        <v>6</v>
      </c>
      <c r="H111" s="6">
        <v>4</v>
      </c>
      <c r="I111" s="154">
        <f t="shared" si="6"/>
        <v>26</v>
      </c>
    </row>
    <row r="112" spans="2:9" outlineLevel="2">
      <c r="B112" s="235" t="s">
        <v>84</v>
      </c>
      <c r="C112" s="50" t="s">
        <v>103</v>
      </c>
      <c r="D112" s="6"/>
      <c r="E112" s="6"/>
      <c r="F112" s="6"/>
      <c r="G112" s="6"/>
      <c r="H112" s="6"/>
      <c r="I112" s="154">
        <f t="shared" si="6"/>
        <v>0</v>
      </c>
    </row>
    <row r="113" spans="2:18" outlineLevel="2">
      <c r="B113" s="236" t="s">
        <v>93</v>
      </c>
      <c r="C113" s="50" t="s">
        <v>103</v>
      </c>
      <c r="D113" s="6">
        <v>10</v>
      </c>
      <c r="E113" s="6">
        <v>30</v>
      </c>
      <c r="F113" s="6">
        <v>26</v>
      </c>
      <c r="G113" s="6">
        <v>23</v>
      </c>
      <c r="H113" s="6">
        <v>13</v>
      </c>
      <c r="I113" s="154">
        <f t="shared" si="6"/>
        <v>102</v>
      </c>
    </row>
    <row r="114" spans="2:18" outlineLevel="2">
      <c r="B114" s="235" t="s">
        <v>94</v>
      </c>
      <c r="C114" s="50" t="s">
        <v>103</v>
      </c>
      <c r="D114" s="6"/>
      <c r="E114" s="6"/>
      <c r="F114" s="6"/>
      <c r="G114" s="6"/>
      <c r="H114" s="6"/>
      <c r="I114" s="154">
        <f t="shared" si="6"/>
        <v>0</v>
      </c>
    </row>
    <row r="115" spans="2:18" outlineLevel="2">
      <c r="B115" s="236" t="s">
        <v>95</v>
      </c>
      <c r="C115" s="50" t="s">
        <v>103</v>
      </c>
      <c r="D115" s="6"/>
      <c r="E115" s="6"/>
      <c r="F115" s="6"/>
      <c r="G115" s="6"/>
      <c r="H115" s="6"/>
      <c r="I115" s="154">
        <f t="shared" si="6"/>
        <v>0</v>
      </c>
    </row>
    <row r="116" spans="2:18" outlineLevel="2">
      <c r="B116" s="236" t="s">
        <v>96</v>
      </c>
      <c r="C116" s="50" t="s">
        <v>103</v>
      </c>
      <c r="D116" s="6">
        <v>9</v>
      </c>
      <c r="E116" s="6">
        <v>8</v>
      </c>
      <c r="F116" s="6">
        <v>4</v>
      </c>
      <c r="G116" s="6">
        <v>3</v>
      </c>
      <c r="H116" s="6">
        <v>3</v>
      </c>
      <c r="I116" s="154">
        <f t="shared" si="6"/>
        <v>27</v>
      </c>
    </row>
    <row r="117" spans="2:18" outlineLevel="2">
      <c r="B117" s="49" t="s">
        <v>104</v>
      </c>
      <c r="C117" s="54" t="s">
        <v>103</v>
      </c>
      <c r="D117" s="4">
        <f t="shared" ref="D117:I117" si="7">SUM(D94:D116)</f>
        <v>36</v>
      </c>
      <c r="E117" s="4">
        <f t="shared" si="7"/>
        <v>64</v>
      </c>
      <c r="F117" s="4">
        <f t="shared" si="7"/>
        <v>44</v>
      </c>
      <c r="G117" s="4">
        <f t="shared" si="7"/>
        <v>41</v>
      </c>
      <c r="H117" s="4">
        <f t="shared" si="7"/>
        <v>28</v>
      </c>
      <c r="I117" s="154">
        <f t="shared" si="7"/>
        <v>213</v>
      </c>
    </row>
    <row r="118" spans="2:18" outlineLevel="1"/>
    <row r="119" spans="2:18" outlineLevel="1">
      <c r="B119" s="71" t="s">
        <v>108</v>
      </c>
      <c r="C119" s="72"/>
      <c r="D119" s="72"/>
      <c r="E119" s="72"/>
      <c r="F119" s="72"/>
      <c r="G119" s="72"/>
      <c r="H119" s="72"/>
      <c r="I119" s="72"/>
      <c r="J119" s="55"/>
      <c r="K119" s="55"/>
      <c r="L119" s="55"/>
      <c r="M119" s="55"/>
      <c r="N119" s="55"/>
      <c r="O119" s="55"/>
      <c r="P119" s="55"/>
      <c r="Q119" s="55"/>
      <c r="R119" s="55"/>
    </row>
    <row r="120" spans="2:18" outlineLevel="2">
      <c r="B120" s="56"/>
      <c r="C120" s="75" t="s">
        <v>102</v>
      </c>
      <c r="D120" s="73">
        <f>$C$3</f>
        <v>2024</v>
      </c>
      <c r="E120" s="73">
        <f>$C$3+1</f>
        <v>2025</v>
      </c>
      <c r="F120" s="73">
        <f>$C$3+2</f>
        <v>2026</v>
      </c>
      <c r="G120" s="73">
        <f>$C$3+3</f>
        <v>2027</v>
      </c>
      <c r="H120" s="73">
        <f>$C$3+4</f>
        <v>2028</v>
      </c>
      <c r="I120" s="48" t="str">
        <f>D120&amp; "-"&amp;H120</f>
        <v>2024-2028</v>
      </c>
    </row>
    <row r="121" spans="2:18" outlineLevel="2">
      <c r="B121" s="235" t="s">
        <v>75</v>
      </c>
      <c r="C121" s="50" t="s">
        <v>103</v>
      </c>
      <c r="D121" s="6"/>
      <c r="E121" s="6"/>
      <c r="F121" s="6"/>
      <c r="G121" s="6"/>
      <c r="H121" s="6"/>
      <c r="I121" s="154">
        <f t="shared" ref="I121:I143" si="8">D121+E121+F121+G121+H121</f>
        <v>0</v>
      </c>
    </row>
    <row r="122" spans="2:18" outlineLevel="2">
      <c r="B122" s="236" t="s">
        <v>76</v>
      </c>
      <c r="C122" s="50" t="s">
        <v>103</v>
      </c>
      <c r="D122" s="6">
        <v>1</v>
      </c>
      <c r="E122" s="6">
        <v>1</v>
      </c>
      <c r="F122" s="6">
        <v>1</v>
      </c>
      <c r="G122" s="6">
        <v>1</v>
      </c>
      <c r="H122" s="6">
        <v>1</v>
      </c>
      <c r="I122" s="154">
        <f t="shared" si="8"/>
        <v>5</v>
      </c>
    </row>
    <row r="123" spans="2:18" outlineLevel="2">
      <c r="B123" s="236" t="s">
        <v>77</v>
      </c>
      <c r="C123" s="50" t="s">
        <v>103</v>
      </c>
      <c r="D123" s="6"/>
      <c r="E123" s="6"/>
      <c r="F123" s="6"/>
      <c r="G123" s="6"/>
      <c r="H123" s="6"/>
      <c r="I123" s="154">
        <f t="shared" si="8"/>
        <v>0</v>
      </c>
    </row>
    <row r="124" spans="2:18" outlineLevel="2">
      <c r="B124" s="235" t="s">
        <v>78</v>
      </c>
      <c r="C124" s="50" t="s">
        <v>103</v>
      </c>
      <c r="D124" s="6"/>
      <c r="E124" s="6"/>
      <c r="F124" s="6"/>
      <c r="G124" s="6"/>
      <c r="H124" s="6"/>
      <c r="I124" s="154">
        <f t="shared" si="8"/>
        <v>0</v>
      </c>
    </row>
    <row r="125" spans="2:18" outlineLevel="2">
      <c r="B125" s="236" t="s">
        <v>79</v>
      </c>
      <c r="C125" s="50" t="s">
        <v>103</v>
      </c>
      <c r="D125" s="6"/>
      <c r="E125" s="6">
        <v>1</v>
      </c>
      <c r="F125" s="6">
        <v>1</v>
      </c>
      <c r="G125" s="6">
        <v>1</v>
      </c>
      <c r="H125" s="6">
        <v>1</v>
      </c>
      <c r="I125" s="154">
        <f t="shared" si="8"/>
        <v>4</v>
      </c>
    </row>
    <row r="126" spans="2:18" outlineLevel="2">
      <c r="B126" s="236" t="s">
        <v>80</v>
      </c>
      <c r="C126" s="50" t="s">
        <v>103</v>
      </c>
      <c r="D126" s="6"/>
      <c r="E126" s="6"/>
      <c r="F126" s="6"/>
      <c r="G126" s="6"/>
      <c r="H126" s="6"/>
      <c r="I126" s="154">
        <f t="shared" si="8"/>
        <v>0</v>
      </c>
    </row>
    <row r="127" spans="2:18" outlineLevel="2">
      <c r="B127" s="235" t="s">
        <v>81</v>
      </c>
      <c r="C127" s="50" t="s">
        <v>103</v>
      </c>
      <c r="D127" s="6"/>
      <c r="E127" s="6"/>
      <c r="F127" s="6"/>
      <c r="G127" s="6"/>
      <c r="H127" s="6"/>
      <c r="I127" s="154">
        <f t="shared" si="8"/>
        <v>0</v>
      </c>
    </row>
    <row r="128" spans="2:18" outlineLevel="2">
      <c r="B128" s="236" t="s">
        <v>82</v>
      </c>
      <c r="C128" s="50" t="s">
        <v>103</v>
      </c>
      <c r="D128" s="6"/>
      <c r="E128" s="6">
        <v>1</v>
      </c>
      <c r="F128" s="6">
        <v>1</v>
      </c>
      <c r="G128" s="6">
        <v>1</v>
      </c>
      <c r="H128" s="6">
        <v>1</v>
      </c>
      <c r="I128" s="154">
        <f t="shared" si="8"/>
        <v>4</v>
      </c>
    </row>
    <row r="129" spans="2:9" outlineLevel="2">
      <c r="B129" s="236" t="s">
        <v>83</v>
      </c>
      <c r="C129" s="50" t="s">
        <v>103</v>
      </c>
      <c r="D129" s="6"/>
      <c r="E129" s="6"/>
      <c r="F129" s="6"/>
      <c r="G129" s="6"/>
      <c r="H129" s="6"/>
      <c r="I129" s="154">
        <f t="shared" si="8"/>
        <v>0</v>
      </c>
    </row>
    <row r="130" spans="2:9" outlineLevel="2">
      <c r="B130" s="235" t="s">
        <v>84</v>
      </c>
      <c r="C130" s="50" t="s">
        <v>103</v>
      </c>
      <c r="D130" s="6"/>
      <c r="E130" s="6"/>
      <c r="F130" s="6"/>
      <c r="G130" s="6"/>
      <c r="H130" s="6"/>
      <c r="I130" s="154">
        <f t="shared" si="8"/>
        <v>0</v>
      </c>
    </row>
    <row r="131" spans="2:9" outlineLevel="2">
      <c r="B131" s="237" t="s">
        <v>85</v>
      </c>
      <c r="C131" s="50" t="s">
        <v>103</v>
      </c>
      <c r="D131" s="6"/>
      <c r="E131" s="6"/>
      <c r="F131" s="6"/>
      <c r="G131" s="6"/>
      <c r="H131" s="6"/>
      <c r="I131" s="154">
        <f t="shared" si="8"/>
        <v>0</v>
      </c>
    </row>
    <row r="132" spans="2:9" outlineLevel="2">
      <c r="B132" s="235" t="s">
        <v>86</v>
      </c>
      <c r="C132" s="50" t="s">
        <v>103</v>
      </c>
      <c r="D132" s="6"/>
      <c r="E132" s="6"/>
      <c r="F132" s="6"/>
      <c r="G132" s="6"/>
      <c r="H132" s="6"/>
      <c r="I132" s="154">
        <f t="shared" si="8"/>
        <v>0</v>
      </c>
    </row>
    <row r="133" spans="2:9" outlineLevel="2">
      <c r="B133" s="236" t="s">
        <v>87</v>
      </c>
      <c r="C133" s="50" t="s">
        <v>103</v>
      </c>
      <c r="D133" s="6"/>
      <c r="E133" s="6"/>
      <c r="F133" s="6"/>
      <c r="G133" s="6"/>
      <c r="H133" s="6"/>
      <c r="I133" s="154">
        <f t="shared" si="8"/>
        <v>0</v>
      </c>
    </row>
    <row r="134" spans="2:9" outlineLevel="2">
      <c r="B134" s="235" t="s">
        <v>88</v>
      </c>
      <c r="C134" s="50" t="s">
        <v>103</v>
      </c>
      <c r="D134" s="6"/>
      <c r="E134" s="6"/>
      <c r="F134" s="6"/>
      <c r="G134" s="6"/>
      <c r="H134" s="6"/>
      <c r="I134" s="154">
        <f t="shared" si="8"/>
        <v>0</v>
      </c>
    </row>
    <row r="135" spans="2:9" outlineLevel="2">
      <c r="B135" s="236" t="s">
        <v>89</v>
      </c>
      <c r="C135" s="50" t="s">
        <v>103</v>
      </c>
      <c r="D135" s="6"/>
      <c r="E135" s="6"/>
      <c r="F135" s="6"/>
      <c r="G135" s="6"/>
      <c r="H135" s="6"/>
      <c r="I135" s="154">
        <f t="shared" si="8"/>
        <v>0</v>
      </c>
    </row>
    <row r="136" spans="2:9" outlineLevel="2">
      <c r="B136" s="235" t="s">
        <v>90</v>
      </c>
      <c r="C136" s="50" t="s">
        <v>103</v>
      </c>
      <c r="D136" s="6"/>
      <c r="E136" s="6"/>
      <c r="F136" s="6"/>
      <c r="G136" s="6"/>
      <c r="H136" s="6"/>
      <c r="I136" s="154">
        <f t="shared" si="8"/>
        <v>0</v>
      </c>
    </row>
    <row r="137" spans="2:9" outlineLevel="2">
      <c r="B137" s="236" t="s">
        <v>91</v>
      </c>
      <c r="C137" s="50" t="s">
        <v>103</v>
      </c>
      <c r="D137" s="6"/>
      <c r="E137" s="6"/>
      <c r="F137" s="6"/>
      <c r="G137" s="6"/>
      <c r="H137" s="6"/>
      <c r="I137" s="154">
        <f t="shared" si="8"/>
        <v>0</v>
      </c>
    </row>
    <row r="138" spans="2:9" outlineLevel="2">
      <c r="B138" s="236" t="s">
        <v>92</v>
      </c>
      <c r="C138" s="50" t="s">
        <v>103</v>
      </c>
      <c r="D138" s="6">
        <v>1</v>
      </c>
      <c r="E138" s="6">
        <v>3</v>
      </c>
      <c r="F138" s="6">
        <v>3</v>
      </c>
      <c r="G138" s="6">
        <v>1</v>
      </c>
      <c r="H138" s="6">
        <v>1</v>
      </c>
      <c r="I138" s="154">
        <f t="shared" si="8"/>
        <v>9</v>
      </c>
    </row>
    <row r="139" spans="2:9" outlineLevel="2">
      <c r="B139" s="235" t="s">
        <v>84</v>
      </c>
      <c r="C139" s="50" t="s">
        <v>103</v>
      </c>
      <c r="D139" s="6"/>
      <c r="E139" s="6"/>
      <c r="F139" s="6"/>
      <c r="G139" s="6"/>
      <c r="H139" s="6"/>
      <c r="I139" s="154">
        <f t="shared" si="8"/>
        <v>0</v>
      </c>
    </row>
    <row r="140" spans="2:9" outlineLevel="2">
      <c r="B140" s="236" t="s">
        <v>93</v>
      </c>
      <c r="C140" s="50" t="s">
        <v>103</v>
      </c>
      <c r="D140" s="6">
        <v>3</v>
      </c>
      <c r="E140" s="6">
        <v>2</v>
      </c>
      <c r="F140" s="6">
        <v>1</v>
      </c>
      <c r="G140" s="6">
        <v>1</v>
      </c>
      <c r="H140" s="6"/>
      <c r="I140" s="154">
        <f t="shared" si="8"/>
        <v>7</v>
      </c>
    </row>
    <row r="141" spans="2:9" outlineLevel="2">
      <c r="B141" s="235" t="s">
        <v>94</v>
      </c>
      <c r="C141" s="50" t="s">
        <v>103</v>
      </c>
      <c r="D141" s="6"/>
      <c r="E141" s="6"/>
      <c r="F141" s="6"/>
      <c r="G141" s="6"/>
      <c r="H141" s="6"/>
      <c r="I141" s="154">
        <f t="shared" si="8"/>
        <v>0</v>
      </c>
    </row>
    <row r="142" spans="2:9" outlineLevel="2">
      <c r="B142" s="236" t="s">
        <v>95</v>
      </c>
      <c r="C142" s="50" t="s">
        <v>103</v>
      </c>
      <c r="D142" s="6"/>
      <c r="E142" s="6"/>
      <c r="F142" s="6"/>
      <c r="G142" s="6"/>
      <c r="H142" s="6"/>
      <c r="I142" s="154">
        <f t="shared" si="8"/>
        <v>0</v>
      </c>
    </row>
    <row r="143" spans="2:9" outlineLevel="2">
      <c r="B143" s="236" t="s">
        <v>96</v>
      </c>
      <c r="C143" s="50" t="s">
        <v>103</v>
      </c>
      <c r="D143" s="6">
        <v>4</v>
      </c>
      <c r="E143" s="6">
        <v>3</v>
      </c>
      <c r="F143" s="6">
        <v>3</v>
      </c>
      <c r="G143" s="6">
        <v>1</v>
      </c>
      <c r="H143" s="6">
        <v>1</v>
      </c>
      <c r="I143" s="154">
        <f t="shared" si="8"/>
        <v>12</v>
      </c>
    </row>
    <row r="144" spans="2:9" outlineLevel="2">
      <c r="B144" s="49" t="s">
        <v>104</v>
      </c>
      <c r="C144" s="54" t="s">
        <v>103</v>
      </c>
      <c r="D144" s="4">
        <f t="shared" ref="D144:I144" si="9">SUM(D121:D143)</f>
        <v>9</v>
      </c>
      <c r="E144" s="4">
        <f t="shared" si="9"/>
        <v>11</v>
      </c>
      <c r="F144" s="4">
        <f t="shared" si="9"/>
        <v>10</v>
      </c>
      <c r="G144" s="4">
        <f t="shared" si="9"/>
        <v>6</v>
      </c>
      <c r="H144" s="4">
        <f t="shared" si="9"/>
        <v>5</v>
      </c>
      <c r="I144" s="154">
        <f t="shared" si="9"/>
        <v>41</v>
      </c>
    </row>
    <row r="145" spans="2:18" outlineLevel="1"/>
    <row r="146" spans="2:18" outlineLevel="1">
      <c r="B146" s="71" t="s">
        <v>109</v>
      </c>
      <c r="C146" s="72"/>
      <c r="D146" s="72"/>
      <c r="E146" s="72"/>
      <c r="F146" s="72"/>
      <c r="G146" s="72"/>
      <c r="H146" s="72"/>
      <c r="I146" s="72"/>
      <c r="J146" s="55"/>
      <c r="K146" s="55"/>
      <c r="L146" s="55"/>
      <c r="M146" s="55"/>
      <c r="N146" s="55"/>
      <c r="O146" s="55"/>
      <c r="P146" s="55"/>
      <c r="Q146" s="55"/>
      <c r="R146" s="55"/>
    </row>
    <row r="147" spans="2:18" outlineLevel="2">
      <c r="B147" s="56"/>
      <c r="C147" s="75" t="s">
        <v>102</v>
      </c>
      <c r="D147" s="73">
        <f>$C$3</f>
        <v>2024</v>
      </c>
      <c r="E147" s="73">
        <f>$C$3+1</f>
        <v>2025</v>
      </c>
      <c r="F147" s="73">
        <f>$C$3+2</f>
        <v>2026</v>
      </c>
      <c r="G147" s="73">
        <f>$C$3+3</f>
        <v>2027</v>
      </c>
      <c r="H147" s="73">
        <f>$C$3+4</f>
        <v>2028</v>
      </c>
      <c r="I147" s="48" t="str">
        <f>D147&amp; "-"&amp;H147</f>
        <v>2024-2028</v>
      </c>
    </row>
    <row r="148" spans="2:18" outlineLevel="2">
      <c r="B148" s="235" t="s">
        <v>75</v>
      </c>
      <c r="C148" s="50" t="s">
        <v>103</v>
      </c>
      <c r="D148" s="6"/>
      <c r="E148" s="6"/>
      <c r="F148" s="6"/>
      <c r="G148" s="6"/>
      <c r="H148" s="6"/>
      <c r="I148" s="154">
        <f t="shared" ref="I148:I170" si="10">D148+E148+F148+G148+H148</f>
        <v>0</v>
      </c>
    </row>
    <row r="149" spans="2:18" outlineLevel="2">
      <c r="B149" s="236" t="s">
        <v>76</v>
      </c>
      <c r="C149" s="50" t="s">
        <v>103</v>
      </c>
      <c r="D149" s="6"/>
      <c r="E149" s="6"/>
      <c r="F149" s="6"/>
      <c r="G149" s="6"/>
      <c r="H149" s="6"/>
      <c r="I149" s="154">
        <f t="shared" si="10"/>
        <v>0</v>
      </c>
    </row>
    <row r="150" spans="2:18" outlineLevel="2">
      <c r="B150" s="236" t="s">
        <v>77</v>
      </c>
      <c r="C150" s="50" t="s">
        <v>103</v>
      </c>
      <c r="D150" s="6"/>
      <c r="E150" s="6"/>
      <c r="F150" s="6"/>
      <c r="G150" s="6"/>
      <c r="H150" s="6"/>
      <c r="I150" s="154">
        <f t="shared" si="10"/>
        <v>0</v>
      </c>
    </row>
    <row r="151" spans="2:18" outlineLevel="2">
      <c r="B151" s="235" t="s">
        <v>78</v>
      </c>
      <c r="C151" s="50" t="s">
        <v>103</v>
      </c>
      <c r="D151" s="6"/>
      <c r="E151" s="6"/>
      <c r="F151" s="6"/>
      <c r="G151" s="6"/>
      <c r="H151" s="6"/>
      <c r="I151" s="154">
        <f t="shared" si="10"/>
        <v>0</v>
      </c>
    </row>
    <row r="152" spans="2:18" outlineLevel="2">
      <c r="B152" s="236" t="s">
        <v>79</v>
      </c>
      <c r="C152" s="50" t="s">
        <v>103</v>
      </c>
      <c r="D152" s="6"/>
      <c r="E152" s="6"/>
      <c r="F152" s="6"/>
      <c r="G152" s="6"/>
      <c r="H152" s="6"/>
      <c r="I152" s="154">
        <f t="shared" si="10"/>
        <v>0</v>
      </c>
    </row>
    <row r="153" spans="2:18" outlineLevel="2">
      <c r="B153" s="236" t="s">
        <v>80</v>
      </c>
      <c r="C153" s="50" t="s">
        <v>103</v>
      </c>
      <c r="D153" s="6"/>
      <c r="E153" s="6"/>
      <c r="F153" s="6"/>
      <c r="G153" s="6"/>
      <c r="H153" s="6"/>
      <c r="I153" s="154">
        <f t="shared" si="10"/>
        <v>0</v>
      </c>
    </row>
    <row r="154" spans="2:18" outlineLevel="2">
      <c r="B154" s="235" t="s">
        <v>81</v>
      </c>
      <c r="C154" s="50" t="s">
        <v>103</v>
      </c>
      <c r="D154" s="6"/>
      <c r="E154" s="6"/>
      <c r="F154" s="6"/>
      <c r="G154" s="6"/>
      <c r="H154" s="6"/>
      <c r="I154" s="154">
        <f t="shared" si="10"/>
        <v>0</v>
      </c>
    </row>
    <row r="155" spans="2:18" outlineLevel="2">
      <c r="B155" s="236" t="s">
        <v>82</v>
      </c>
      <c r="C155" s="50" t="s">
        <v>103</v>
      </c>
      <c r="D155" s="6"/>
      <c r="E155" s="6"/>
      <c r="F155" s="6"/>
      <c r="G155" s="6"/>
      <c r="H155" s="6"/>
      <c r="I155" s="154">
        <f t="shared" si="10"/>
        <v>0</v>
      </c>
    </row>
    <row r="156" spans="2:18" outlineLevel="2">
      <c r="B156" s="236" t="s">
        <v>83</v>
      </c>
      <c r="C156" s="50" t="s">
        <v>103</v>
      </c>
      <c r="D156" s="6"/>
      <c r="E156" s="6"/>
      <c r="F156" s="6"/>
      <c r="G156" s="6"/>
      <c r="H156" s="6"/>
      <c r="I156" s="154">
        <f t="shared" si="10"/>
        <v>0</v>
      </c>
    </row>
    <row r="157" spans="2:18" outlineLevel="2">
      <c r="B157" s="235" t="s">
        <v>84</v>
      </c>
      <c r="C157" s="50" t="s">
        <v>103</v>
      </c>
      <c r="D157" s="6"/>
      <c r="E157" s="6"/>
      <c r="F157" s="6"/>
      <c r="G157" s="6"/>
      <c r="H157" s="6"/>
      <c r="I157" s="154">
        <f t="shared" si="10"/>
        <v>0</v>
      </c>
    </row>
    <row r="158" spans="2:18" outlineLevel="2">
      <c r="B158" s="237" t="s">
        <v>85</v>
      </c>
      <c r="C158" s="50" t="s">
        <v>103</v>
      </c>
      <c r="D158" s="6"/>
      <c r="E158" s="6"/>
      <c r="F158" s="6"/>
      <c r="G158" s="6"/>
      <c r="H158" s="6"/>
      <c r="I158" s="154">
        <f t="shared" si="10"/>
        <v>0</v>
      </c>
    </row>
    <row r="159" spans="2:18" outlineLevel="2">
      <c r="B159" s="235" t="s">
        <v>86</v>
      </c>
      <c r="C159" s="50" t="s">
        <v>103</v>
      </c>
      <c r="D159" s="6"/>
      <c r="E159" s="6"/>
      <c r="F159" s="6"/>
      <c r="G159" s="6"/>
      <c r="H159" s="6"/>
      <c r="I159" s="154">
        <f t="shared" si="10"/>
        <v>0</v>
      </c>
    </row>
    <row r="160" spans="2:18" outlineLevel="2">
      <c r="B160" s="236" t="s">
        <v>87</v>
      </c>
      <c r="C160" s="50" t="s">
        <v>103</v>
      </c>
      <c r="D160" s="6"/>
      <c r="E160" s="6"/>
      <c r="F160" s="6"/>
      <c r="G160" s="6"/>
      <c r="H160" s="6"/>
      <c r="I160" s="154">
        <f t="shared" si="10"/>
        <v>0</v>
      </c>
    </row>
    <row r="161" spans="2:18" outlineLevel="2">
      <c r="B161" s="235" t="s">
        <v>88</v>
      </c>
      <c r="C161" s="50" t="s">
        <v>103</v>
      </c>
      <c r="D161" s="6"/>
      <c r="E161" s="6"/>
      <c r="F161" s="6"/>
      <c r="G161" s="6"/>
      <c r="H161" s="6"/>
      <c r="I161" s="154">
        <f t="shared" si="10"/>
        <v>0</v>
      </c>
    </row>
    <row r="162" spans="2:18" outlineLevel="2">
      <c r="B162" s="236" t="s">
        <v>89</v>
      </c>
      <c r="C162" s="50" t="s">
        <v>103</v>
      </c>
      <c r="D162" s="6"/>
      <c r="E162" s="6"/>
      <c r="F162" s="6"/>
      <c r="G162" s="6"/>
      <c r="H162" s="6"/>
      <c r="I162" s="154">
        <f t="shared" si="10"/>
        <v>0</v>
      </c>
    </row>
    <row r="163" spans="2:18" outlineLevel="2">
      <c r="B163" s="235" t="s">
        <v>90</v>
      </c>
      <c r="C163" s="50" t="s">
        <v>103</v>
      </c>
      <c r="D163" s="6"/>
      <c r="E163" s="6"/>
      <c r="F163" s="6"/>
      <c r="G163" s="6"/>
      <c r="H163" s="6"/>
      <c r="I163" s="154">
        <f t="shared" si="10"/>
        <v>0</v>
      </c>
    </row>
    <row r="164" spans="2:18" outlineLevel="2">
      <c r="B164" s="236" t="s">
        <v>91</v>
      </c>
      <c r="C164" s="50" t="s">
        <v>103</v>
      </c>
      <c r="D164" s="6"/>
      <c r="E164" s="6"/>
      <c r="F164" s="6"/>
      <c r="G164" s="6"/>
      <c r="H164" s="6"/>
      <c r="I164" s="154">
        <f t="shared" si="10"/>
        <v>0</v>
      </c>
    </row>
    <row r="165" spans="2:18" outlineLevel="2">
      <c r="B165" s="236" t="s">
        <v>92</v>
      </c>
      <c r="C165" s="50" t="s">
        <v>103</v>
      </c>
      <c r="D165" s="6"/>
      <c r="E165" s="6"/>
      <c r="F165" s="6"/>
      <c r="G165" s="6"/>
      <c r="H165" s="6"/>
      <c r="I165" s="154">
        <f t="shared" si="10"/>
        <v>0</v>
      </c>
    </row>
    <row r="166" spans="2:18" outlineLevel="2">
      <c r="B166" s="235" t="s">
        <v>84</v>
      </c>
      <c r="C166" s="50" t="s">
        <v>103</v>
      </c>
      <c r="D166" s="6"/>
      <c r="E166" s="6"/>
      <c r="F166" s="6"/>
      <c r="G166" s="6"/>
      <c r="H166" s="6"/>
      <c r="I166" s="154">
        <f t="shared" si="10"/>
        <v>0</v>
      </c>
    </row>
    <row r="167" spans="2:18" outlineLevel="2">
      <c r="B167" s="236" t="s">
        <v>93</v>
      </c>
      <c r="C167" s="50" t="s">
        <v>103</v>
      </c>
      <c r="D167" s="6"/>
      <c r="E167" s="6"/>
      <c r="F167" s="6"/>
      <c r="G167" s="6"/>
      <c r="H167" s="6"/>
      <c r="I167" s="154">
        <f t="shared" si="10"/>
        <v>0</v>
      </c>
    </row>
    <row r="168" spans="2:18" outlineLevel="2">
      <c r="B168" s="235" t="s">
        <v>94</v>
      </c>
      <c r="C168" s="50" t="s">
        <v>103</v>
      </c>
      <c r="D168" s="6"/>
      <c r="E168" s="6"/>
      <c r="F168" s="6"/>
      <c r="G168" s="6"/>
      <c r="H168" s="6"/>
      <c r="I168" s="154">
        <f t="shared" si="10"/>
        <v>0</v>
      </c>
    </row>
    <row r="169" spans="2:18" outlineLevel="2">
      <c r="B169" s="236" t="s">
        <v>95</v>
      </c>
      <c r="C169" s="50" t="s">
        <v>103</v>
      </c>
      <c r="D169" s="6"/>
      <c r="E169" s="6"/>
      <c r="F169" s="6"/>
      <c r="G169" s="6"/>
      <c r="H169" s="6"/>
      <c r="I169" s="154">
        <f t="shared" si="10"/>
        <v>0</v>
      </c>
    </row>
    <row r="170" spans="2:18" outlineLevel="2">
      <c r="B170" s="236" t="s">
        <v>96</v>
      </c>
      <c r="C170" s="50" t="s">
        <v>103</v>
      </c>
      <c r="D170" s="6"/>
      <c r="E170" s="6"/>
      <c r="F170" s="6"/>
      <c r="G170" s="6"/>
      <c r="H170" s="6"/>
      <c r="I170" s="154">
        <f t="shared" si="10"/>
        <v>0</v>
      </c>
    </row>
    <row r="171" spans="2:18" outlineLevel="2">
      <c r="B171" s="49" t="s">
        <v>104</v>
      </c>
      <c r="C171" s="54" t="s">
        <v>103</v>
      </c>
      <c r="D171" s="6"/>
      <c r="E171" s="6"/>
      <c r="F171" s="6"/>
      <c r="G171" s="6"/>
      <c r="H171" s="6"/>
      <c r="I171" s="154">
        <f t="shared" ref="D171:I171" si="11">SUM(I148:I170)</f>
        <v>0</v>
      </c>
    </row>
    <row r="172" spans="2:18" outlineLevel="1"/>
    <row r="173" spans="2:18" ht="15.6">
      <c r="B173" s="293" t="s">
        <v>110</v>
      </c>
      <c r="C173" s="293"/>
      <c r="D173" s="293"/>
      <c r="E173" s="293"/>
      <c r="F173" s="293"/>
      <c r="G173" s="293"/>
      <c r="H173" s="293"/>
      <c r="I173" s="293"/>
    </row>
    <row r="174" spans="2:18" ht="6.6" customHeight="1"/>
    <row r="175" spans="2:18" outlineLevel="1">
      <c r="B175" s="71" t="s">
        <v>101</v>
      </c>
      <c r="C175" s="72"/>
      <c r="D175" s="72"/>
      <c r="E175" s="72"/>
      <c r="F175" s="72"/>
      <c r="G175" s="72"/>
      <c r="H175" s="72"/>
      <c r="I175" s="72"/>
      <c r="J175" s="55"/>
      <c r="K175" s="55"/>
      <c r="L175" s="55"/>
      <c r="M175" s="55"/>
      <c r="N175" s="55"/>
      <c r="O175" s="55"/>
      <c r="P175" s="55"/>
      <c r="Q175" s="55"/>
      <c r="R175" s="55"/>
    </row>
    <row r="176" spans="2:18" outlineLevel="2">
      <c r="B176" s="56"/>
      <c r="C176" s="75" t="s">
        <v>102</v>
      </c>
      <c r="D176" s="73">
        <f>$C$3</f>
        <v>2024</v>
      </c>
      <c r="E176" s="73">
        <f>$C$3+1</f>
        <v>2025</v>
      </c>
      <c r="F176" s="73">
        <f>$C$3+2</f>
        <v>2026</v>
      </c>
      <c r="G176" s="73">
        <f>$C$3+3</f>
        <v>2027</v>
      </c>
      <c r="H176" s="73">
        <f>$C$3+4</f>
        <v>2028</v>
      </c>
      <c r="I176" s="48" t="str">
        <f>D176&amp; " - "&amp;H176</f>
        <v>2024 - 2028</v>
      </c>
    </row>
    <row r="177" spans="2:17" outlineLevel="2">
      <c r="B177" s="235" t="s">
        <v>75</v>
      </c>
      <c r="C177" s="50" t="s">
        <v>111</v>
      </c>
      <c r="D177" s="6"/>
      <c r="E177" s="6"/>
      <c r="F177" s="6"/>
      <c r="G177" s="6"/>
      <c r="H177" s="6"/>
      <c r="I177" s="154">
        <f t="shared" ref="I177:I199" si="12">D177+E177+F177+G177+H177</f>
        <v>0</v>
      </c>
      <c r="K177" s="53"/>
      <c r="L177" s="53"/>
      <c r="M177" s="53"/>
      <c r="N177" s="53"/>
      <c r="O177" s="53"/>
      <c r="P177" s="53"/>
      <c r="Q177" s="53"/>
    </row>
    <row r="178" spans="2:17" s="53" customFormat="1" outlineLevel="2">
      <c r="B178" s="236" t="s">
        <v>76</v>
      </c>
      <c r="C178" s="50" t="s">
        <v>111</v>
      </c>
      <c r="D178" s="52"/>
      <c r="E178" s="52"/>
      <c r="F178" s="52"/>
      <c r="G178" s="52"/>
      <c r="H178" s="52"/>
      <c r="I178" s="154">
        <f t="shared" si="12"/>
        <v>0</v>
      </c>
    </row>
    <row r="179" spans="2:17" s="53" customFormat="1" outlineLevel="2">
      <c r="B179" s="236" t="s">
        <v>77</v>
      </c>
      <c r="C179" s="50" t="s">
        <v>111</v>
      </c>
      <c r="D179" s="52"/>
      <c r="E179" s="52"/>
      <c r="F179" s="52"/>
      <c r="G179" s="52"/>
      <c r="H179" s="52"/>
      <c r="I179" s="154">
        <f t="shared" si="12"/>
        <v>0</v>
      </c>
    </row>
    <row r="180" spans="2:17" s="53" customFormat="1" outlineLevel="2">
      <c r="B180" s="235" t="s">
        <v>78</v>
      </c>
      <c r="C180" s="50" t="s">
        <v>111</v>
      </c>
      <c r="D180" s="52"/>
      <c r="E180" s="52"/>
      <c r="F180" s="52"/>
      <c r="G180" s="52"/>
      <c r="H180" s="52"/>
      <c r="I180" s="154">
        <f t="shared" si="12"/>
        <v>0</v>
      </c>
    </row>
    <row r="181" spans="2:17" s="53" customFormat="1" outlineLevel="2">
      <c r="B181" s="236" t="s">
        <v>79</v>
      </c>
      <c r="C181" s="50" t="s">
        <v>111</v>
      </c>
      <c r="D181" s="52"/>
      <c r="E181" s="52"/>
      <c r="F181" s="52"/>
      <c r="G181" s="52"/>
      <c r="H181" s="52"/>
      <c r="I181" s="154">
        <f t="shared" si="12"/>
        <v>0</v>
      </c>
    </row>
    <row r="182" spans="2:17" s="53" customFormat="1" outlineLevel="2">
      <c r="B182" s="236" t="s">
        <v>80</v>
      </c>
      <c r="C182" s="50" t="s">
        <v>111</v>
      </c>
      <c r="D182" s="52"/>
      <c r="E182" s="52"/>
      <c r="F182" s="52"/>
      <c r="G182" s="52"/>
      <c r="H182" s="52"/>
      <c r="I182" s="154">
        <f t="shared" si="12"/>
        <v>0</v>
      </c>
    </row>
    <row r="183" spans="2:17" s="53" customFormat="1" outlineLevel="2">
      <c r="B183" s="235" t="s">
        <v>81</v>
      </c>
      <c r="C183" s="50" t="s">
        <v>111</v>
      </c>
      <c r="D183" s="52"/>
      <c r="E183" s="52"/>
      <c r="F183" s="52"/>
      <c r="G183" s="52"/>
      <c r="H183" s="52"/>
      <c r="I183" s="154">
        <f t="shared" si="12"/>
        <v>0</v>
      </c>
    </row>
    <row r="184" spans="2:17" s="53" customFormat="1" outlineLevel="2">
      <c r="B184" s="236" t="s">
        <v>82</v>
      </c>
      <c r="C184" s="50" t="s">
        <v>111</v>
      </c>
      <c r="D184" s="52"/>
      <c r="E184" s="52"/>
      <c r="F184" s="52"/>
      <c r="G184" s="52"/>
      <c r="H184" s="52"/>
      <c r="I184" s="154">
        <f t="shared" si="12"/>
        <v>0</v>
      </c>
    </row>
    <row r="185" spans="2:17" s="53" customFormat="1" outlineLevel="2">
      <c r="B185" s="236" t="s">
        <v>83</v>
      </c>
      <c r="C185" s="50" t="s">
        <v>111</v>
      </c>
      <c r="D185" s="52"/>
      <c r="E185" s="52"/>
      <c r="F185" s="52"/>
      <c r="G185" s="52"/>
      <c r="H185" s="52"/>
      <c r="I185" s="154">
        <f t="shared" si="12"/>
        <v>0</v>
      </c>
    </row>
    <row r="186" spans="2:17" s="53" customFormat="1" outlineLevel="2">
      <c r="B186" s="235" t="s">
        <v>84</v>
      </c>
      <c r="C186" s="50" t="s">
        <v>111</v>
      </c>
      <c r="D186" s="52"/>
      <c r="E186" s="52"/>
      <c r="F186" s="52"/>
      <c r="G186" s="52"/>
      <c r="H186" s="52"/>
      <c r="I186" s="154">
        <f t="shared" si="12"/>
        <v>0</v>
      </c>
    </row>
    <row r="187" spans="2:17" s="53" customFormat="1" outlineLevel="2">
      <c r="B187" s="237" t="s">
        <v>85</v>
      </c>
      <c r="C187" s="50" t="s">
        <v>111</v>
      </c>
      <c r="D187" s="52"/>
      <c r="E187" s="52"/>
      <c r="F187" s="52"/>
      <c r="G187" s="52"/>
      <c r="H187" s="52"/>
      <c r="I187" s="154">
        <f t="shared" si="12"/>
        <v>0</v>
      </c>
    </row>
    <row r="188" spans="2:17" s="53" customFormat="1" outlineLevel="2">
      <c r="B188" s="235" t="s">
        <v>86</v>
      </c>
      <c r="C188" s="50" t="s">
        <v>111</v>
      </c>
      <c r="D188" s="52"/>
      <c r="E188" s="52"/>
      <c r="F188" s="52"/>
      <c r="G188" s="52"/>
      <c r="H188" s="52"/>
      <c r="I188" s="154">
        <f t="shared" si="12"/>
        <v>0</v>
      </c>
    </row>
    <row r="189" spans="2:17" s="53" customFormat="1" outlineLevel="2">
      <c r="B189" s="236" t="s">
        <v>87</v>
      </c>
      <c r="C189" s="50" t="s">
        <v>111</v>
      </c>
      <c r="D189" s="52"/>
      <c r="E189" s="52"/>
      <c r="F189" s="52"/>
      <c r="G189" s="52"/>
      <c r="H189" s="52"/>
      <c r="I189" s="154">
        <f t="shared" si="12"/>
        <v>0</v>
      </c>
    </row>
    <row r="190" spans="2:17" s="53" customFormat="1" outlineLevel="2">
      <c r="B190" s="235" t="s">
        <v>88</v>
      </c>
      <c r="C190" s="50" t="s">
        <v>111</v>
      </c>
      <c r="D190" s="52"/>
      <c r="E190" s="52"/>
      <c r="F190" s="52"/>
      <c r="G190" s="52"/>
      <c r="H190" s="52"/>
      <c r="I190" s="154">
        <f t="shared" si="12"/>
        <v>0</v>
      </c>
    </row>
    <row r="191" spans="2:17" s="53" customFormat="1" outlineLevel="2">
      <c r="B191" s="236" t="s">
        <v>89</v>
      </c>
      <c r="C191" s="50" t="s">
        <v>111</v>
      </c>
      <c r="D191" s="52"/>
      <c r="E191" s="52"/>
      <c r="F191" s="52"/>
      <c r="G191" s="52"/>
      <c r="H191" s="52"/>
      <c r="I191" s="154">
        <f t="shared" si="12"/>
        <v>0</v>
      </c>
    </row>
    <row r="192" spans="2:17" s="53" customFormat="1" outlineLevel="2">
      <c r="B192" s="235" t="s">
        <v>90</v>
      </c>
      <c r="C192" s="50" t="s">
        <v>111</v>
      </c>
      <c r="D192" s="52"/>
      <c r="E192" s="52"/>
      <c r="F192" s="52"/>
      <c r="G192" s="52"/>
      <c r="H192" s="52"/>
      <c r="I192" s="154">
        <f t="shared" si="12"/>
        <v>0</v>
      </c>
    </row>
    <row r="193" spans="2:18" s="53" customFormat="1" outlineLevel="2">
      <c r="B193" s="236" t="s">
        <v>91</v>
      </c>
      <c r="C193" s="50" t="s">
        <v>111</v>
      </c>
      <c r="D193" s="52"/>
      <c r="E193" s="52"/>
      <c r="F193" s="52"/>
      <c r="G193" s="52"/>
      <c r="H193" s="52"/>
      <c r="I193" s="154">
        <f t="shared" si="12"/>
        <v>0</v>
      </c>
    </row>
    <row r="194" spans="2:18" s="53" customFormat="1" outlineLevel="2">
      <c r="B194" s="236" t="s">
        <v>92</v>
      </c>
      <c r="C194" s="50" t="s">
        <v>111</v>
      </c>
      <c r="D194" s="52"/>
      <c r="E194" s="52"/>
      <c r="F194" s="52"/>
      <c r="G194" s="52"/>
      <c r="H194" s="52"/>
      <c r="I194" s="154">
        <f t="shared" si="12"/>
        <v>0</v>
      </c>
    </row>
    <row r="195" spans="2:18" s="53" customFormat="1" outlineLevel="2">
      <c r="B195" s="235" t="s">
        <v>84</v>
      </c>
      <c r="C195" s="50" t="s">
        <v>111</v>
      </c>
      <c r="D195" s="52"/>
      <c r="E195" s="52"/>
      <c r="F195" s="52"/>
      <c r="G195" s="52"/>
      <c r="H195" s="52"/>
      <c r="I195" s="154">
        <f t="shared" si="12"/>
        <v>0</v>
      </c>
    </row>
    <row r="196" spans="2:18" s="53" customFormat="1" outlineLevel="2">
      <c r="B196" s="236" t="s">
        <v>93</v>
      </c>
      <c r="C196" s="50" t="s">
        <v>111</v>
      </c>
      <c r="D196" s="52"/>
      <c r="E196" s="52"/>
      <c r="F196" s="52"/>
      <c r="G196" s="52"/>
      <c r="H196" s="52"/>
      <c r="I196" s="154">
        <f t="shared" si="12"/>
        <v>0</v>
      </c>
    </row>
    <row r="197" spans="2:18" s="53" customFormat="1" outlineLevel="2">
      <c r="B197" s="235" t="s">
        <v>94</v>
      </c>
      <c r="C197" s="50" t="s">
        <v>111</v>
      </c>
      <c r="D197" s="52"/>
      <c r="E197" s="52"/>
      <c r="F197" s="52"/>
      <c r="G197" s="52"/>
      <c r="H197" s="52"/>
      <c r="I197" s="154">
        <f t="shared" si="12"/>
        <v>0</v>
      </c>
    </row>
    <row r="198" spans="2:18" s="53" customFormat="1" outlineLevel="2">
      <c r="B198" s="236" t="s">
        <v>95</v>
      </c>
      <c r="C198" s="50" t="s">
        <v>111</v>
      </c>
      <c r="D198" s="52"/>
      <c r="E198" s="52"/>
      <c r="F198" s="52"/>
      <c r="G198" s="52"/>
      <c r="H198" s="52"/>
      <c r="I198" s="154">
        <f t="shared" si="12"/>
        <v>0</v>
      </c>
    </row>
    <row r="199" spans="2:18" s="53" customFormat="1" outlineLevel="2">
      <c r="B199" s="236" t="s">
        <v>96</v>
      </c>
      <c r="C199" s="50" t="s">
        <v>111</v>
      </c>
      <c r="D199" s="52"/>
      <c r="E199" s="52"/>
      <c r="F199" s="52"/>
      <c r="G199" s="52"/>
      <c r="H199" s="52"/>
      <c r="I199" s="154">
        <f t="shared" si="12"/>
        <v>0</v>
      </c>
    </row>
    <row r="200" spans="2:18" outlineLevel="2">
      <c r="B200" s="49" t="s">
        <v>104</v>
      </c>
      <c r="C200" s="54" t="s">
        <v>111</v>
      </c>
      <c r="D200" s="4">
        <f t="shared" ref="D200:I200" si="13">SUM(D177:D199)</f>
        <v>0</v>
      </c>
      <c r="E200" s="4">
        <f t="shared" si="13"/>
        <v>0</v>
      </c>
      <c r="F200" s="4">
        <f t="shared" si="13"/>
        <v>0</v>
      </c>
      <c r="G200" s="4">
        <f t="shared" si="13"/>
        <v>0</v>
      </c>
      <c r="H200" s="4">
        <f t="shared" si="13"/>
        <v>0</v>
      </c>
      <c r="I200" s="154">
        <f t="shared" si="13"/>
        <v>0</v>
      </c>
    </row>
    <row r="201" spans="2:18" outlineLevel="1"/>
    <row r="202" spans="2:18" outlineLevel="1">
      <c r="B202" s="71" t="s">
        <v>105</v>
      </c>
      <c r="C202" s="72"/>
      <c r="D202" s="72"/>
      <c r="E202" s="72"/>
      <c r="F202" s="72"/>
      <c r="G202" s="72"/>
      <c r="H202" s="72"/>
      <c r="I202" s="72"/>
      <c r="J202" s="55"/>
      <c r="K202" s="55"/>
      <c r="L202" s="55"/>
      <c r="M202" s="55"/>
      <c r="N202" s="55"/>
      <c r="O202" s="55"/>
      <c r="P202" s="55"/>
      <c r="Q202" s="55"/>
      <c r="R202" s="55"/>
    </row>
    <row r="203" spans="2:18" outlineLevel="2">
      <c r="B203" s="56"/>
      <c r="C203" s="75" t="s">
        <v>102</v>
      </c>
      <c r="D203" s="73">
        <f>$C$3</f>
        <v>2024</v>
      </c>
      <c r="E203" s="73">
        <f>$C$3+1</f>
        <v>2025</v>
      </c>
      <c r="F203" s="73">
        <f>$C$3+2</f>
        <v>2026</v>
      </c>
      <c r="G203" s="73">
        <f>$C$3+3</f>
        <v>2027</v>
      </c>
      <c r="H203" s="73">
        <f>$C$3+4</f>
        <v>2028</v>
      </c>
      <c r="I203" s="48" t="str">
        <f>D203&amp; "-"&amp;H203</f>
        <v>2024-2028</v>
      </c>
    </row>
    <row r="204" spans="2:18" outlineLevel="2">
      <c r="B204" s="235" t="s">
        <v>75</v>
      </c>
      <c r="C204" s="50" t="s">
        <v>111</v>
      </c>
      <c r="D204" s="6"/>
      <c r="E204" s="6"/>
      <c r="F204" s="6"/>
      <c r="G204" s="6"/>
      <c r="H204" s="6"/>
      <c r="I204" s="154">
        <f t="shared" ref="I204:I226" si="14">D204+E204+F204+G204+H204</f>
        <v>0</v>
      </c>
    </row>
    <row r="205" spans="2:18" s="53" customFormat="1" outlineLevel="2">
      <c r="B205" s="236" t="s">
        <v>76</v>
      </c>
      <c r="C205" s="50" t="s">
        <v>111</v>
      </c>
      <c r="D205" s="52"/>
      <c r="E205" s="52"/>
      <c r="F205" s="52"/>
      <c r="G205" s="52"/>
      <c r="H205" s="52"/>
      <c r="I205" s="154">
        <f t="shared" si="14"/>
        <v>0</v>
      </c>
    </row>
    <row r="206" spans="2:18" s="53" customFormat="1" outlineLevel="2">
      <c r="B206" s="236" t="s">
        <v>77</v>
      </c>
      <c r="C206" s="50" t="s">
        <v>111</v>
      </c>
      <c r="D206" s="52"/>
      <c r="E206" s="52"/>
      <c r="F206" s="52"/>
      <c r="G206" s="52"/>
      <c r="H206" s="52"/>
      <c r="I206" s="154">
        <f t="shared" si="14"/>
        <v>0</v>
      </c>
    </row>
    <row r="207" spans="2:18" s="53" customFormat="1" outlineLevel="2">
      <c r="B207" s="235" t="s">
        <v>78</v>
      </c>
      <c r="C207" s="50" t="s">
        <v>111</v>
      </c>
      <c r="D207" s="52"/>
      <c r="E207" s="52"/>
      <c r="F207" s="52"/>
      <c r="G207" s="52"/>
      <c r="H207" s="52"/>
      <c r="I207" s="154">
        <f t="shared" si="14"/>
        <v>0</v>
      </c>
    </row>
    <row r="208" spans="2:18" s="53" customFormat="1" outlineLevel="2">
      <c r="B208" s="236" t="s">
        <v>79</v>
      </c>
      <c r="C208" s="50" t="s">
        <v>111</v>
      </c>
      <c r="D208" s="52"/>
      <c r="E208" s="52"/>
      <c r="F208" s="52"/>
      <c r="G208" s="52"/>
      <c r="H208" s="52"/>
      <c r="I208" s="154">
        <f t="shared" si="14"/>
        <v>0</v>
      </c>
    </row>
    <row r="209" spans="2:9" s="53" customFormat="1" outlineLevel="2">
      <c r="B209" s="236" t="s">
        <v>80</v>
      </c>
      <c r="C209" s="50" t="s">
        <v>111</v>
      </c>
      <c r="D209" s="52"/>
      <c r="E209" s="52"/>
      <c r="F209" s="52"/>
      <c r="G209" s="52"/>
      <c r="H209" s="52"/>
      <c r="I209" s="154">
        <f t="shared" si="14"/>
        <v>0</v>
      </c>
    </row>
    <row r="210" spans="2:9" s="53" customFormat="1" outlineLevel="2">
      <c r="B210" s="235" t="s">
        <v>81</v>
      </c>
      <c r="C210" s="50" t="s">
        <v>111</v>
      </c>
      <c r="D210" s="52"/>
      <c r="E210" s="52"/>
      <c r="F210" s="52"/>
      <c r="G210" s="52"/>
      <c r="H210" s="52"/>
      <c r="I210" s="154">
        <f t="shared" si="14"/>
        <v>0</v>
      </c>
    </row>
    <row r="211" spans="2:9" s="53" customFormat="1" outlineLevel="2">
      <c r="B211" s="236" t="s">
        <v>82</v>
      </c>
      <c r="C211" s="50" t="s">
        <v>111</v>
      </c>
      <c r="D211" s="52"/>
      <c r="E211" s="52"/>
      <c r="F211" s="52"/>
      <c r="G211" s="52"/>
      <c r="H211" s="52"/>
      <c r="I211" s="154">
        <f t="shared" si="14"/>
        <v>0</v>
      </c>
    </row>
    <row r="212" spans="2:9" s="53" customFormat="1" outlineLevel="2">
      <c r="B212" s="236" t="s">
        <v>83</v>
      </c>
      <c r="C212" s="50" t="s">
        <v>111</v>
      </c>
      <c r="D212" s="52"/>
      <c r="E212" s="52"/>
      <c r="F212" s="52"/>
      <c r="G212" s="52"/>
      <c r="H212" s="52"/>
      <c r="I212" s="154">
        <f t="shared" si="14"/>
        <v>0</v>
      </c>
    </row>
    <row r="213" spans="2:9" s="53" customFormat="1" outlineLevel="2">
      <c r="B213" s="235" t="s">
        <v>84</v>
      </c>
      <c r="C213" s="50" t="s">
        <v>111</v>
      </c>
      <c r="D213" s="52"/>
      <c r="E213" s="52"/>
      <c r="F213" s="52"/>
      <c r="G213" s="52"/>
      <c r="H213" s="52"/>
      <c r="I213" s="154">
        <f t="shared" si="14"/>
        <v>0</v>
      </c>
    </row>
    <row r="214" spans="2:9" s="53" customFormat="1" outlineLevel="2">
      <c r="B214" s="237" t="s">
        <v>85</v>
      </c>
      <c r="C214" s="50" t="s">
        <v>111</v>
      </c>
      <c r="D214" s="52"/>
      <c r="E214" s="52"/>
      <c r="F214" s="52"/>
      <c r="G214" s="52"/>
      <c r="H214" s="52"/>
      <c r="I214" s="154">
        <f t="shared" si="14"/>
        <v>0</v>
      </c>
    </row>
    <row r="215" spans="2:9" s="53" customFormat="1" outlineLevel="2">
      <c r="B215" s="235" t="s">
        <v>86</v>
      </c>
      <c r="C215" s="50" t="s">
        <v>111</v>
      </c>
      <c r="D215" s="52"/>
      <c r="E215" s="52"/>
      <c r="F215" s="52"/>
      <c r="G215" s="52"/>
      <c r="H215" s="52"/>
      <c r="I215" s="154">
        <f t="shared" si="14"/>
        <v>0</v>
      </c>
    </row>
    <row r="216" spans="2:9" s="53" customFormat="1" outlineLevel="2">
      <c r="B216" s="236" t="s">
        <v>87</v>
      </c>
      <c r="C216" s="50" t="s">
        <v>111</v>
      </c>
      <c r="D216" s="52"/>
      <c r="E216" s="52"/>
      <c r="F216" s="52"/>
      <c r="G216" s="52"/>
      <c r="H216" s="52"/>
      <c r="I216" s="154">
        <f t="shared" si="14"/>
        <v>0</v>
      </c>
    </row>
    <row r="217" spans="2:9" s="53" customFormat="1" outlineLevel="2">
      <c r="B217" s="235" t="s">
        <v>88</v>
      </c>
      <c r="C217" s="50" t="s">
        <v>111</v>
      </c>
      <c r="D217" s="52"/>
      <c r="E217" s="52"/>
      <c r="F217" s="52"/>
      <c r="G217" s="52"/>
      <c r="H217" s="52"/>
      <c r="I217" s="154">
        <f t="shared" si="14"/>
        <v>0</v>
      </c>
    </row>
    <row r="218" spans="2:9" s="53" customFormat="1" outlineLevel="2">
      <c r="B218" s="236" t="s">
        <v>89</v>
      </c>
      <c r="C218" s="50" t="s">
        <v>111</v>
      </c>
      <c r="D218" s="52"/>
      <c r="E218" s="52"/>
      <c r="F218" s="52"/>
      <c r="G218" s="52"/>
      <c r="H218" s="52"/>
      <c r="I218" s="154">
        <f t="shared" si="14"/>
        <v>0</v>
      </c>
    </row>
    <row r="219" spans="2:9" s="53" customFormat="1" outlineLevel="2">
      <c r="B219" s="235" t="s">
        <v>90</v>
      </c>
      <c r="C219" s="50" t="s">
        <v>111</v>
      </c>
      <c r="D219" s="52"/>
      <c r="E219" s="52"/>
      <c r="F219" s="52"/>
      <c r="G219" s="52"/>
      <c r="H219" s="52"/>
      <c r="I219" s="154">
        <f t="shared" si="14"/>
        <v>0</v>
      </c>
    </row>
    <row r="220" spans="2:9" s="53" customFormat="1" outlineLevel="2">
      <c r="B220" s="236" t="s">
        <v>91</v>
      </c>
      <c r="C220" s="50" t="s">
        <v>111</v>
      </c>
      <c r="D220" s="52"/>
      <c r="E220" s="52"/>
      <c r="F220" s="52"/>
      <c r="G220" s="52"/>
      <c r="H220" s="52"/>
      <c r="I220" s="154">
        <f t="shared" si="14"/>
        <v>0</v>
      </c>
    </row>
    <row r="221" spans="2:9" s="53" customFormat="1" outlineLevel="2">
      <c r="B221" s="236" t="s">
        <v>92</v>
      </c>
      <c r="C221" s="50" t="s">
        <v>111</v>
      </c>
      <c r="D221" s="52"/>
      <c r="E221" s="52"/>
      <c r="F221" s="52"/>
      <c r="G221" s="52"/>
      <c r="H221" s="52"/>
      <c r="I221" s="154">
        <f t="shared" si="14"/>
        <v>0</v>
      </c>
    </row>
    <row r="222" spans="2:9" s="53" customFormat="1" outlineLevel="2">
      <c r="B222" s="235" t="s">
        <v>84</v>
      </c>
      <c r="C222" s="50" t="s">
        <v>111</v>
      </c>
      <c r="D222" s="52"/>
      <c r="E222" s="52"/>
      <c r="F222" s="52"/>
      <c r="G222" s="52"/>
      <c r="H222" s="52"/>
      <c r="I222" s="154">
        <f t="shared" si="14"/>
        <v>0</v>
      </c>
    </row>
    <row r="223" spans="2:9" s="53" customFormat="1" outlineLevel="2">
      <c r="B223" s="236" t="s">
        <v>93</v>
      </c>
      <c r="C223" s="50" t="s">
        <v>111</v>
      </c>
      <c r="D223" s="52"/>
      <c r="E223" s="52"/>
      <c r="F223" s="52"/>
      <c r="G223" s="52"/>
      <c r="H223" s="52"/>
      <c r="I223" s="154">
        <f t="shared" si="14"/>
        <v>0</v>
      </c>
    </row>
    <row r="224" spans="2:9" s="53" customFormat="1" outlineLevel="2">
      <c r="B224" s="235" t="s">
        <v>94</v>
      </c>
      <c r="C224" s="50" t="s">
        <v>111</v>
      </c>
      <c r="D224" s="52"/>
      <c r="E224" s="52"/>
      <c r="F224" s="52"/>
      <c r="G224" s="52"/>
      <c r="H224" s="52"/>
      <c r="I224" s="154">
        <f t="shared" si="14"/>
        <v>0</v>
      </c>
    </row>
    <row r="225" spans="2:18" s="53" customFormat="1" outlineLevel="2">
      <c r="B225" s="236" t="s">
        <v>95</v>
      </c>
      <c r="C225" s="50" t="s">
        <v>111</v>
      </c>
      <c r="D225" s="52"/>
      <c r="E225" s="52"/>
      <c r="F225" s="52"/>
      <c r="G225" s="52"/>
      <c r="H225" s="52"/>
      <c r="I225" s="154">
        <f t="shared" si="14"/>
        <v>0</v>
      </c>
    </row>
    <row r="226" spans="2:18" s="53" customFormat="1" outlineLevel="2">
      <c r="B226" s="236" t="s">
        <v>96</v>
      </c>
      <c r="C226" s="50" t="s">
        <v>111</v>
      </c>
      <c r="D226" s="52"/>
      <c r="E226" s="52"/>
      <c r="F226" s="52"/>
      <c r="G226" s="52"/>
      <c r="H226" s="52"/>
      <c r="I226" s="154">
        <f t="shared" si="14"/>
        <v>0</v>
      </c>
    </row>
    <row r="227" spans="2:18" outlineLevel="2">
      <c r="B227" s="49" t="s">
        <v>104</v>
      </c>
      <c r="C227" s="54" t="s">
        <v>111</v>
      </c>
      <c r="D227" s="4">
        <f t="shared" ref="D227:I227" si="15">SUM(D204:D226)</f>
        <v>0</v>
      </c>
      <c r="E227" s="4">
        <f t="shared" si="15"/>
        <v>0</v>
      </c>
      <c r="F227" s="4">
        <f t="shared" si="15"/>
        <v>0</v>
      </c>
      <c r="G227" s="4">
        <f t="shared" si="15"/>
        <v>0</v>
      </c>
      <c r="H227" s="4">
        <f t="shared" si="15"/>
        <v>0</v>
      </c>
      <c r="I227" s="154">
        <f t="shared" si="15"/>
        <v>0</v>
      </c>
    </row>
    <row r="228" spans="2:18" outlineLevel="1"/>
    <row r="229" spans="2:18" outlineLevel="1">
      <c r="B229" s="71" t="s">
        <v>106</v>
      </c>
      <c r="C229" s="72"/>
      <c r="D229" s="72"/>
      <c r="E229" s="72"/>
      <c r="F229" s="72"/>
      <c r="G229" s="72"/>
      <c r="H229" s="72"/>
      <c r="I229" s="72"/>
      <c r="J229" s="55"/>
      <c r="K229" s="55"/>
      <c r="L229" s="55"/>
      <c r="M229" s="55"/>
      <c r="N229" s="55"/>
      <c r="O229" s="55"/>
      <c r="P229" s="55"/>
      <c r="Q229" s="55"/>
      <c r="R229" s="55"/>
    </row>
    <row r="230" spans="2:18" outlineLevel="2">
      <c r="B230" s="56"/>
      <c r="C230" s="75" t="s">
        <v>102</v>
      </c>
      <c r="D230" s="73">
        <f>$C$3</f>
        <v>2024</v>
      </c>
      <c r="E230" s="73">
        <f>$C$3+1</f>
        <v>2025</v>
      </c>
      <c r="F230" s="73">
        <f>$C$3+2</f>
        <v>2026</v>
      </c>
      <c r="G230" s="73">
        <f>$C$3+3</f>
        <v>2027</v>
      </c>
      <c r="H230" s="73">
        <f>$C$3+4</f>
        <v>2028</v>
      </c>
      <c r="I230" s="48" t="str">
        <f>D230&amp; "-"&amp;H230</f>
        <v>2024-2028</v>
      </c>
    </row>
    <row r="231" spans="2:18" outlineLevel="2">
      <c r="B231" s="235" t="s">
        <v>75</v>
      </c>
      <c r="C231" s="50" t="s">
        <v>111</v>
      </c>
      <c r="D231" s="6"/>
      <c r="E231" s="6"/>
      <c r="F231" s="6"/>
      <c r="G231" s="6"/>
      <c r="H231" s="6"/>
      <c r="I231" s="154">
        <f t="shared" ref="I231:I253" si="16">D231+E231+F231+G231+H231</f>
        <v>0</v>
      </c>
    </row>
    <row r="232" spans="2:18" outlineLevel="2">
      <c r="B232" s="236" t="s">
        <v>76</v>
      </c>
      <c r="C232" s="50" t="s">
        <v>111</v>
      </c>
      <c r="D232" s="6"/>
      <c r="E232" s="6"/>
      <c r="F232" s="6"/>
      <c r="G232" s="6"/>
      <c r="H232" s="6"/>
      <c r="I232" s="154">
        <f t="shared" si="16"/>
        <v>0</v>
      </c>
    </row>
    <row r="233" spans="2:18" outlineLevel="2">
      <c r="B233" s="236" t="s">
        <v>77</v>
      </c>
      <c r="C233" s="50" t="s">
        <v>111</v>
      </c>
      <c r="D233" s="6"/>
      <c r="E233" s="6"/>
      <c r="F233" s="6"/>
      <c r="G233" s="6"/>
      <c r="H233" s="6"/>
      <c r="I233" s="154">
        <f t="shared" si="16"/>
        <v>0</v>
      </c>
    </row>
    <row r="234" spans="2:18" outlineLevel="2">
      <c r="B234" s="235" t="s">
        <v>78</v>
      </c>
      <c r="C234" s="50" t="s">
        <v>111</v>
      </c>
      <c r="D234" s="6"/>
      <c r="E234" s="6"/>
      <c r="F234" s="6"/>
      <c r="G234" s="6"/>
      <c r="H234" s="6"/>
      <c r="I234" s="154">
        <f t="shared" si="16"/>
        <v>0</v>
      </c>
    </row>
    <row r="235" spans="2:18" outlineLevel="2">
      <c r="B235" s="236" t="s">
        <v>79</v>
      </c>
      <c r="C235" s="50" t="s">
        <v>111</v>
      </c>
      <c r="D235" s="6"/>
      <c r="E235" s="6"/>
      <c r="F235" s="6"/>
      <c r="G235" s="6"/>
      <c r="H235" s="6"/>
      <c r="I235" s="154">
        <f t="shared" si="16"/>
        <v>0</v>
      </c>
    </row>
    <row r="236" spans="2:18" outlineLevel="2">
      <c r="B236" s="236" t="s">
        <v>80</v>
      </c>
      <c r="C236" s="50" t="s">
        <v>111</v>
      </c>
      <c r="D236" s="6"/>
      <c r="E236" s="6"/>
      <c r="F236" s="6"/>
      <c r="G236" s="6"/>
      <c r="H236" s="6"/>
      <c r="I236" s="154">
        <f t="shared" si="16"/>
        <v>0</v>
      </c>
    </row>
    <row r="237" spans="2:18" outlineLevel="2">
      <c r="B237" s="235" t="s">
        <v>81</v>
      </c>
      <c r="C237" s="50" t="s">
        <v>111</v>
      </c>
      <c r="D237" s="6"/>
      <c r="E237" s="6"/>
      <c r="F237" s="6"/>
      <c r="G237" s="6"/>
      <c r="H237" s="6"/>
      <c r="I237" s="154">
        <f t="shared" si="16"/>
        <v>0</v>
      </c>
    </row>
    <row r="238" spans="2:18" outlineLevel="2">
      <c r="B238" s="236" t="s">
        <v>82</v>
      </c>
      <c r="C238" s="50" t="s">
        <v>111</v>
      </c>
      <c r="D238" s="6"/>
      <c r="E238" s="6"/>
      <c r="F238" s="6"/>
      <c r="G238" s="6"/>
      <c r="H238" s="6"/>
      <c r="I238" s="154">
        <f t="shared" si="16"/>
        <v>0</v>
      </c>
    </row>
    <row r="239" spans="2:18" outlineLevel="2">
      <c r="B239" s="236" t="s">
        <v>83</v>
      </c>
      <c r="C239" s="50" t="s">
        <v>111</v>
      </c>
      <c r="D239" s="6"/>
      <c r="E239" s="6"/>
      <c r="F239" s="6"/>
      <c r="G239" s="6"/>
      <c r="H239" s="6"/>
      <c r="I239" s="154">
        <f t="shared" si="16"/>
        <v>0</v>
      </c>
    </row>
    <row r="240" spans="2:18" outlineLevel="2">
      <c r="B240" s="235" t="s">
        <v>84</v>
      </c>
      <c r="C240" s="50" t="s">
        <v>111</v>
      </c>
      <c r="D240" s="6"/>
      <c r="E240" s="6"/>
      <c r="F240" s="6"/>
      <c r="G240" s="6"/>
      <c r="H240" s="6"/>
      <c r="I240" s="154">
        <f t="shared" si="16"/>
        <v>0</v>
      </c>
    </row>
    <row r="241" spans="2:18" outlineLevel="2">
      <c r="B241" s="237" t="s">
        <v>85</v>
      </c>
      <c r="C241" s="50" t="s">
        <v>111</v>
      </c>
      <c r="D241" s="6"/>
      <c r="E241" s="6"/>
      <c r="F241" s="6"/>
      <c r="G241" s="6"/>
      <c r="H241" s="6"/>
      <c r="I241" s="154">
        <f t="shared" si="16"/>
        <v>0</v>
      </c>
    </row>
    <row r="242" spans="2:18" outlineLevel="2">
      <c r="B242" s="235" t="s">
        <v>86</v>
      </c>
      <c r="C242" s="50" t="s">
        <v>111</v>
      </c>
      <c r="D242" s="6"/>
      <c r="E242" s="6"/>
      <c r="F242" s="6"/>
      <c r="G242" s="6"/>
      <c r="H242" s="6"/>
      <c r="I242" s="154">
        <f t="shared" si="16"/>
        <v>0</v>
      </c>
    </row>
    <row r="243" spans="2:18" outlineLevel="2">
      <c r="B243" s="236" t="s">
        <v>87</v>
      </c>
      <c r="C243" s="50" t="s">
        <v>111</v>
      </c>
      <c r="D243" s="6"/>
      <c r="E243" s="6"/>
      <c r="F243" s="6"/>
      <c r="G243" s="6"/>
      <c r="H243" s="6"/>
      <c r="I243" s="154">
        <f t="shared" si="16"/>
        <v>0</v>
      </c>
    </row>
    <row r="244" spans="2:18" outlineLevel="2">
      <c r="B244" s="235" t="s">
        <v>88</v>
      </c>
      <c r="C244" s="50" t="s">
        <v>111</v>
      </c>
      <c r="D244" s="6"/>
      <c r="E244" s="6"/>
      <c r="F244" s="6"/>
      <c r="G244" s="6"/>
      <c r="H244" s="6"/>
      <c r="I244" s="154">
        <f t="shared" si="16"/>
        <v>0</v>
      </c>
    </row>
    <row r="245" spans="2:18" outlineLevel="2">
      <c r="B245" s="236" t="s">
        <v>89</v>
      </c>
      <c r="C245" s="50" t="s">
        <v>111</v>
      </c>
      <c r="D245" s="6"/>
      <c r="E245" s="6"/>
      <c r="F245" s="6"/>
      <c r="G245" s="6"/>
      <c r="H245" s="6"/>
      <c r="I245" s="154">
        <f t="shared" si="16"/>
        <v>0</v>
      </c>
    </row>
    <row r="246" spans="2:18" outlineLevel="2">
      <c r="B246" s="235" t="s">
        <v>90</v>
      </c>
      <c r="C246" s="50" t="s">
        <v>111</v>
      </c>
      <c r="D246" s="6"/>
      <c r="E246" s="6"/>
      <c r="F246" s="6"/>
      <c r="G246" s="6"/>
      <c r="H246" s="6"/>
      <c r="I246" s="154">
        <f t="shared" si="16"/>
        <v>0</v>
      </c>
    </row>
    <row r="247" spans="2:18" outlineLevel="2">
      <c r="B247" s="236" t="s">
        <v>91</v>
      </c>
      <c r="C247" s="50" t="s">
        <v>111</v>
      </c>
      <c r="D247" s="6"/>
      <c r="E247" s="6"/>
      <c r="F247" s="6"/>
      <c r="G247" s="6"/>
      <c r="H247" s="6"/>
      <c r="I247" s="154">
        <f t="shared" si="16"/>
        <v>0</v>
      </c>
    </row>
    <row r="248" spans="2:18" outlineLevel="2">
      <c r="B248" s="236" t="s">
        <v>92</v>
      </c>
      <c r="C248" s="50" t="s">
        <v>111</v>
      </c>
      <c r="D248" s="6"/>
      <c r="E248" s="6"/>
      <c r="F248" s="6"/>
      <c r="G248" s="6"/>
      <c r="H248" s="6"/>
      <c r="I248" s="154">
        <f t="shared" si="16"/>
        <v>0</v>
      </c>
    </row>
    <row r="249" spans="2:18" outlineLevel="2">
      <c r="B249" s="235" t="s">
        <v>84</v>
      </c>
      <c r="C249" s="50" t="s">
        <v>111</v>
      </c>
      <c r="D249" s="6"/>
      <c r="E249" s="6"/>
      <c r="F249" s="6"/>
      <c r="G249" s="6"/>
      <c r="H249" s="6"/>
      <c r="I249" s="154">
        <f t="shared" si="16"/>
        <v>0</v>
      </c>
    </row>
    <row r="250" spans="2:18" outlineLevel="2">
      <c r="B250" s="236" t="s">
        <v>93</v>
      </c>
      <c r="C250" s="50" t="s">
        <v>111</v>
      </c>
      <c r="D250" s="6"/>
      <c r="E250" s="6"/>
      <c r="F250" s="6"/>
      <c r="G250" s="6"/>
      <c r="H250" s="6"/>
      <c r="I250" s="154">
        <f t="shared" si="16"/>
        <v>0</v>
      </c>
    </row>
    <row r="251" spans="2:18" outlineLevel="2">
      <c r="B251" s="235" t="s">
        <v>94</v>
      </c>
      <c r="C251" s="50" t="s">
        <v>111</v>
      </c>
      <c r="D251" s="6"/>
      <c r="E251" s="6"/>
      <c r="F251" s="6"/>
      <c r="G251" s="6"/>
      <c r="H251" s="6"/>
      <c r="I251" s="154">
        <f t="shared" si="16"/>
        <v>0</v>
      </c>
    </row>
    <row r="252" spans="2:18" outlineLevel="2">
      <c r="B252" s="236" t="s">
        <v>95</v>
      </c>
      <c r="C252" s="50" t="s">
        <v>111</v>
      </c>
      <c r="D252" s="6"/>
      <c r="E252" s="6"/>
      <c r="F252" s="6"/>
      <c r="G252" s="6"/>
      <c r="H252" s="6"/>
      <c r="I252" s="154">
        <f t="shared" si="16"/>
        <v>0</v>
      </c>
    </row>
    <row r="253" spans="2:18" outlineLevel="2">
      <c r="B253" s="236" t="s">
        <v>96</v>
      </c>
      <c r="C253" s="50" t="s">
        <v>111</v>
      </c>
      <c r="D253" s="6"/>
      <c r="E253" s="6"/>
      <c r="F253" s="6"/>
      <c r="G253" s="6"/>
      <c r="H253" s="6"/>
      <c r="I253" s="154">
        <f t="shared" si="16"/>
        <v>0</v>
      </c>
    </row>
    <row r="254" spans="2:18" outlineLevel="2">
      <c r="B254" s="49" t="s">
        <v>104</v>
      </c>
      <c r="C254" s="54" t="s">
        <v>111</v>
      </c>
      <c r="D254" s="4">
        <f t="shared" ref="D254:I254" si="17">SUM(D231:D253)</f>
        <v>0</v>
      </c>
      <c r="E254" s="4">
        <f t="shared" si="17"/>
        <v>0</v>
      </c>
      <c r="F254" s="4">
        <f t="shared" si="17"/>
        <v>0</v>
      </c>
      <c r="G254" s="4">
        <f t="shared" si="17"/>
        <v>0</v>
      </c>
      <c r="H254" s="4">
        <f t="shared" si="17"/>
        <v>0</v>
      </c>
      <c r="I254" s="154">
        <f t="shared" si="17"/>
        <v>0</v>
      </c>
    </row>
    <row r="255" spans="2:18" outlineLevel="1"/>
    <row r="256" spans="2:18" outlineLevel="1">
      <c r="B256" s="71" t="s">
        <v>107</v>
      </c>
      <c r="C256" s="72"/>
      <c r="D256" s="72"/>
      <c r="E256" s="72"/>
      <c r="F256" s="72"/>
      <c r="G256" s="72"/>
      <c r="H256" s="72"/>
      <c r="I256" s="72"/>
      <c r="J256" s="55"/>
      <c r="K256" s="55"/>
      <c r="L256" s="55"/>
      <c r="M256" s="55"/>
      <c r="N256" s="55"/>
      <c r="O256" s="55"/>
      <c r="P256" s="55"/>
      <c r="Q256" s="55"/>
      <c r="R256" s="55"/>
    </row>
    <row r="257" spans="2:9" outlineLevel="2">
      <c r="B257" s="56"/>
      <c r="C257" s="75" t="s">
        <v>102</v>
      </c>
      <c r="D257" s="73">
        <f>$C$3</f>
        <v>2024</v>
      </c>
      <c r="E257" s="73">
        <f>$C$3+1</f>
        <v>2025</v>
      </c>
      <c r="F257" s="73">
        <f>$C$3+2</f>
        <v>2026</v>
      </c>
      <c r="G257" s="73">
        <f>$C$3+3</f>
        <v>2027</v>
      </c>
      <c r="H257" s="73">
        <f>$C$3+4</f>
        <v>2028</v>
      </c>
      <c r="I257" s="48" t="str">
        <f>D257&amp; "-"&amp;H257</f>
        <v>2024-2028</v>
      </c>
    </row>
    <row r="258" spans="2:9" outlineLevel="2">
      <c r="B258" s="235" t="s">
        <v>75</v>
      </c>
      <c r="C258" s="50" t="s">
        <v>111</v>
      </c>
      <c r="D258" s="6"/>
      <c r="E258" s="6"/>
      <c r="F258" s="6"/>
      <c r="G258" s="6"/>
      <c r="H258" s="6"/>
      <c r="I258" s="154">
        <f t="shared" ref="I258:I280" si="18">D258+E258+F258+G258+H258</f>
        <v>0</v>
      </c>
    </row>
    <row r="259" spans="2:9" outlineLevel="2">
      <c r="B259" s="236" t="s">
        <v>76</v>
      </c>
      <c r="C259" s="50" t="s">
        <v>111</v>
      </c>
      <c r="D259" s="6"/>
      <c r="E259" s="6"/>
      <c r="F259" s="6"/>
      <c r="G259" s="6"/>
      <c r="H259" s="6"/>
      <c r="I259" s="154">
        <f t="shared" si="18"/>
        <v>0</v>
      </c>
    </row>
    <row r="260" spans="2:9" outlineLevel="2">
      <c r="B260" s="236" t="s">
        <v>77</v>
      </c>
      <c r="C260" s="50" t="s">
        <v>111</v>
      </c>
      <c r="D260" s="6"/>
      <c r="E260" s="6"/>
      <c r="F260" s="6"/>
      <c r="G260" s="6"/>
      <c r="H260" s="6"/>
      <c r="I260" s="154">
        <f t="shared" si="18"/>
        <v>0</v>
      </c>
    </row>
    <row r="261" spans="2:9" s="53" customFormat="1" outlineLevel="2">
      <c r="B261" s="235" t="s">
        <v>78</v>
      </c>
      <c r="C261" s="50" t="s">
        <v>111</v>
      </c>
      <c r="D261" s="52"/>
      <c r="E261" s="52"/>
      <c r="F261" s="52"/>
      <c r="G261" s="52"/>
      <c r="H261" s="52"/>
      <c r="I261" s="154">
        <f t="shared" si="18"/>
        <v>0</v>
      </c>
    </row>
    <row r="262" spans="2:9" s="53" customFormat="1" outlineLevel="2">
      <c r="B262" s="236" t="s">
        <v>79</v>
      </c>
      <c r="C262" s="50" t="s">
        <v>111</v>
      </c>
      <c r="D262" s="52"/>
      <c r="E262" s="52"/>
      <c r="F262" s="52"/>
      <c r="G262" s="52"/>
      <c r="H262" s="52"/>
      <c r="I262" s="154">
        <f t="shared" si="18"/>
        <v>0</v>
      </c>
    </row>
    <row r="263" spans="2:9" s="53" customFormat="1" outlineLevel="2">
      <c r="B263" s="236" t="s">
        <v>80</v>
      </c>
      <c r="C263" s="50" t="s">
        <v>111</v>
      </c>
      <c r="D263" s="52"/>
      <c r="E263" s="52"/>
      <c r="F263" s="52"/>
      <c r="G263" s="52"/>
      <c r="H263" s="52"/>
      <c r="I263" s="154">
        <f t="shared" si="18"/>
        <v>0</v>
      </c>
    </row>
    <row r="264" spans="2:9" s="53" customFormat="1" outlineLevel="2">
      <c r="B264" s="235" t="s">
        <v>81</v>
      </c>
      <c r="C264" s="50" t="s">
        <v>111</v>
      </c>
      <c r="D264" s="52"/>
      <c r="E264" s="52"/>
      <c r="F264" s="52"/>
      <c r="G264" s="52"/>
      <c r="H264" s="52"/>
      <c r="I264" s="154">
        <f t="shared" si="18"/>
        <v>0</v>
      </c>
    </row>
    <row r="265" spans="2:9" s="53" customFormat="1" outlineLevel="2">
      <c r="B265" s="236" t="s">
        <v>82</v>
      </c>
      <c r="C265" s="50" t="s">
        <v>111</v>
      </c>
      <c r="D265" s="52"/>
      <c r="E265" s="52"/>
      <c r="F265" s="52"/>
      <c r="G265" s="52"/>
      <c r="H265" s="52"/>
      <c r="I265" s="154">
        <f t="shared" si="18"/>
        <v>0</v>
      </c>
    </row>
    <row r="266" spans="2:9" s="53" customFormat="1" outlineLevel="2">
      <c r="B266" s="236" t="s">
        <v>83</v>
      </c>
      <c r="C266" s="50" t="s">
        <v>111</v>
      </c>
      <c r="D266" s="52"/>
      <c r="E266" s="52"/>
      <c r="F266" s="52"/>
      <c r="G266" s="52"/>
      <c r="H266" s="52"/>
      <c r="I266" s="154">
        <f t="shared" si="18"/>
        <v>0</v>
      </c>
    </row>
    <row r="267" spans="2:9" s="53" customFormat="1" outlineLevel="2">
      <c r="B267" s="235" t="s">
        <v>84</v>
      </c>
      <c r="C267" s="50" t="s">
        <v>111</v>
      </c>
      <c r="D267" s="52"/>
      <c r="E267" s="52"/>
      <c r="F267" s="52"/>
      <c r="G267" s="52"/>
      <c r="H267" s="52"/>
      <c r="I267" s="154">
        <f t="shared" si="18"/>
        <v>0</v>
      </c>
    </row>
    <row r="268" spans="2:9" s="53" customFormat="1" outlineLevel="2">
      <c r="B268" s="237" t="s">
        <v>85</v>
      </c>
      <c r="C268" s="50" t="s">
        <v>111</v>
      </c>
      <c r="D268" s="52"/>
      <c r="E268" s="52"/>
      <c r="F268" s="52"/>
      <c r="G268" s="52"/>
      <c r="H268" s="52"/>
      <c r="I268" s="154">
        <f t="shared" si="18"/>
        <v>0</v>
      </c>
    </row>
    <row r="269" spans="2:9" s="53" customFormat="1" outlineLevel="2">
      <c r="B269" s="235" t="s">
        <v>86</v>
      </c>
      <c r="C269" s="50" t="s">
        <v>111</v>
      </c>
      <c r="D269" s="52"/>
      <c r="E269" s="52"/>
      <c r="F269" s="52"/>
      <c r="G269" s="52"/>
      <c r="H269" s="52"/>
      <c r="I269" s="154">
        <f t="shared" si="18"/>
        <v>0</v>
      </c>
    </row>
    <row r="270" spans="2:9" s="53" customFormat="1" outlineLevel="2">
      <c r="B270" s="236" t="s">
        <v>87</v>
      </c>
      <c r="C270" s="50" t="s">
        <v>111</v>
      </c>
      <c r="D270" s="52"/>
      <c r="E270" s="52"/>
      <c r="F270" s="52"/>
      <c r="G270" s="52"/>
      <c r="H270" s="52"/>
      <c r="I270" s="154">
        <f t="shared" si="18"/>
        <v>0</v>
      </c>
    </row>
    <row r="271" spans="2:9" s="53" customFormat="1" outlineLevel="2">
      <c r="B271" s="235" t="s">
        <v>88</v>
      </c>
      <c r="C271" s="50" t="s">
        <v>111</v>
      </c>
      <c r="D271" s="52"/>
      <c r="E271" s="52"/>
      <c r="F271" s="52"/>
      <c r="G271" s="52"/>
      <c r="H271" s="52"/>
      <c r="I271" s="154">
        <f t="shared" si="18"/>
        <v>0</v>
      </c>
    </row>
    <row r="272" spans="2:9" s="53" customFormat="1" outlineLevel="2">
      <c r="B272" s="236" t="s">
        <v>89</v>
      </c>
      <c r="C272" s="50" t="s">
        <v>111</v>
      </c>
      <c r="D272" s="52"/>
      <c r="E272" s="52"/>
      <c r="F272" s="52"/>
      <c r="G272" s="52"/>
      <c r="H272" s="52"/>
      <c r="I272" s="154">
        <f t="shared" si="18"/>
        <v>0</v>
      </c>
    </row>
    <row r="273" spans="2:18" s="53" customFormat="1" outlineLevel="2">
      <c r="B273" s="235" t="s">
        <v>90</v>
      </c>
      <c r="C273" s="50" t="s">
        <v>111</v>
      </c>
      <c r="D273" s="52"/>
      <c r="E273" s="52"/>
      <c r="F273" s="52"/>
      <c r="G273" s="52"/>
      <c r="H273" s="52"/>
      <c r="I273" s="154">
        <f t="shared" si="18"/>
        <v>0</v>
      </c>
    </row>
    <row r="274" spans="2:18" s="53" customFormat="1" outlineLevel="2">
      <c r="B274" s="236" t="s">
        <v>91</v>
      </c>
      <c r="C274" s="50" t="s">
        <v>111</v>
      </c>
      <c r="D274" s="52"/>
      <c r="E274" s="52"/>
      <c r="F274" s="52"/>
      <c r="G274" s="52"/>
      <c r="H274" s="52"/>
      <c r="I274" s="154">
        <f t="shared" si="18"/>
        <v>0</v>
      </c>
    </row>
    <row r="275" spans="2:18" s="53" customFormat="1" outlineLevel="2">
      <c r="B275" s="236" t="s">
        <v>92</v>
      </c>
      <c r="C275" s="50" t="s">
        <v>111</v>
      </c>
      <c r="D275" s="52"/>
      <c r="E275" s="52"/>
      <c r="F275" s="52"/>
      <c r="G275" s="52"/>
      <c r="H275" s="52"/>
      <c r="I275" s="154">
        <f t="shared" si="18"/>
        <v>0</v>
      </c>
    </row>
    <row r="276" spans="2:18" s="53" customFormat="1" outlineLevel="2">
      <c r="B276" s="235" t="s">
        <v>84</v>
      </c>
      <c r="C276" s="50" t="s">
        <v>111</v>
      </c>
      <c r="D276" s="52"/>
      <c r="E276" s="52"/>
      <c r="F276" s="52"/>
      <c r="G276" s="52"/>
      <c r="H276" s="52"/>
      <c r="I276" s="154">
        <f t="shared" si="18"/>
        <v>0</v>
      </c>
    </row>
    <row r="277" spans="2:18" s="53" customFormat="1" outlineLevel="2">
      <c r="B277" s="236" t="s">
        <v>93</v>
      </c>
      <c r="C277" s="50" t="s">
        <v>111</v>
      </c>
      <c r="D277" s="52"/>
      <c r="E277" s="52"/>
      <c r="F277" s="52"/>
      <c r="G277" s="52"/>
      <c r="H277" s="52"/>
      <c r="I277" s="154">
        <f t="shared" si="18"/>
        <v>0</v>
      </c>
    </row>
    <row r="278" spans="2:18" s="53" customFormat="1" outlineLevel="2">
      <c r="B278" s="235" t="s">
        <v>94</v>
      </c>
      <c r="C278" s="50" t="s">
        <v>111</v>
      </c>
      <c r="D278" s="52"/>
      <c r="E278" s="52"/>
      <c r="F278" s="52"/>
      <c r="G278" s="52"/>
      <c r="H278" s="52"/>
      <c r="I278" s="154">
        <f t="shared" si="18"/>
        <v>0</v>
      </c>
    </row>
    <row r="279" spans="2:18" s="53" customFormat="1" outlineLevel="2">
      <c r="B279" s="236" t="s">
        <v>95</v>
      </c>
      <c r="C279" s="50" t="s">
        <v>111</v>
      </c>
      <c r="D279" s="52"/>
      <c r="E279" s="52"/>
      <c r="F279" s="52"/>
      <c r="G279" s="52"/>
      <c r="H279" s="52"/>
      <c r="I279" s="154">
        <f t="shared" si="18"/>
        <v>0</v>
      </c>
    </row>
    <row r="280" spans="2:18" s="53" customFormat="1" outlineLevel="2">
      <c r="B280" s="236" t="s">
        <v>96</v>
      </c>
      <c r="C280" s="50" t="s">
        <v>111</v>
      </c>
      <c r="D280" s="52"/>
      <c r="E280" s="52"/>
      <c r="F280" s="52"/>
      <c r="G280" s="52"/>
      <c r="H280" s="52"/>
      <c r="I280" s="154">
        <f t="shared" si="18"/>
        <v>0</v>
      </c>
    </row>
    <row r="281" spans="2:18" outlineLevel="2">
      <c r="B281" s="49" t="s">
        <v>104</v>
      </c>
      <c r="C281" s="54" t="s">
        <v>111</v>
      </c>
      <c r="D281" s="4">
        <f t="shared" ref="D281:I281" si="19">SUM(D258:D280)</f>
        <v>0</v>
      </c>
      <c r="E281" s="4">
        <f t="shared" si="19"/>
        <v>0</v>
      </c>
      <c r="F281" s="4">
        <f t="shared" si="19"/>
        <v>0</v>
      </c>
      <c r="G281" s="4">
        <f t="shared" si="19"/>
        <v>0</v>
      </c>
      <c r="H281" s="4">
        <f t="shared" si="19"/>
        <v>0</v>
      </c>
      <c r="I281" s="154">
        <f t="shared" si="19"/>
        <v>0</v>
      </c>
    </row>
    <row r="282" spans="2:18" outlineLevel="1"/>
    <row r="283" spans="2:18" outlineLevel="1">
      <c r="B283" s="71" t="s">
        <v>108</v>
      </c>
      <c r="C283" s="72"/>
      <c r="D283" s="72"/>
      <c r="E283" s="72"/>
      <c r="F283" s="72"/>
      <c r="G283" s="72"/>
      <c r="H283" s="72"/>
      <c r="I283" s="72"/>
      <c r="J283" s="55"/>
      <c r="K283" s="55"/>
      <c r="L283" s="55"/>
      <c r="M283" s="55"/>
      <c r="N283" s="55"/>
      <c r="O283" s="55"/>
      <c r="P283" s="55"/>
      <c r="Q283" s="55"/>
      <c r="R283" s="55"/>
    </row>
    <row r="284" spans="2:18" outlineLevel="2">
      <c r="B284" s="56"/>
      <c r="C284" s="75" t="s">
        <v>102</v>
      </c>
      <c r="D284" s="73">
        <f>$C$3</f>
        <v>2024</v>
      </c>
      <c r="E284" s="73">
        <f>$C$3+1</f>
        <v>2025</v>
      </c>
      <c r="F284" s="73">
        <f>$C$3+2</f>
        <v>2026</v>
      </c>
      <c r="G284" s="73">
        <f>$C$3+3</f>
        <v>2027</v>
      </c>
      <c r="H284" s="73">
        <f>$C$3+4</f>
        <v>2028</v>
      </c>
      <c r="I284" s="48" t="str">
        <f>D284&amp; "-"&amp;H284</f>
        <v>2024-2028</v>
      </c>
    </row>
    <row r="285" spans="2:18" outlineLevel="2">
      <c r="B285" s="235" t="s">
        <v>75</v>
      </c>
      <c r="C285" s="50" t="s">
        <v>111</v>
      </c>
      <c r="D285" s="6"/>
      <c r="E285" s="6"/>
      <c r="F285" s="6"/>
      <c r="G285" s="6"/>
      <c r="H285" s="6"/>
      <c r="I285" s="154">
        <f t="shared" ref="I285:I307" si="20">D285+E285+F285+G285+H285</f>
        <v>0</v>
      </c>
    </row>
    <row r="286" spans="2:18" outlineLevel="2">
      <c r="B286" s="236" t="s">
        <v>76</v>
      </c>
      <c r="C286" s="50" t="s">
        <v>111</v>
      </c>
      <c r="D286" s="6"/>
      <c r="E286" s="6"/>
      <c r="F286" s="6"/>
      <c r="G286" s="6"/>
      <c r="H286" s="6"/>
      <c r="I286" s="154">
        <f t="shared" si="20"/>
        <v>0</v>
      </c>
    </row>
    <row r="287" spans="2:18" outlineLevel="2">
      <c r="B287" s="236" t="s">
        <v>77</v>
      </c>
      <c r="C287" s="50" t="s">
        <v>111</v>
      </c>
      <c r="D287" s="6"/>
      <c r="E287" s="6"/>
      <c r="F287" s="6"/>
      <c r="G287" s="6"/>
      <c r="H287" s="6"/>
      <c r="I287" s="154">
        <f t="shared" si="20"/>
        <v>0</v>
      </c>
    </row>
    <row r="288" spans="2:18" outlineLevel="2">
      <c r="B288" s="235" t="s">
        <v>78</v>
      </c>
      <c r="C288" s="50" t="s">
        <v>111</v>
      </c>
      <c r="D288" s="6"/>
      <c r="E288" s="6"/>
      <c r="F288" s="6"/>
      <c r="G288" s="6"/>
      <c r="H288" s="6"/>
      <c r="I288" s="154">
        <f t="shared" si="20"/>
        <v>0</v>
      </c>
    </row>
    <row r="289" spans="2:9" s="59" customFormat="1" outlineLevel="2">
      <c r="B289" s="236" t="s">
        <v>79</v>
      </c>
      <c r="C289" s="50" t="s">
        <v>111</v>
      </c>
      <c r="D289" s="225"/>
      <c r="E289" s="225"/>
      <c r="F289" s="225"/>
      <c r="G289" s="225"/>
      <c r="H289" s="225"/>
      <c r="I289" s="154">
        <f t="shared" si="20"/>
        <v>0</v>
      </c>
    </row>
    <row r="290" spans="2:9" s="59" customFormat="1" outlineLevel="2">
      <c r="B290" s="236" t="s">
        <v>80</v>
      </c>
      <c r="C290" s="50" t="s">
        <v>111</v>
      </c>
      <c r="D290" s="225"/>
      <c r="E290" s="225"/>
      <c r="F290" s="225"/>
      <c r="G290" s="225"/>
      <c r="H290" s="225"/>
      <c r="I290" s="154">
        <f t="shared" si="20"/>
        <v>0</v>
      </c>
    </row>
    <row r="291" spans="2:9" s="59" customFormat="1" outlineLevel="2">
      <c r="B291" s="235" t="s">
        <v>81</v>
      </c>
      <c r="C291" s="50" t="s">
        <v>111</v>
      </c>
      <c r="D291" s="225"/>
      <c r="E291" s="225"/>
      <c r="F291" s="225"/>
      <c r="G291" s="225"/>
      <c r="H291" s="225"/>
      <c r="I291" s="154">
        <f t="shared" si="20"/>
        <v>0</v>
      </c>
    </row>
    <row r="292" spans="2:9" s="59" customFormat="1" outlineLevel="2">
      <c r="B292" s="236" t="s">
        <v>82</v>
      </c>
      <c r="C292" s="50" t="s">
        <v>111</v>
      </c>
      <c r="D292" s="225"/>
      <c r="E292" s="225"/>
      <c r="F292" s="225"/>
      <c r="G292" s="225"/>
      <c r="H292" s="225"/>
      <c r="I292" s="154">
        <f t="shared" si="20"/>
        <v>0</v>
      </c>
    </row>
    <row r="293" spans="2:9" s="59" customFormat="1" outlineLevel="2">
      <c r="B293" s="236" t="s">
        <v>83</v>
      </c>
      <c r="C293" s="50" t="s">
        <v>111</v>
      </c>
      <c r="D293" s="225"/>
      <c r="E293" s="225"/>
      <c r="F293" s="225"/>
      <c r="G293" s="225"/>
      <c r="H293" s="225"/>
      <c r="I293" s="154">
        <f t="shared" si="20"/>
        <v>0</v>
      </c>
    </row>
    <row r="294" spans="2:9" s="59" customFormat="1" outlineLevel="2">
      <c r="B294" s="235" t="s">
        <v>84</v>
      </c>
      <c r="C294" s="50" t="s">
        <v>111</v>
      </c>
      <c r="D294" s="225"/>
      <c r="E294" s="225"/>
      <c r="F294" s="225"/>
      <c r="G294" s="225"/>
      <c r="H294" s="225"/>
      <c r="I294" s="154">
        <f t="shared" si="20"/>
        <v>0</v>
      </c>
    </row>
    <row r="295" spans="2:9" s="59" customFormat="1" outlineLevel="2">
      <c r="B295" s="237" t="s">
        <v>85</v>
      </c>
      <c r="C295" s="50" t="s">
        <v>111</v>
      </c>
      <c r="D295" s="225"/>
      <c r="E295" s="225"/>
      <c r="F295" s="225"/>
      <c r="G295" s="225"/>
      <c r="H295" s="225"/>
      <c r="I295" s="154">
        <f t="shared" si="20"/>
        <v>0</v>
      </c>
    </row>
    <row r="296" spans="2:9" s="59" customFormat="1" outlineLevel="2">
      <c r="B296" s="235" t="s">
        <v>86</v>
      </c>
      <c r="C296" s="50" t="s">
        <v>111</v>
      </c>
      <c r="D296" s="225"/>
      <c r="E296" s="225"/>
      <c r="F296" s="225"/>
      <c r="G296" s="225"/>
      <c r="H296" s="225"/>
      <c r="I296" s="154">
        <f t="shared" si="20"/>
        <v>0</v>
      </c>
    </row>
    <row r="297" spans="2:9" s="59" customFormat="1" outlineLevel="2">
      <c r="B297" s="236" t="s">
        <v>87</v>
      </c>
      <c r="C297" s="50" t="s">
        <v>111</v>
      </c>
      <c r="D297" s="225"/>
      <c r="E297" s="225"/>
      <c r="F297" s="225"/>
      <c r="G297" s="225"/>
      <c r="H297" s="225"/>
      <c r="I297" s="154">
        <f t="shared" si="20"/>
        <v>0</v>
      </c>
    </row>
    <row r="298" spans="2:9" s="59" customFormat="1" outlineLevel="2">
      <c r="B298" s="235" t="s">
        <v>88</v>
      </c>
      <c r="C298" s="50" t="s">
        <v>111</v>
      </c>
      <c r="D298" s="225"/>
      <c r="E298" s="225"/>
      <c r="F298" s="225"/>
      <c r="G298" s="225"/>
      <c r="H298" s="225"/>
      <c r="I298" s="154">
        <f t="shared" si="20"/>
        <v>0</v>
      </c>
    </row>
    <row r="299" spans="2:9" s="59" customFormat="1" outlineLevel="2">
      <c r="B299" s="236" t="s">
        <v>89</v>
      </c>
      <c r="C299" s="50" t="s">
        <v>111</v>
      </c>
      <c r="D299" s="225"/>
      <c r="E299" s="225"/>
      <c r="F299" s="225"/>
      <c r="G299" s="225"/>
      <c r="H299" s="225"/>
      <c r="I299" s="154">
        <f t="shared" si="20"/>
        <v>0</v>
      </c>
    </row>
    <row r="300" spans="2:9" s="59" customFormat="1" outlineLevel="2">
      <c r="B300" s="235" t="s">
        <v>90</v>
      </c>
      <c r="C300" s="50" t="s">
        <v>111</v>
      </c>
      <c r="D300" s="225"/>
      <c r="E300" s="225"/>
      <c r="F300" s="225"/>
      <c r="G300" s="225"/>
      <c r="H300" s="225"/>
      <c r="I300" s="154">
        <f t="shared" si="20"/>
        <v>0</v>
      </c>
    </row>
    <row r="301" spans="2:9" s="59" customFormat="1" outlineLevel="2">
      <c r="B301" s="236" t="s">
        <v>91</v>
      </c>
      <c r="C301" s="50" t="s">
        <v>111</v>
      </c>
      <c r="D301" s="225"/>
      <c r="E301" s="225"/>
      <c r="F301" s="225"/>
      <c r="G301" s="225"/>
      <c r="H301" s="225"/>
      <c r="I301" s="154">
        <f t="shared" si="20"/>
        <v>0</v>
      </c>
    </row>
    <row r="302" spans="2:9" s="59" customFormat="1" outlineLevel="2">
      <c r="B302" s="236" t="s">
        <v>92</v>
      </c>
      <c r="C302" s="50" t="s">
        <v>111</v>
      </c>
      <c r="D302" s="225"/>
      <c r="E302" s="225"/>
      <c r="F302" s="225"/>
      <c r="G302" s="250"/>
      <c r="H302" s="250"/>
      <c r="I302" s="154">
        <f t="shared" si="20"/>
        <v>0</v>
      </c>
    </row>
    <row r="303" spans="2:9" s="59" customFormat="1" outlineLevel="2">
      <c r="B303" s="235" t="s">
        <v>84</v>
      </c>
      <c r="C303" s="50" t="s">
        <v>111</v>
      </c>
      <c r="D303" s="225"/>
      <c r="E303" s="225"/>
      <c r="F303" s="225"/>
      <c r="G303" s="225"/>
      <c r="H303" s="225"/>
      <c r="I303" s="154">
        <f t="shared" si="20"/>
        <v>0</v>
      </c>
    </row>
    <row r="304" spans="2:9" s="59" customFormat="1" outlineLevel="2">
      <c r="B304" s="236" t="s">
        <v>93</v>
      </c>
      <c r="C304" s="50" t="s">
        <v>111</v>
      </c>
      <c r="D304" s="225"/>
      <c r="E304" s="225"/>
      <c r="F304" s="225"/>
      <c r="G304" s="225"/>
      <c r="H304" s="225"/>
      <c r="I304" s="154">
        <f t="shared" si="20"/>
        <v>0</v>
      </c>
    </row>
    <row r="305" spans="2:18" s="59" customFormat="1" outlineLevel="2">
      <c r="B305" s="235" t="s">
        <v>94</v>
      </c>
      <c r="C305" s="50" t="s">
        <v>111</v>
      </c>
      <c r="D305" s="225"/>
      <c r="E305" s="225"/>
      <c r="F305" s="225"/>
      <c r="G305" s="225"/>
      <c r="H305" s="225"/>
      <c r="I305" s="154">
        <f t="shared" si="20"/>
        <v>0</v>
      </c>
    </row>
    <row r="306" spans="2:18" s="59" customFormat="1" outlineLevel="2">
      <c r="B306" s="236" t="s">
        <v>95</v>
      </c>
      <c r="C306" s="50" t="s">
        <v>111</v>
      </c>
      <c r="D306" s="225"/>
      <c r="E306" s="225"/>
      <c r="F306" s="225"/>
      <c r="G306" s="225"/>
      <c r="H306" s="225"/>
      <c r="I306" s="154">
        <f t="shared" si="20"/>
        <v>0</v>
      </c>
    </row>
    <row r="307" spans="2:18" s="59" customFormat="1" outlineLevel="2">
      <c r="B307" s="236" t="s">
        <v>96</v>
      </c>
      <c r="C307" s="50" t="s">
        <v>111</v>
      </c>
      <c r="D307" s="250"/>
      <c r="E307" s="250"/>
      <c r="F307" s="250"/>
      <c r="G307" s="250"/>
      <c r="H307" s="250"/>
      <c r="I307" s="154">
        <f t="shared" si="20"/>
        <v>0</v>
      </c>
    </row>
    <row r="308" spans="2:18" outlineLevel="2">
      <c r="B308" s="49" t="s">
        <v>104</v>
      </c>
      <c r="C308" s="54" t="s">
        <v>111</v>
      </c>
      <c r="D308" s="4">
        <f t="shared" ref="D308:I308" si="21">SUM(D285:D307)</f>
        <v>0</v>
      </c>
      <c r="E308" s="4">
        <f t="shared" si="21"/>
        <v>0</v>
      </c>
      <c r="F308" s="4">
        <f t="shared" si="21"/>
        <v>0</v>
      </c>
      <c r="G308" s="4">
        <f t="shared" si="21"/>
        <v>0</v>
      </c>
      <c r="H308" s="4">
        <f t="shared" si="21"/>
        <v>0</v>
      </c>
      <c r="I308" s="154">
        <f t="shared" si="21"/>
        <v>0</v>
      </c>
    </row>
    <row r="309" spans="2:18" outlineLevel="1"/>
    <row r="310" spans="2:18" outlineLevel="1">
      <c r="B310" s="71" t="s">
        <v>109</v>
      </c>
      <c r="C310" s="72"/>
      <c r="D310" s="72"/>
      <c r="E310" s="72"/>
      <c r="F310" s="72"/>
      <c r="G310" s="72"/>
      <c r="H310" s="72"/>
      <c r="I310" s="72"/>
      <c r="J310" s="55"/>
      <c r="K310" s="55"/>
      <c r="L310" s="55"/>
      <c r="M310" s="55"/>
      <c r="N310" s="55"/>
      <c r="O310" s="55"/>
      <c r="P310" s="55"/>
      <c r="Q310" s="55"/>
      <c r="R310" s="55"/>
    </row>
    <row r="311" spans="2:18" outlineLevel="2">
      <c r="B311" s="56"/>
      <c r="C311" s="75" t="s">
        <v>102</v>
      </c>
      <c r="D311" s="73">
        <f>$C$3</f>
        <v>2024</v>
      </c>
      <c r="E311" s="73">
        <f>$C$3+1</f>
        <v>2025</v>
      </c>
      <c r="F311" s="73">
        <f>$C$3+2</f>
        <v>2026</v>
      </c>
      <c r="G311" s="73">
        <f>$C$3+3</f>
        <v>2027</v>
      </c>
      <c r="H311" s="73">
        <f>$C$3+4</f>
        <v>2028</v>
      </c>
      <c r="I311" s="48" t="str">
        <f>D311&amp; "-"&amp;H311</f>
        <v>2024-2028</v>
      </c>
    </row>
    <row r="312" spans="2:18" outlineLevel="2">
      <c r="B312" s="235" t="s">
        <v>75</v>
      </c>
      <c r="C312" s="50" t="s">
        <v>111</v>
      </c>
      <c r="D312" s="6"/>
      <c r="E312" s="6"/>
      <c r="F312" s="6"/>
      <c r="G312" s="6"/>
      <c r="H312" s="6"/>
      <c r="I312" s="154">
        <f t="shared" ref="I312:I334" si="22">D312+E312+F312+G312+H312</f>
        <v>0</v>
      </c>
    </row>
    <row r="313" spans="2:18" outlineLevel="2">
      <c r="B313" s="236" t="s">
        <v>76</v>
      </c>
      <c r="C313" s="50" t="s">
        <v>111</v>
      </c>
      <c r="D313" s="6"/>
      <c r="E313" s="6"/>
      <c r="F313" s="6"/>
      <c r="G313" s="6"/>
      <c r="H313" s="6"/>
      <c r="I313" s="154">
        <f t="shared" si="22"/>
        <v>0</v>
      </c>
    </row>
    <row r="314" spans="2:18" outlineLevel="2">
      <c r="B314" s="236" t="s">
        <v>77</v>
      </c>
      <c r="C314" s="50" t="s">
        <v>111</v>
      </c>
      <c r="D314" s="6"/>
      <c r="E314" s="6"/>
      <c r="F314" s="6"/>
      <c r="G314" s="6"/>
      <c r="H314" s="6"/>
      <c r="I314" s="154">
        <f t="shared" si="22"/>
        <v>0</v>
      </c>
    </row>
    <row r="315" spans="2:18" outlineLevel="2">
      <c r="B315" s="235" t="s">
        <v>78</v>
      </c>
      <c r="C315" s="50" t="s">
        <v>111</v>
      </c>
      <c r="D315" s="6"/>
      <c r="E315" s="6"/>
      <c r="F315" s="6"/>
      <c r="G315" s="6"/>
      <c r="H315" s="6"/>
      <c r="I315" s="154">
        <f t="shared" si="22"/>
        <v>0</v>
      </c>
    </row>
    <row r="316" spans="2:18" outlineLevel="2">
      <c r="B316" s="236" t="s">
        <v>79</v>
      </c>
      <c r="C316" s="50" t="s">
        <v>111</v>
      </c>
      <c r="D316" s="6"/>
      <c r="E316" s="6"/>
      <c r="F316" s="6"/>
      <c r="G316" s="6"/>
      <c r="H316" s="6"/>
      <c r="I316" s="154">
        <f t="shared" si="22"/>
        <v>0</v>
      </c>
    </row>
    <row r="317" spans="2:18" outlineLevel="2">
      <c r="B317" s="236" t="s">
        <v>80</v>
      </c>
      <c r="C317" s="50" t="s">
        <v>111</v>
      </c>
      <c r="D317" s="6"/>
      <c r="E317" s="6"/>
      <c r="F317" s="6"/>
      <c r="G317" s="6"/>
      <c r="H317" s="6"/>
      <c r="I317" s="154">
        <f t="shared" si="22"/>
        <v>0</v>
      </c>
    </row>
    <row r="318" spans="2:18" outlineLevel="2">
      <c r="B318" s="235" t="s">
        <v>81</v>
      </c>
      <c r="C318" s="50" t="s">
        <v>111</v>
      </c>
      <c r="D318" s="6"/>
      <c r="E318" s="6"/>
      <c r="F318" s="6"/>
      <c r="G318" s="6"/>
      <c r="H318" s="6"/>
      <c r="I318" s="154">
        <f t="shared" si="22"/>
        <v>0</v>
      </c>
    </row>
    <row r="319" spans="2:18" outlineLevel="2">
      <c r="B319" s="236" t="s">
        <v>82</v>
      </c>
      <c r="C319" s="50" t="s">
        <v>111</v>
      </c>
      <c r="D319" s="6"/>
      <c r="E319" s="6"/>
      <c r="F319" s="6"/>
      <c r="G319" s="6"/>
      <c r="H319" s="6"/>
      <c r="I319" s="154">
        <f t="shared" si="22"/>
        <v>0</v>
      </c>
    </row>
    <row r="320" spans="2:18" outlineLevel="2">
      <c r="B320" s="236" t="s">
        <v>83</v>
      </c>
      <c r="C320" s="50" t="s">
        <v>111</v>
      </c>
      <c r="D320" s="6"/>
      <c r="E320" s="6"/>
      <c r="F320" s="6"/>
      <c r="G320" s="6"/>
      <c r="H320" s="6"/>
      <c r="I320" s="154">
        <f t="shared" si="22"/>
        <v>0</v>
      </c>
    </row>
    <row r="321" spans="2:9" outlineLevel="2">
      <c r="B321" s="235" t="s">
        <v>84</v>
      </c>
      <c r="C321" s="50" t="s">
        <v>111</v>
      </c>
      <c r="D321" s="6"/>
      <c r="E321" s="6"/>
      <c r="F321" s="6"/>
      <c r="G321" s="6"/>
      <c r="H321" s="6"/>
      <c r="I321" s="154">
        <f t="shared" si="22"/>
        <v>0</v>
      </c>
    </row>
    <row r="322" spans="2:9" outlineLevel="2">
      <c r="B322" s="237" t="s">
        <v>85</v>
      </c>
      <c r="C322" s="50" t="s">
        <v>111</v>
      </c>
      <c r="D322" s="6"/>
      <c r="E322" s="6"/>
      <c r="F322" s="6"/>
      <c r="G322" s="6"/>
      <c r="H322" s="6"/>
      <c r="I322" s="154">
        <f t="shared" si="22"/>
        <v>0</v>
      </c>
    </row>
    <row r="323" spans="2:9" outlineLevel="2">
      <c r="B323" s="235" t="s">
        <v>86</v>
      </c>
      <c r="C323" s="50" t="s">
        <v>111</v>
      </c>
      <c r="D323" s="6"/>
      <c r="E323" s="6"/>
      <c r="F323" s="6"/>
      <c r="G323" s="6"/>
      <c r="H323" s="6"/>
      <c r="I323" s="154">
        <f t="shared" si="22"/>
        <v>0</v>
      </c>
    </row>
    <row r="324" spans="2:9" outlineLevel="2">
      <c r="B324" s="236" t="s">
        <v>87</v>
      </c>
      <c r="C324" s="50" t="s">
        <v>111</v>
      </c>
      <c r="D324" s="6"/>
      <c r="E324" s="6"/>
      <c r="F324" s="6"/>
      <c r="G324" s="6"/>
      <c r="H324" s="6"/>
      <c r="I324" s="154">
        <f t="shared" si="22"/>
        <v>0</v>
      </c>
    </row>
    <row r="325" spans="2:9" outlineLevel="2">
      <c r="B325" s="235" t="s">
        <v>88</v>
      </c>
      <c r="C325" s="50" t="s">
        <v>111</v>
      </c>
      <c r="D325" s="6"/>
      <c r="E325" s="6"/>
      <c r="F325" s="6"/>
      <c r="G325" s="6"/>
      <c r="H325" s="6"/>
      <c r="I325" s="154">
        <f t="shared" si="22"/>
        <v>0</v>
      </c>
    </row>
    <row r="326" spans="2:9" outlineLevel="2">
      <c r="B326" s="236" t="s">
        <v>89</v>
      </c>
      <c r="C326" s="50" t="s">
        <v>111</v>
      </c>
      <c r="D326" s="6"/>
      <c r="E326" s="6"/>
      <c r="F326" s="6"/>
      <c r="G326" s="6"/>
      <c r="H326" s="6"/>
      <c r="I326" s="154">
        <f t="shared" si="22"/>
        <v>0</v>
      </c>
    </row>
    <row r="327" spans="2:9" outlineLevel="2">
      <c r="B327" s="235" t="s">
        <v>90</v>
      </c>
      <c r="C327" s="50" t="s">
        <v>111</v>
      </c>
      <c r="D327" s="6"/>
      <c r="E327" s="6"/>
      <c r="F327" s="6"/>
      <c r="G327" s="6"/>
      <c r="H327" s="6"/>
      <c r="I327" s="154">
        <f t="shared" si="22"/>
        <v>0</v>
      </c>
    </row>
    <row r="328" spans="2:9" outlineLevel="2">
      <c r="B328" s="236" t="s">
        <v>91</v>
      </c>
      <c r="C328" s="50" t="s">
        <v>111</v>
      </c>
      <c r="D328" s="6"/>
      <c r="E328" s="6"/>
      <c r="F328" s="6"/>
      <c r="G328" s="6"/>
      <c r="H328" s="6"/>
      <c r="I328" s="154">
        <f>D328+E328+F328+G328+H328</f>
        <v>0</v>
      </c>
    </row>
    <row r="329" spans="2:9" outlineLevel="2">
      <c r="B329" s="236" t="s">
        <v>92</v>
      </c>
      <c r="C329" s="50" t="s">
        <v>111</v>
      </c>
      <c r="D329" s="6"/>
      <c r="E329" s="6"/>
      <c r="F329" s="6"/>
      <c r="G329" s="6"/>
      <c r="H329" s="6"/>
      <c r="I329" s="154">
        <f t="shared" si="22"/>
        <v>0</v>
      </c>
    </row>
    <row r="330" spans="2:9" s="53" customFormat="1" outlineLevel="2">
      <c r="B330" s="235" t="s">
        <v>84</v>
      </c>
      <c r="C330" s="50" t="s">
        <v>111</v>
      </c>
      <c r="D330" s="52"/>
      <c r="E330" s="52"/>
      <c r="F330" s="52"/>
      <c r="G330" s="52"/>
      <c r="H330" s="52"/>
      <c r="I330" s="154">
        <f t="shared" si="22"/>
        <v>0</v>
      </c>
    </row>
    <row r="331" spans="2:9" s="53" customFormat="1" outlineLevel="2">
      <c r="B331" s="236" t="s">
        <v>93</v>
      </c>
      <c r="C331" s="50" t="s">
        <v>111</v>
      </c>
      <c r="D331" s="52"/>
      <c r="E331" s="52"/>
      <c r="F331" s="52"/>
      <c r="G331" s="52"/>
      <c r="H331" s="52"/>
      <c r="I331" s="154">
        <f t="shared" si="22"/>
        <v>0</v>
      </c>
    </row>
    <row r="332" spans="2:9" s="53" customFormat="1" outlineLevel="2">
      <c r="B332" s="235" t="s">
        <v>94</v>
      </c>
      <c r="C332" s="50" t="s">
        <v>111</v>
      </c>
      <c r="D332" s="52"/>
      <c r="E332" s="52"/>
      <c r="F332" s="52"/>
      <c r="G332" s="52"/>
      <c r="H332" s="52"/>
      <c r="I332" s="154">
        <f t="shared" si="22"/>
        <v>0</v>
      </c>
    </row>
    <row r="333" spans="2:9" s="53" customFormat="1" outlineLevel="2">
      <c r="B333" s="236" t="s">
        <v>95</v>
      </c>
      <c r="C333" s="50" t="s">
        <v>111</v>
      </c>
      <c r="D333" s="52"/>
      <c r="E333" s="52"/>
      <c r="F333" s="52"/>
      <c r="G333" s="52"/>
      <c r="H333" s="52"/>
      <c r="I333" s="154">
        <f t="shared" si="22"/>
        <v>0</v>
      </c>
    </row>
    <row r="334" spans="2:9" s="53" customFormat="1" outlineLevel="2">
      <c r="B334" s="236" t="s">
        <v>96</v>
      </c>
      <c r="C334" s="50" t="s">
        <v>111</v>
      </c>
      <c r="D334" s="52"/>
      <c r="E334" s="52"/>
      <c r="F334" s="52"/>
      <c r="G334" s="52"/>
      <c r="H334" s="52"/>
      <c r="I334" s="154">
        <f t="shared" si="22"/>
        <v>0</v>
      </c>
    </row>
    <row r="335" spans="2:9" outlineLevel="2">
      <c r="B335" s="49" t="s">
        <v>104</v>
      </c>
      <c r="C335" s="54" t="s">
        <v>111</v>
      </c>
      <c r="D335" s="4">
        <f t="shared" ref="D335:I335" si="23">SUM(D312:D334)</f>
        <v>0</v>
      </c>
      <c r="E335" s="4">
        <f t="shared" si="23"/>
        <v>0</v>
      </c>
      <c r="F335" s="4">
        <f t="shared" si="23"/>
        <v>0</v>
      </c>
      <c r="G335" s="4">
        <f t="shared" si="23"/>
        <v>0</v>
      </c>
      <c r="H335" s="4">
        <f t="shared" si="23"/>
        <v>0</v>
      </c>
      <c r="I335" s="154">
        <f t="shared" si="23"/>
        <v>0</v>
      </c>
    </row>
    <row r="336" spans="2:9" outlineLevel="1"/>
    <row r="337" spans="2:12" ht="15.6">
      <c r="B337" s="293" t="s">
        <v>112</v>
      </c>
      <c r="C337" s="293"/>
      <c r="D337" s="293"/>
      <c r="E337" s="293"/>
      <c r="F337" s="293"/>
      <c r="G337" s="293"/>
      <c r="H337" s="293"/>
      <c r="I337" s="293"/>
      <c r="J337" s="293"/>
      <c r="K337" s="293"/>
      <c r="L337" s="293"/>
    </row>
    <row r="338" spans="2:12" ht="6.6" customHeight="1"/>
    <row r="339" spans="2:12" outlineLevel="1">
      <c r="B339" s="302" t="s">
        <v>113</v>
      </c>
      <c r="C339" s="303"/>
      <c r="D339" s="303"/>
      <c r="E339" s="303"/>
      <c r="F339" s="303"/>
      <c r="G339" s="303"/>
      <c r="H339" s="303"/>
      <c r="I339" s="303"/>
      <c r="J339" s="303"/>
      <c r="K339" s="303"/>
      <c r="L339" s="303"/>
    </row>
    <row r="340" spans="2:12" ht="14.45" customHeight="1" outlineLevel="2">
      <c r="B340" s="56"/>
      <c r="C340" s="75" t="s">
        <v>102</v>
      </c>
      <c r="D340" s="299" t="s">
        <v>114</v>
      </c>
      <c r="E340" s="300"/>
      <c r="F340" s="300"/>
      <c r="G340" s="300"/>
      <c r="H340" s="300"/>
      <c r="I340" s="300"/>
      <c r="J340" s="301"/>
      <c r="K340" s="297" t="s">
        <v>115</v>
      </c>
      <c r="L340" s="297" t="s">
        <v>116</v>
      </c>
    </row>
    <row r="341" spans="2:12" ht="43.15" outlineLevel="2">
      <c r="B341" s="56"/>
      <c r="C341" s="75"/>
      <c r="D341" s="27" t="s">
        <v>117</v>
      </c>
      <c r="E341" s="27" t="s">
        <v>118</v>
      </c>
      <c r="F341" s="27" t="s">
        <v>119</v>
      </c>
      <c r="G341" s="27" t="s">
        <v>120</v>
      </c>
      <c r="H341" s="27" t="s">
        <v>121</v>
      </c>
      <c r="I341" s="27" t="s">
        <v>122</v>
      </c>
      <c r="J341" s="27" t="s">
        <v>123</v>
      </c>
      <c r="K341" s="298"/>
      <c r="L341" s="298"/>
    </row>
    <row r="342" spans="2:12" outlineLevel="2">
      <c r="B342" s="235" t="s">
        <v>75</v>
      </c>
      <c r="C342" s="50" t="s">
        <v>124</v>
      </c>
      <c r="D342" s="6"/>
      <c r="E342" s="6"/>
      <c r="F342" s="6"/>
      <c r="G342" s="6"/>
      <c r="H342" s="6"/>
      <c r="I342" s="6"/>
      <c r="J342" s="154">
        <f>SUM(D342:I342)</f>
        <v>0</v>
      </c>
      <c r="K342" s="6"/>
      <c r="L342" s="6"/>
    </row>
    <row r="343" spans="2:12" outlineLevel="2">
      <c r="B343" s="235" t="s">
        <v>78</v>
      </c>
      <c r="C343" s="50" t="s">
        <v>124</v>
      </c>
      <c r="D343" s="6"/>
      <c r="E343" s="6"/>
      <c r="F343" s="6"/>
      <c r="G343" s="6"/>
      <c r="H343" s="6"/>
      <c r="I343" s="6"/>
      <c r="J343" s="154">
        <f t="shared" ref="J343:J349" si="24">SUM(D343:I343)</f>
        <v>0</v>
      </c>
      <c r="K343" s="6"/>
      <c r="L343" s="6"/>
    </row>
    <row r="344" spans="2:12" outlineLevel="2">
      <c r="B344" s="235" t="s">
        <v>81</v>
      </c>
      <c r="C344" s="50" t="s">
        <v>124</v>
      </c>
      <c r="D344" s="6"/>
      <c r="E344" s="6"/>
      <c r="F344" s="6"/>
      <c r="G344" s="6"/>
      <c r="H344" s="6"/>
      <c r="I344" s="6"/>
      <c r="J344" s="154">
        <f t="shared" si="24"/>
        <v>0</v>
      </c>
      <c r="K344" s="6"/>
      <c r="L344" s="6"/>
    </row>
    <row r="345" spans="2:12" outlineLevel="2">
      <c r="B345" s="235" t="s">
        <v>84</v>
      </c>
      <c r="C345" s="50" t="s">
        <v>124</v>
      </c>
      <c r="D345" s="6"/>
      <c r="E345" s="6"/>
      <c r="F345" s="6"/>
      <c r="G345" s="6"/>
      <c r="H345" s="6"/>
      <c r="I345" s="6"/>
      <c r="J345" s="154">
        <f t="shared" si="24"/>
        <v>0</v>
      </c>
      <c r="K345" s="6"/>
      <c r="L345" s="6"/>
    </row>
    <row r="346" spans="2:12" outlineLevel="2">
      <c r="B346" s="235" t="s">
        <v>86</v>
      </c>
      <c r="C346" s="50" t="s">
        <v>124</v>
      </c>
      <c r="D346" s="6"/>
      <c r="E346" s="6"/>
      <c r="F346" s="6"/>
      <c r="G346" s="6"/>
      <c r="H346" s="6"/>
      <c r="I346" s="6"/>
      <c r="J346" s="154">
        <f t="shared" si="24"/>
        <v>0</v>
      </c>
      <c r="K346" s="6"/>
      <c r="L346" s="6"/>
    </row>
    <row r="347" spans="2:12" outlineLevel="2">
      <c r="B347" s="235" t="s">
        <v>88</v>
      </c>
      <c r="C347" s="50" t="s">
        <v>124</v>
      </c>
      <c r="D347" s="6"/>
      <c r="E347" s="6"/>
      <c r="F347" s="6"/>
      <c r="G347" s="6"/>
      <c r="H347" s="6"/>
      <c r="I347" s="6"/>
      <c r="J347" s="154">
        <f t="shared" si="24"/>
        <v>0</v>
      </c>
      <c r="K347" s="6"/>
      <c r="L347" s="6"/>
    </row>
    <row r="348" spans="2:12" outlineLevel="2">
      <c r="B348" s="235" t="s">
        <v>90</v>
      </c>
      <c r="C348" s="50" t="s">
        <v>124</v>
      </c>
      <c r="D348" s="6"/>
      <c r="E348" s="6"/>
      <c r="F348" s="6"/>
      <c r="G348" s="6"/>
      <c r="H348" s="6"/>
      <c r="I348" s="6"/>
      <c r="J348" s="154">
        <f t="shared" si="24"/>
        <v>0</v>
      </c>
      <c r="K348" s="6"/>
      <c r="L348" s="6"/>
    </row>
    <row r="349" spans="2:12" outlineLevel="2">
      <c r="B349" s="235" t="s">
        <v>94</v>
      </c>
      <c r="C349" s="50" t="s">
        <v>124</v>
      </c>
      <c r="D349" s="6"/>
      <c r="E349" s="6"/>
      <c r="F349" s="6"/>
      <c r="G349" s="6"/>
      <c r="H349" s="6"/>
      <c r="I349" s="6"/>
      <c r="J349" s="154">
        <f t="shared" si="24"/>
        <v>0</v>
      </c>
      <c r="K349" s="6"/>
      <c r="L349" s="6"/>
    </row>
    <row r="350" spans="2:12" outlineLevel="1"/>
  </sheetData>
  <mergeCells count="10">
    <mergeCell ref="L340:L341"/>
    <mergeCell ref="D340:J340"/>
    <mergeCell ref="B339:L339"/>
    <mergeCell ref="B337:L337"/>
    <mergeCell ref="J2:L2"/>
    <mergeCell ref="K340:K341"/>
    <mergeCell ref="B5:I5"/>
    <mergeCell ref="C2:H2"/>
    <mergeCell ref="B173:I173"/>
    <mergeCell ref="B9:I9"/>
  </mergeCells>
  <phoneticPr fontId="29" type="noConversion"/>
  <hyperlinks>
    <hyperlink ref="J2" location="'Αρχική σελίδα'!A1" display="Πίσω στην αρχική σελίδα" xr:uid="{D3456933-AC57-4EA6-9F11-F2A128395BA8}"/>
  </hyperlinks>
  <pageMargins left="0.7" right="0.7" top="0.64" bottom="0.54" header="0.3" footer="0.3"/>
  <pageSetup paperSize="9" scale="8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0C664-4776-4F00-AB1D-568E9B640E5F}">
  <sheetPr>
    <tabColor theme="4" tint="0.79998168889431442"/>
    <pageSetUpPr fitToPage="1"/>
  </sheetPr>
  <dimension ref="A2:AU221"/>
  <sheetViews>
    <sheetView showGridLines="0" topLeftCell="A11" zoomScale="70" zoomScaleNormal="70" workbookViewId="0">
      <pane xSplit="3" topLeftCell="D1" activePane="topRight" state="frozen"/>
      <selection pane="topRight" activeCell="P14" sqref="P14:P37"/>
    </sheetView>
  </sheetViews>
  <sheetFormatPr defaultColWidth="8.85546875" defaultRowHeight="14.45" outlineLevelRow="1"/>
  <cols>
    <col min="1" max="1" width="2.85546875" customWidth="1"/>
    <col min="2" max="2" width="42.7109375" customWidth="1"/>
    <col min="3" max="18" width="13.7109375" customWidth="1"/>
    <col min="19" max="19" width="18.7109375" customWidth="1"/>
    <col min="20" max="20" width="2.140625" customWidth="1"/>
    <col min="21" max="46" width="13.7109375" customWidth="1"/>
    <col min="47" max="47" width="18.7109375" customWidth="1"/>
  </cols>
  <sheetData>
    <row r="2" spans="1:47" ht="18">
      <c r="B2" s="1" t="s">
        <v>0</v>
      </c>
      <c r="C2" s="294" t="str">
        <f>'Αρχική σελίδα'!C3</f>
        <v>Κεντρική Μακεδονία</v>
      </c>
      <c r="D2" s="294"/>
      <c r="E2" s="294"/>
      <c r="F2" s="294"/>
      <c r="G2" s="294"/>
      <c r="H2" s="294"/>
      <c r="J2" s="295" t="s">
        <v>59</v>
      </c>
      <c r="K2" s="295"/>
      <c r="L2" s="295"/>
    </row>
    <row r="3" spans="1:47" ht="18">
      <c r="B3" s="2" t="s">
        <v>2</v>
      </c>
      <c r="C3" s="98">
        <f>'Αρχική σελίδα'!C4</f>
        <v>2024</v>
      </c>
      <c r="D3" s="45" t="s">
        <v>3</v>
      </c>
      <c r="E3" s="45">
        <f>C3+4</f>
        <v>2028</v>
      </c>
    </row>
    <row r="4" spans="1:47" ht="14.45" customHeight="1">
      <c r="C4" s="2"/>
      <c r="D4" s="45"/>
      <c r="E4" s="45"/>
    </row>
    <row r="5" spans="1:47" ht="72" customHeight="1">
      <c r="B5" s="296" t="s">
        <v>125</v>
      </c>
      <c r="C5" s="296"/>
      <c r="D5" s="296"/>
      <c r="E5" s="296"/>
      <c r="F5" s="296"/>
      <c r="G5" s="296"/>
      <c r="H5" s="296"/>
      <c r="I5" s="296"/>
    </row>
    <row r="6" spans="1:47">
      <c r="B6" s="222"/>
      <c r="C6" s="222"/>
      <c r="D6" s="222"/>
      <c r="E6" s="222"/>
      <c r="F6" s="222"/>
      <c r="G6" s="222"/>
      <c r="H6" s="222"/>
    </row>
    <row r="7" spans="1:47" ht="18">
      <c r="B7" s="99" t="str">
        <f>"Εξέλιξη ενεργών συνδέσεων στο υφιστάμενο δίκτυο διανομής ("&amp;(C3-5)&amp;" - "&amp;(C3-1)&amp;") και εξέλιξη σύμφωνα με το Πρόγραμμα Ανάπτυξης  "&amp;C3&amp;" - "&amp;E3</f>
        <v>Εξέλιξη ενεργών συνδέσεων στο υφιστάμενο δίκτυο διανομής (2019 - 2023) και εξέλιξη σύμφωνα με το Πρόγραμμα Ανάπτυξης  2024 - 2028</v>
      </c>
      <c r="C7" s="100"/>
      <c r="D7" s="100"/>
      <c r="E7" s="100"/>
      <c r="F7" s="100"/>
      <c r="G7" s="100"/>
      <c r="H7" s="100"/>
      <c r="I7" s="100"/>
      <c r="J7" s="101"/>
      <c r="K7" s="97"/>
    </row>
    <row r="8" spans="1:47" ht="18">
      <c r="B8" s="226"/>
      <c r="C8" s="55"/>
      <c r="D8" s="55"/>
      <c r="E8" s="55"/>
      <c r="F8" s="55"/>
      <c r="G8" s="55"/>
      <c r="H8" s="55"/>
      <c r="I8" s="55"/>
      <c r="J8" s="22"/>
    </row>
    <row r="9" spans="1:47" ht="15.6">
      <c r="B9" s="293" t="s">
        <v>126</v>
      </c>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row>
    <row r="10" spans="1:47" ht="5.45" customHeight="1" outlineLevel="1">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row>
    <row r="11" spans="1:47" outlineLevel="1">
      <c r="B11" s="319"/>
      <c r="C11" s="307" t="s">
        <v>102</v>
      </c>
      <c r="D11" s="310" t="s">
        <v>127</v>
      </c>
      <c r="E11" s="312"/>
      <c r="F11" s="312"/>
      <c r="G11" s="312"/>
      <c r="H11" s="312"/>
      <c r="I11" s="312"/>
      <c r="J11" s="312"/>
      <c r="K11" s="312"/>
      <c r="L11" s="312"/>
      <c r="M11" s="312"/>
      <c r="N11" s="312"/>
      <c r="O11" s="312"/>
      <c r="P11" s="312"/>
      <c r="Q11" s="311"/>
      <c r="R11" s="313" t="str">
        <f xml:space="preserve"> D12&amp;" - "&amp;O12</f>
        <v>2019 - 2023</v>
      </c>
      <c r="S11" s="314"/>
      <c r="U11" s="310" t="s">
        <v>128</v>
      </c>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1"/>
    </row>
    <row r="12" spans="1:47" outlineLevel="1">
      <c r="B12" s="320"/>
      <c r="C12" s="308"/>
      <c r="D12" s="310">
        <f>$C$3-5</f>
        <v>2019</v>
      </c>
      <c r="E12" s="311"/>
      <c r="F12" s="310">
        <f>$C$3-4</f>
        <v>2020</v>
      </c>
      <c r="G12" s="312"/>
      <c r="H12" s="311"/>
      <c r="I12" s="310">
        <f>$C$3-3</f>
        <v>2021</v>
      </c>
      <c r="J12" s="312"/>
      <c r="K12" s="311"/>
      <c r="L12" s="310">
        <f>$C$3-2</f>
        <v>2022</v>
      </c>
      <c r="M12" s="312"/>
      <c r="N12" s="311"/>
      <c r="O12" s="310">
        <f>$C$3-1</f>
        <v>2023</v>
      </c>
      <c r="P12" s="312"/>
      <c r="Q12" s="311"/>
      <c r="R12" s="315"/>
      <c r="S12" s="316"/>
      <c r="U12" s="310">
        <f>$C$3</f>
        <v>2024</v>
      </c>
      <c r="V12" s="312"/>
      <c r="W12" s="312"/>
      <c r="X12" s="312"/>
      <c r="Y12" s="311"/>
      <c r="Z12" s="310">
        <f>$C$3+1</f>
        <v>2025</v>
      </c>
      <c r="AA12" s="312"/>
      <c r="AB12" s="312"/>
      <c r="AC12" s="312"/>
      <c r="AD12" s="311"/>
      <c r="AE12" s="310">
        <f>$C$3+2</f>
        <v>2026</v>
      </c>
      <c r="AF12" s="312"/>
      <c r="AG12" s="312"/>
      <c r="AH12" s="312"/>
      <c r="AI12" s="311"/>
      <c r="AJ12" s="310">
        <f>$C$3+3</f>
        <v>2027</v>
      </c>
      <c r="AK12" s="312"/>
      <c r="AL12" s="312"/>
      <c r="AM12" s="312"/>
      <c r="AN12" s="311"/>
      <c r="AO12" s="310">
        <f>$C$3+4</f>
        <v>2028</v>
      </c>
      <c r="AP12" s="312"/>
      <c r="AQ12" s="312"/>
      <c r="AR12" s="312"/>
      <c r="AS12" s="311"/>
      <c r="AT12" s="317" t="str">
        <f>U12&amp;" - "&amp;AO12</f>
        <v>2024 - 2028</v>
      </c>
      <c r="AU12" s="318"/>
    </row>
    <row r="13" spans="1:47" ht="43.15" outlineLevel="1">
      <c r="B13" s="321"/>
      <c r="C13" s="309"/>
      <c r="D13" s="64" t="s">
        <v>129</v>
      </c>
      <c r="E13" s="65" t="s">
        <v>130</v>
      </c>
      <c r="F13" s="64" t="s">
        <v>129</v>
      </c>
      <c r="G13" s="8" t="s">
        <v>130</v>
      </c>
      <c r="H13" s="65" t="s">
        <v>131</v>
      </c>
      <c r="I13" s="64" t="s">
        <v>129</v>
      </c>
      <c r="J13" s="8" t="s">
        <v>130</v>
      </c>
      <c r="K13" s="65" t="s">
        <v>131</v>
      </c>
      <c r="L13" s="64" t="s">
        <v>129</v>
      </c>
      <c r="M13" s="8" t="s">
        <v>130</v>
      </c>
      <c r="N13" s="65" t="s">
        <v>131</v>
      </c>
      <c r="O13" s="64" t="s">
        <v>129</v>
      </c>
      <c r="P13" s="8" t="s">
        <v>130</v>
      </c>
      <c r="Q13" s="65" t="s">
        <v>131</v>
      </c>
      <c r="R13" s="64" t="s">
        <v>123</v>
      </c>
      <c r="S13" s="119" t="s">
        <v>132</v>
      </c>
      <c r="U13" s="64" t="s">
        <v>129</v>
      </c>
      <c r="V13" s="104" t="s">
        <v>133</v>
      </c>
      <c r="W13" s="104" t="s">
        <v>134</v>
      </c>
      <c r="X13" s="8" t="s">
        <v>130</v>
      </c>
      <c r="Y13" s="65" t="s">
        <v>131</v>
      </c>
      <c r="Z13" s="64" t="s">
        <v>129</v>
      </c>
      <c r="AA13" s="104" t="s">
        <v>133</v>
      </c>
      <c r="AB13" s="104" t="s">
        <v>134</v>
      </c>
      <c r="AC13" s="8" t="s">
        <v>130</v>
      </c>
      <c r="AD13" s="65" t="s">
        <v>131</v>
      </c>
      <c r="AE13" s="64" t="s">
        <v>129</v>
      </c>
      <c r="AF13" s="104" t="s">
        <v>133</v>
      </c>
      <c r="AG13" s="104" t="s">
        <v>134</v>
      </c>
      <c r="AH13" s="8" t="s">
        <v>130</v>
      </c>
      <c r="AI13" s="65" t="s">
        <v>131</v>
      </c>
      <c r="AJ13" s="64" t="s">
        <v>129</v>
      </c>
      <c r="AK13" s="104" t="s">
        <v>133</v>
      </c>
      <c r="AL13" s="104" t="s">
        <v>134</v>
      </c>
      <c r="AM13" s="8" t="s">
        <v>130</v>
      </c>
      <c r="AN13" s="65" t="s">
        <v>131</v>
      </c>
      <c r="AO13" s="64" t="s">
        <v>129</v>
      </c>
      <c r="AP13" s="104" t="s">
        <v>133</v>
      </c>
      <c r="AQ13" s="104" t="s">
        <v>134</v>
      </c>
      <c r="AR13" s="8" t="s">
        <v>130</v>
      </c>
      <c r="AS13" s="65" t="s">
        <v>131</v>
      </c>
      <c r="AT13" s="64" t="s">
        <v>123</v>
      </c>
      <c r="AU13" s="119" t="s">
        <v>132</v>
      </c>
    </row>
    <row r="14" spans="1:47" outlineLevel="1">
      <c r="B14" s="235" t="s">
        <v>75</v>
      </c>
      <c r="C14" s="62" t="s">
        <v>103</v>
      </c>
      <c r="D14" s="157">
        <f t="shared" ref="D14:F36" si="0">D45+D75+D105+D135+D165+D195</f>
        <v>0</v>
      </c>
      <c r="E14" s="158">
        <f t="shared" si="0"/>
        <v>0</v>
      </c>
      <c r="F14" s="157">
        <f t="shared" si="0"/>
        <v>0</v>
      </c>
      <c r="G14" s="155">
        <f t="shared" ref="G14" si="1">E14+F14</f>
        <v>0</v>
      </c>
      <c r="H14" s="159">
        <f t="shared" ref="H14" si="2">IFERROR((G14-E14)/E14,0)</f>
        <v>0</v>
      </c>
      <c r="I14" s="157">
        <f t="shared" ref="I14:I36" si="3">I45+I75+I105+I135+I165+I195</f>
        <v>0</v>
      </c>
      <c r="J14" s="155">
        <f t="shared" ref="J14" si="4">G14+I14</f>
        <v>0</v>
      </c>
      <c r="K14" s="159">
        <f t="shared" ref="K14:K37" si="5">IFERROR((J14-G14)/G14,0)</f>
        <v>0</v>
      </c>
      <c r="L14" s="157">
        <f t="shared" ref="L14:L36" si="6">L45+L75+L105+L135+L165+L195</f>
        <v>0</v>
      </c>
      <c r="M14" s="155">
        <f t="shared" ref="M14" si="7">J14+L14</f>
        <v>0</v>
      </c>
      <c r="N14" s="159">
        <f t="shared" ref="N14:N37" si="8">IFERROR((M14-J14)/J14,0)</f>
        <v>0</v>
      </c>
      <c r="O14" s="157">
        <f t="shared" ref="O14:O36" si="9">O45+O75+O105+O135+O165+O195</f>
        <v>0</v>
      </c>
      <c r="P14" s="155">
        <f t="shared" ref="P14:P36" si="10">M14+O14</f>
        <v>0</v>
      </c>
      <c r="Q14" s="159">
        <f t="shared" ref="Q14:Q37" si="11">IFERROR((P14-M14)/M14,0)</f>
        <v>0</v>
      </c>
      <c r="R14" s="163">
        <f t="shared" ref="R14:R36" si="12">D14+F14+I14+L14+O14</f>
        <v>0</v>
      </c>
      <c r="S14" s="164">
        <f t="shared" ref="S14:S37" si="13">IFERROR((P14/E14)^(1/4)-1,0)</f>
        <v>0</v>
      </c>
      <c r="U14" s="157">
        <f t="shared" ref="U14:X36" si="14">U45+U75+U105+U135+U165+U195</f>
        <v>0</v>
      </c>
      <c r="V14" s="156">
        <f t="shared" si="14"/>
        <v>0</v>
      </c>
      <c r="W14" s="156">
        <f t="shared" si="14"/>
        <v>0</v>
      </c>
      <c r="X14" s="156">
        <f t="shared" si="14"/>
        <v>0</v>
      </c>
      <c r="Y14" s="166">
        <f t="shared" ref="Y14:Y36" si="15">IFERROR((X14-P14)/P14,0)</f>
        <v>0</v>
      </c>
      <c r="Z14" s="157">
        <f t="shared" ref="Z14:AC36" si="16">Z45+Z75+Z105+Z135+Z165+Z195</f>
        <v>0</v>
      </c>
      <c r="AA14" s="156">
        <f t="shared" si="16"/>
        <v>0</v>
      </c>
      <c r="AB14" s="156">
        <f t="shared" si="16"/>
        <v>0</v>
      </c>
      <c r="AC14" s="156">
        <f t="shared" si="16"/>
        <v>0</v>
      </c>
      <c r="AD14" s="166">
        <f t="shared" ref="AD14:AD36" si="17">IFERROR((AC14-X14)/X14,0)</f>
        <v>0</v>
      </c>
      <c r="AE14" s="157">
        <f t="shared" ref="AE14:AH36" si="18">AE45+AE75+AE105+AE135+AE165+AE195</f>
        <v>0</v>
      </c>
      <c r="AF14" s="156">
        <f t="shared" si="18"/>
        <v>0</v>
      </c>
      <c r="AG14" s="156">
        <f t="shared" si="18"/>
        <v>0</v>
      </c>
      <c r="AH14" s="156">
        <f t="shared" si="18"/>
        <v>0</v>
      </c>
      <c r="AI14" s="166">
        <f t="shared" ref="AI14:AI37" si="19">IFERROR((AH14-AC14)/AC14,0)</f>
        <v>0</v>
      </c>
      <c r="AJ14" s="157">
        <f t="shared" ref="AJ14:AM36" si="20">AJ45+AJ75+AJ105+AJ135+AJ165+AJ195</f>
        <v>0</v>
      </c>
      <c r="AK14" s="156">
        <f t="shared" si="20"/>
        <v>0</v>
      </c>
      <c r="AL14" s="156">
        <f t="shared" si="20"/>
        <v>0</v>
      </c>
      <c r="AM14" s="156">
        <f t="shared" si="20"/>
        <v>0</v>
      </c>
      <c r="AN14" s="166">
        <f t="shared" ref="AN14:AN36" si="21">IFERROR((AM14-AH14)/AH14,0)</f>
        <v>0</v>
      </c>
      <c r="AO14" s="157">
        <f t="shared" ref="AO14:AR36" si="22">AO45+AO75+AO105+AO135+AO165+AO195</f>
        <v>0</v>
      </c>
      <c r="AP14" s="156">
        <f t="shared" si="22"/>
        <v>0</v>
      </c>
      <c r="AQ14" s="156">
        <f t="shared" si="22"/>
        <v>0</v>
      </c>
      <c r="AR14" s="156">
        <f t="shared" si="22"/>
        <v>0</v>
      </c>
      <c r="AS14" s="166">
        <f t="shared" ref="AS14:AS37" si="23">IFERROR((AR14-AM14)/AM14,0)</f>
        <v>0</v>
      </c>
      <c r="AT14" s="163">
        <f t="shared" ref="AT14:AT36" si="24">U14+Z14+AE14+AJ14+AO14</f>
        <v>0</v>
      </c>
      <c r="AU14" s="164">
        <f t="shared" ref="AU14:AU37" si="25">IFERROR((AR14/X14)^(1/4)-1,0)</f>
        <v>0</v>
      </c>
    </row>
    <row r="15" spans="1:47" outlineLevel="1">
      <c r="B15" s="236" t="s">
        <v>76</v>
      </c>
      <c r="C15" s="62" t="s">
        <v>103</v>
      </c>
      <c r="D15" s="157">
        <f t="shared" si="0"/>
        <v>0</v>
      </c>
      <c r="E15" s="158">
        <f t="shared" si="0"/>
        <v>0</v>
      </c>
      <c r="F15" s="157">
        <f t="shared" si="0"/>
        <v>0</v>
      </c>
      <c r="G15" s="155">
        <f t="shared" ref="G15:G36" si="26">E15+F15</f>
        <v>0</v>
      </c>
      <c r="H15" s="159">
        <f t="shared" ref="H15:H36" si="27">IFERROR((G15-E15)/E15,0)</f>
        <v>0</v>
      </c>
      <c r="I15" s="157">
        <f t="shared" si="3"/>
        <v>0</v>
      </c>
      <c r="J15" s="155">
        <f t="shared" ref="J15:J36" si="28">G15+I15</f>
        <v>0</v>
      </c>
      <c r="K15" s="159">
        <f t="shared" ref="K15:K36" si="29">IFERROR((J15-G15)/G15,0)</f>
        <v>0</v>
      </c>
      <c r="L15" s="157">
        <f t="shared" si="6"/>
        <v>0</v>
      </c>
      <c r="M15" s="155">
        <f t="shared" ref="M15:M36" si="30">J15+L15</f>
        <v>0</v>
      </c>
      <c r="N15" s="159">
        <f t="shared" ref="N15:N36" si="31">IFERROR((M15-J15)/J15,0)</f>
        <v>0</v>
      </c>
      <c r="O15" s="157">
        <f t="shared" si="9"/>
        <v>0</v>
      </c>
      <c r="P15" s="155">
        <f t="shared" si="10"/>
        <v>0</v>
      </c>
      <c r="Q15" s="159">
        <f t="shared" si="11"/>
        <v>0</v>
      </c>
      <c r="R15" s="163">
        <f t="shared" si="12"/>
        <v>0</v>
      </c>
      <c r="S15" s="164">
        <f t="shared" si="13"/>
        <v>0</v>
      </c>
      <c r="U15" s="157">
        <f t="shared" si="14"/>
        <v>208</v>
      </c>
      <c r="V15" s="156">
        <f t="shared" si="14"/>
        <v>208</v>
      </c>
      <c r="W15" s="156">
        <f t="shared" si="14"/>
        <v>0</v>
      </c>
      <c r="X15" s="156">
        <f t="shared" si="14"/>
        <v>208</v>
      </c>
      <c r="Y15" s="166">
        <f t="shared" si="15"/>
        <v>0</v>
      </c>
      <c r="Z15" s="157">
        <f t="shared" si="16"/>
        <v>1340</v>
      </c>
      <c r="AA15" s="156">
        <f t="shared" si="16"/>
        <v>1340</v>
      </c>
      <c r="AB15" s="156">
        <f>AB46+AB76+AB106+AB136+AB166+AB196</f>
        <v>0</v>
      </c>
      <c r="AC15" s="156">
        <f t="shared" si="16"/>
        <v>1548</v>
      </c>
      <c r="AD15" s="166">
        <f t="shared" si="17"/>
        <v>6.4423076923076925</v>
      </c>
      <c r="AE15" s="157">
        <f t="shared" si="18"/>
        <v>1492</v>
      </c>
      <c r="AF15" s="156">
        <f t="shared" si="18"/>
        <v>1492</v>
      </c>
      <c r="AG15" s="156">
        <f t="shared" si="18"/>
        <v>0</v>
      </c>
      <c r="AH15" s="156">
        <f t="shared" si="18"/>
        <v>3040</v>
      </c>
      <c r="AI15" s="166">
        <f t="shared" si="19"/>
        <v>0.96382428940568476</v>
      </c>
      <c r="AJ15" s="157">
        <f t="shared" si="20"/>
        <v>318</v>
      </c>
      <c r="AK15" s="156">
        <f t="shared" si="20"/>
        <v>318</v>
      </c>
      <c r="AL15" s="156">
        <f t="shared" si="20"/>
        <v>0</v>
      </c>
      <c r="AM15" s="156">
        <f t="shared" si="20"/>
        <v>3358</v>
      </c>
      <c r="AN15" s="166">
        <f t="shared" si="21"/>
        <v>0.10460526315789474</v>
      </c>
      <c r="AO15" s="157">
        <f t="shared" si="22"/>
        <v>405</v>
      </c>
      <c r="AP15" s="156">
        <f t="shared" si="22"/>
        <v>405</v>
      </c>
      <c r="AQ15" s="156">
        <f t="shared" si="22"/>
        <v>0</v>
      </c>
      <c r="AR15" s="156">
        <f t="shared" si="22"/>
        <v>3763</v>
      </c>
      <c r="AS15" s="166">
        <f t="shared" si="23"/>
        <v>0.12060750446694461</v>
      </c>
      <c r="AT15" s="163">
        <f t="shared" si="24"/>
        <v>3763</v>
      </c>
      <c r="AU15" s="164">
        <f t="shared" si="25"/>
        <v>1.0623754050372045</v>
      </c>
    </row>
    <row r="16" spans="1:47" s="53" customFormat="1" outlineLevel="1">
      <c r="A16"/>
      <c r="B16" s="236" t="s">
        <v>77</v>
      </c>
      <c r="C16" s="62" t="s">
        <v>103</v>
      </c>
      <c r="D16" s="157">
        <f t="shared" si="0"/>
        <v>0</v>
      </c>
      <c r="E16" s="158">
        <f t="shared" si="0"/>
        <v>0</v>
      </c>
      <c r="F16" s="157">
        <f t="shared" si="0"/>
        <v>0</v>
      </c>
      <c r="G16" s="155">
        <f t="shared" si="26"/>
        <v>0</v>
      </c>
      <c r="H16" s="159">
        <f t="shared" si="27"/>
        <v>0</v>
      </c>
      <c r="I16" s="157">
        <f t="shared" si="3"/>
        <v>0</v>
      </c>
      <c r="J16" s="155">
        <f t="shared" si="28"/>
        <v>0</v>
      </c>
      <c r="K16" s="159">
        <f t="shared" si="29"/>
        <v>0</v>
      </c>
      <c r="L16" s="157">
        <f t="shared" si="6"/>
        <v>0</v>
      </c>
      <c r="M16" s="155">
        <f t="shared" si="30"/>
        <v>0</v>
      </c>
      <c r="N16" s="159">
        <f t="shared" si="31"/>
        <v>0</v>
      </c>
      <c r="O16" s="157">
        <f t="shared" si="9"/>
        <v>0</v>
      </c>
      <c r="P16" s="155">
        <f t="shared" si="10"/>
        <v>0</v>
      </c>
      <c r="Q16" s="159">
        <f t="shared" si="11"/>
        <v>0</v>
      </c>
      <c r="R16" s="163">
        <f t="shared" si="12"/>
        <v>0</v>
      </c>
      <c r="S16" s="164">
        <f t="shared" si="13"/>
        <v>0</v>
      </c>
      <c r="T16"/>
      <c r="U16" s="157">
        <f t="shared" si="14"/>
        <v>0</v>
      </c>
      <c r="V16" s="156">
        <f t="shared" si="14"/>
        <v>0</v>
      </c>
      <c r="W16" s="156">
        <f t="shared" si="14"/>
        <v>0</v>
      </c>
      <c r="X16" s="156">
        <f t="shared" si="14"/>
        <v>0</v>
      </c>
      <c r="Y16" s="166">
        <f t="shared" si="15"/>
        <v>0</v>
      </c>
      <c r="Z16" s="157">
        <f t="shared" si="16"/>
        <v>0</v>
      </c>
      <c r="AA16" s="156">
        <f t="shared" si="16"/>
        <v>0</v>
      </c>
      <c r="AB16" s="156">
        <f>AB47+AB77+AB107+AB137+AB167+AB197</f>
        <v>0</v>
      </c>
      <c r="AC16" s="156">
        <f t="shared" si="16"/>
        <v>0</v>
      </c>
      <c r="AD16" s="166">
        <f t="shared" si="17"/>
        <v>0</v>
      </c>
      <c r="AE16" s="157">
        <f t="shared" si="18"/>
        <v>0</v>
      </c>
      <c r="AF16" s="156">
        <f t="shared" si="18"/>
        <v>0</v>
      </c>
      <c r="AG16" s="156">
        <f t="shared" si="18"/>
        <v>0</v>
      </c>
      <c r="AH16" s="156">
        <f t="shared" si="18"/>
        <v>0</v>
      </c>
      <c r="AI16" s="166">
        <f t="shared" si="19"/>
        <v>0</v>
      </c>
      <c r="AJ16" s="157">
        <f t="shared" si="20"/>
        <v>0</v>
      </c>
      <c r="AK16" s="156">
        <f t="shared" si="20"/>
        <v>0</v>
      </c>
      <c r="AL16" s="156">
        <f t="shared" si="20"/>
        <v>0</v>
      </c>
      <c r="AM16" s="156">
        <f t="shared" si="20"/>
        <v>0</v>
      </c>
      <c r="AN16" s="166">
        <f t="shared" si="21"/>
        <v>0</v>
      </c>
      <c r="AO16" s="157">
        <f t="shared" si="22"/>
        <v>0</v>
      </c>
      <c r="AP16" s="156">
        <f t="shared" si="22"/>
        <v>0</v>
      </c>
      <c r="AQ16" s="156">
        <f t="shared" si="22"/>
        <v>0</v>
      </c>
      <c r="AR16" s="156">
        <f t="shared" si="22"/>
        <v>0</v>
      </c>
      <c r="AS16" s="166">
        <f t="shared" si="23"/>
        <v>0</v>
      </c>
      <c r="AT16" s="163">
        <f t="shared" si="24"/>
        <v>0</v>
      </c>
      <c r="AU16" s="164">
        <f t="shared" si="25"/>
        <v>0</v>
      </c>
    </row>
    <row r="17" spans="1:47" s="53" customFormat="1" outlineLevel="1">
      <c r="A17"/>
      <c r="B17" s="235" t="s">
        <v>78</v>
      </c>
      <c r="C17" s="62" t="s">
        <v>103</v>
      </c>
      <c r="D17" s="157">
        <f t="shared" si="0"/>
        <v>0</v>
      </c>
      <c r="E17" s="158">
        <f t="shared" si="0"/>
        <v>0</v>
      </c>
      <c r="F17" s="157">
        <f t="shared" si="0"/>
        <v>0</v>
      </c>
      <c r="G17" s="155">
        <f t="shared" si="26"/>
        <v>0</v>
      </c>
      <c r="H17" s="159">
        <f t="shared" si="27"/>
        <v>0</v>
      </c>
      <c r="I17" s="157">
        <f t="shared" si="3"/>
        <v>0</v>
      </c>
      <c r="J17" s="155">
        <f t="shared" si="28"/>
        <v>0</v>
      </c>
      <c r="K17" s="159">
        <f t="shared" si="29"/>
        <v>0</v>
      </c>
      <c r="L17" s="157">
        <f t="shared" si="6"/>
        <v>0</v>
      </c>
      <c r="M17" s="155">
        <f t="shared" si="30"/>
        <v>0</v>
      </c>
      <c r="N17" s="159">
        <f t="shared" si="31"/>
        <v>0</v>
      </c>
      <c r="O17" s="157">
        <f t="shared" si="9"/>
        <v>0</v>
      </c>
      <c r="P17" s="155">
        <f t="shared" si="10"/>
        <v>0</v>
      </c>
      <c r="Q17" s="159">
        <f t="shared" si="11"/>
        <v>0</v>
      </c>
      <c r="R17" s="163">
        <f t="shared" si="12"/>
        <v>0</v>
      </c>
      <c r="S17" s="164">
        <f t="shared" si="13"/>
        <v>0</v>
      </c>
      <c r="T17"/>
      <c r="U17" s="157">
        <f t="shared" si="14"/>
        <v>0</v>
      </c>
      <c r="V17" s="156">
        <f t="shared" si="14"/>
        <v>0</v>
      </c>
      <c r="W17" s="156">
        <f t="shared" si="14"/>
        <v>0</v>
      </c>
      <c r="X17" s="156">
        <f t="shared" si="14"/>
        <v>0</v>
      </c>
      <c r="Y17" s="166">
        <f t="shared" si="15"/>
        <v>0</v>
      </c>
      <c r="Z17" s="157">
        <f t="shared" si="16"/>
        <v>0</v>
      </c>
      <c r="AA17" s="156">
        <f t="shared" si="16"/>
        <v>0</v>
      </c>
      <c r="AB17" s="156">
        <f t="shared" si="16"/>
        <v>0</v>
      </c>
      <c r="AC17" s="156">
        <f t="shared" si="16"/>
        <v>0</v>
      </c>
      <c r="AD17" s="166">
        <f t="shared" si="17"/>
        <v>0</v>
      </c>
      <c r="AE17" s="157">
        <f t="shared" si="18"/>
        <v>0</v>
      </c>
      <c r="AF17" s="156">
        <f t="shared" si="18"/>
        <v>0</v>
      </c>
      <c r="AG17" s="156">
        <f t="shared" si="18"/>
        <v>0</v>
      </c>
      <c r="AH17" s="156">
        <f t="shared" si="18"/>
        <v>0</v>
      </c>
      <c r="AI17" s="166">
        <f t="shared" si="19"/>
        <v>0</v>
      </c>
      <c r="AJ17" s="157">
        <f t="shared" si="20"/>
        <v>0</v>
      </c>
      <c r="AK17" s="156">
        <f t="shared" si="20"/>
        <v>0</v>
      </c>
      <c r="AL17" s="156">
        <f t="shared" si="20"/>
        <v>0</v>
      </c>
      <c r="AM17" s="156">
        <f t="shared" si="20"/>
        <v>0</v>
      </c>
      <c r="AN17" s="166">
        <f t="shared" si="21"/>
        <v>0</v>
      </c>
      <c r="AO17" s="157">
        <f t="shared" si="22"/>
        <v>0</v>
      </c>
      <c r="AP17" s="156">
        <f t="shared" si="22"/>
        <v>0</v>
      </c>
      <c r="AQ17" s="156">
        <f t="shared" si="22"/>
        <v>0</v>
      </c>
      <c r="AR17" s="156">
        <f t="shared" si="22"/>
        <v>0</v>
      </c>
      <c r="AS17" s="166">
        <f t="shared" si="23"/>
        <v>0</v>
      </c>
      <c r="AT17" s="163">
        <f t="shared" si="24"/>
        <v>0</v>
      </c>
      <c r="AU17" s="164">
        <f t="shared" si="25"/>
        <v>0</v>
      </c>
    </row>
    <row r="18" spans="1:47" s="53" customFormat="1" outlineLevel="1">
      <c r="A18"/>
      <c r="B18" s="236" t="s">
        <v>79</v>
      </c>
      <c r="C18" s="62" t="s">
        <v>103</v>
      </c>
      <c r="D18" s="157">
        <f t="shared" si="0"/>
        <v>0</v>
      </c>
      <c r="E18" s="158">
        <f t="shared" si="0"/>
        <v>3</v>
      </c>
      <c r="F18" s="157">
        <f t="shared" si="0"/>
        <v>0</v>
      </c>
      <c r="G18" s="155">
        <f t="shared" si="26"/>
        <v>3</v>
      </c>
      <c r="H18" s="159">
        <f t="shared" si="27"/>
        <v>0</v>
      </c>
      <c r="I18" s="157">
        <f t="shared" si="3"/>
        <v>0</v>
      </c>
      <c r="J18" s="155">
        <f t="shared" si="28"/>
        <v>3</v>
      </c>
      <c r="K18" s="159">
        <f t="shared" si="29"/>
        <v>0</v>
      </c>
      <c r="L18" s="157">
        <f t="shared" si="6"/>
        <v>0</v>
      </c>
      <c r="M18" s="155">
        <f t="shared" si="30"/>
        <v>3</v>
      </c>
      <c r="N18" s="159">
        <f t="shared" si="31"/>
        <v>0</v>
      </c>
      <c r="O18" s="157">
        <f t="shared" si="9"/>
        <v>0</v>
      </c>
      <c r="P18" s="155">
        <f t="shared" si="10"/>
        <v>3</v>
      </c>
      <c r="Q18" s="159">
        <f t="shared" si="11"/>
        <v>0</v>
      </c>
      <c r="R18" s="163">
        <f t="shared" si="12"/>
        <v>0</v>
      </c>
      <c r="S18" s="164">
        <f t="shared" si="13"/>
        <v>0</v>
      </c>
      <c r="T18"/>
      <c r="U18" s="157">
        <f t="shared" si="14"/>
        <v>96</v>
      </c>
      <c r="V18" s="156">
        <f t="shared" si="14"/>
        <v>96</v>
      </c>
      <c r="W18" s="156">
        <f t="shared" si="14"/>
        <v>0</v>
      </c>
      <c r="X18" s="156">
        <f t="shared" si="14"/>
        <v>99</v>
      </c>
      <c r="Y18" s="166">
        <f t="shared" si="15"/>
        <v>32</v>
      </c>
      <c r="Z18" s="157">
        <f t="shared" si="16"/>
        <v>476</v>
      </c>
      <c r="AA18" s="156">
        <f t="shared" si="16"/>
        <v>476</v>
      </c>
      <c r="AB18" s="156">
        <f t="shared" si="16"/>
        <v>0</v>
      </c>
      <c r="AC18" s="156">
        <f t="shared" si="16"/>
        <v>575</v>
      </c>
      <c r="AD18" s="166">
        <f t="shared" si="17"/>
        <v>4.808080808080808</v>
      </c>
      <c r="AE18" s="157">
        <f t="shared" si="18"/>
        <v>526</v>
      </c>
      <c r="AF18" s="156">
        <f t="shared" si="18"/>
        <v>526</v>
      </c>
      <c r="AG18" s="156">
        <f t="shared" si="18"/>
        <v>0</v>
      </c>
      <c r="AH18" s="156">
        <f t="shared" si="18"/>
        <v>1101</v>
      </c>
      <c r="AI18" s="166">
        <f t="shared" si="19"/>
        <v>0.9147826086956522</v>
      </c>
      <c r="AJ18" s="157">
        <f t="shared" si="20"/>
        <v>28</v>
      </c>
      <c r="AK18" s="156">
        <f t="shared" si="20"/>
        <v>28</v>
      </c>
      <c r="AL18" s="156">
        <f t="shared" si="20"/>
        <v>0</v>
      </c>
      <c r="AM18" s="156">
        <f t="shared" si="20"/>
        <v>1129</v>
      </c>
      <c r="AN18" s="166">
        <f t="shared" si="21"/>
        <v>2.5431425976385105E-2</v>
      </c>
      <c r="AO18" s="157">
        <f t="shared" si="22"/>
        <v>39</v>
      </c>
      <c r="AP18" s="156">
        <f t="shared" si="22"/>
        <v>39</v>
      </c>
      <c r="AQ18" s="156">
        <f t="shared" si="22"/>
        <v>0</v>
      </c>
      <c r="AR18" s="156">
        <f t="shared" si="22"/>
        <v>1168</v>
      </c>
      <c r="AS18" s="166">
        <f t="shared" si="23"/>
        <v>3.454384410983171E-2</v>
      </c>
      <c r="AT18" s="163">
        <f t="shared" si="24"/>
        <v>1165</v>
      </c>
      <c r="AU18" s="164">
        <f t="shared" si="25"/>
        <v>0.85332639950554379</v>
      </c>
    </row>
    <row r="19" spans="1:47" s="53" customFormat="1" outlineLevel="1">
      <c r="A19"/>
      <c r="B19" s="236" t="s">
        <v>80</v>
      </c>
      <c r="C19" s="62" t="s">
        <v>103</v>
      </c>
      <c r="D19" s="157">
        <f t="shared" si="0"/>
        <v>0</v>
      </c>
      <c r="E19" s="158">
        <f t="shared" si="0"/>
        <v>3</v>
      </c>
      <c r="F19" s="157">
        <f t="shared" si="0"/>
        <v>0</v>
      </c>
      <c r="G19" s="155">
        <f t="shared" si="26"/>
        <v>3</v>
      </c>
      <c r="H19" s="159">
        <f t="shared" si="27"/>
        <v>0</v>
      </c>
      <c r="I19" s="157">
        <f t="shared" si="3"/>
        <v>0</v>
      </c>
      <c r="J19" s="155">
        <f t="shared" si="28"/>
        <v>3</v>
      </c>
      <c r="K19" s="159">
        <f t="shared" si="29"/>
        <v>0</v>
      </c>
      <c r="L19" s="157">
        <f t="shared" si="6"/>
        <v>0</v>
      </c>
      <c r="M19" s="155">
        <f t="shared" si="30"/>
        <v>3</v>
      </c>
      <c r="N19" s="159">
        <f t="shared" si="31"/>
        <v>0</v>
      </c>
      <c r="O19" s="157">
        <f t="shared" si="9"/>
        <v>0</v>
      </c>
      <c r="P19" s="155">
        <f t="shared" si="10"/>
        <v>3</v>
      </c>
      <c r="Q19" s="159">
        <f t="shared" si="11"/>
        <v>0</v>
      </c>
      <c r="R19" s="163">
        <f t="shared" si="12"/>
        <v>0</v>
      </c>
      <c r="S19" s="164">
        <f t="shared" si="13"/>
        <v>0</v>
      </c>
      <c r="T19"/>
      <c r="U19" s="157">
        <f t="shared" si="14"/>
        <v>0</v>
      </c>
      <c r="V19" s="156">
        <f t="shared" si="14"/>
        <v>0</v>
      </c>
      <c r="W19" s="156">
        <f t="shared" si="14"/>
        <v>0</v>
      </c>
      <c r="X19" s="156">
        <f t="shared" si="14"/>
        <v>3</v>
      </c>
      <c r="Y19" s="166">
        <f t="shared" si="15"/>
        <v>0</v>
      </c>
      <c r="Z19" s="157">
        <f t="shared" si="16"/>
        <v>0</v>
      </c>
      <c r="AA19" s="156">
        <f t="shared" si="16"/>
        <v>0</v>
      </c>
      <c r="AB19" s="156">
        <f t="shared" si="16"/>
        <v>0</v>
      </c>
      <c r="AC19" s="156">
        <f t="shared" si="16"/>
        <v>3</v>
      </c>
      <c r="AD19" s="166">
        <f t="shared" si="17"/>
        <v>0</v>
      </c>
      <c r="AE19" s="157">
        <f t="shared" si="18"/>
        <v>0</v>
      </c>
      <c r="AF19" s="156">
        <f t="shared" si="18"/>
        <v>0</v>
      </c>
      <c r="AG19" s="156">
        <f t="shared" si="18"/>
        <v>0</v>
      </c>
      <c r="AH19" s="156">
        <f t="shared" si="18"/>
        <v>3</v>
      </c>
      <c r="AI19" s="166">
        <f t="shared" si="19"/>
        <v>0</v>
      </c>
      <c r="AJ19" s="157">
        <f t="shared" si="20"/>
        <v>0</v>
      </c>
      <c r="AK19" s="156">
        <f t="shared" si="20"/>
        <v>0</v>
      </c>
      <c r="AL19" s="156">
        <f t="shared" si="20"/>
        <v>0</v>
      </c>
      <c r="AM19" s="156">
        <f t="shared" si="20"/>
        <v>3</v>
      </c>
      <c r="AN19" s="166">
        <f t="shared" si="21"/>
        <v>0</v>
      </c>
      <c r="AO19" s="157">
        <f t="shared" si="22"/>
        <v>0</v>
      </c>
      <c r="AP19" s="156">
        <f t="shared" si="22"/>
        <v>0</v>
      </c>
      <c r="AQ19" s="156">
        <f t="shared" si="22"/>
        <v>0</v>
      </c>
      <c r="AR19" s="156">
        <f t="shared" si="22"/>
        <v>3</v>
      </c>
      <c r="AS19" s="166">
        <f t="shared" si="23"/>
        <v>0</v>
      </c>
      <c r="AT19" s="163">
        <f t="shared" si="24"/>
        <v>0</v>
      </c>
      <c r="AU19" s="164">
        <f t="shared" si="25"/>
        <v>0</v>
      </c>
    </row>
    <row r="20" spans="1:47" s="53" customFormat="1" outlineLevel="1">
      <c r="A20"/>
      <c r="B20" s="235" t="s">
        <v>81</v>
      </c>
      <c r="C20" s="62" t="s">
        <v>103</v>
      </c>
      <c r="D20" s="157">
        <f t="shared" si="0"/>
        <v>0</v>
      </c>
      <c r="E20" s="158">
        <f t="shared" si="0"/>
        <v>0</v>
      </c>
      <c r="F20" s="157">
        <f t="shared" si="0"/>
        <v>0</v>
      </c>
      <c r="G20" s="155">
        <f t="shared" si="26"/>
        <v>0</v>
      </c>
      <c r="H20" s="159">
        <f t="shared" si="27"/>
        <v>0</v>
      </c>
      <c r="I20" s="157">
        <f t="shared" si="3"/>
        <v>0</v>
      </c>
      <c r="J20" s="155">
        <f t="shared" si="28"/>
        <v>0</v>
      </c>
      <c r="K20" s="159">
        <f t="shared" si="29"/>
        <v>0</v>
      </c>
      <c r="L20" s="157">
        <f t="shared" si="6"/>
        <v>0</v>
      </c>
      <c r="M20" s="155">
        <f t="shared" si="30"/>
        <v>0</v>
      </c>
      <c r="N20" s="159">
        <f t="shared" si="31"/>
        <v>0</v>
      </c>
      <c r="O20" s="157">
        <f t="shared" si="9"/>
        <v>0</v>
      </c>
      <c r="P20" s="155">
        <f t="shared" si="10"/>
        <v>0</v>
      </c>
      <c r="Q20" s="159">
        <f t="shared" si="11"/>
        <v>0</v>
      </c>
      <c r="R20" s="163">
        <f t="shared" si="12"/>
        <v>0</v>
      </c>
      <c r="S20" s="164">
        <f t="shared" si="13"/>
        <v>0</v>
      </c>
      <c r="T20"/>
      <c r="U20" s="157">
        <f t="shared" si="14"/>
        <v>0</v>
      </c>
      <c r="V20" s="156">
        <f t="shared" si="14"/>
        <v>0</v>
      </c>
      <c r="W20" s="156">
        <f t="shared" si="14"/>
        <v>0</v>
      </c>
      <c r="X20" s="156">
        <f t="shared" si="14"/>
        <v>0</v>
      </c>
      <c r="Y20" s="166">
        <f t="shared" si="15"/>
        <v>0</v>
      </c>
      <c r="Z20" s="157">
        <f t="shared" si="16"/>
        <v>0</v>
      </c>
      <c r="AA20" s="156">
        <f t="shared" si="16"/>
        <v>0</v>
      </c>
      <c r="AB20" s="156">
        <f t="shared" si="16"/>
        <v>0</v>
      </c>
      <c r="AC20" s="156">
        <f t="shared" si="16"/>
        <v>0</v>
      </c>
      <c r="AD20" s="166">
        <f t="shared" si="17"/>
        <v>0</v>
      </c>
      <c r="AE20" s="157">
        <f t="shared" si="18"/>
        <v>0</v>
      </c>
      <c r="AF20" s="156">
        <f t="shared" si="18"/>
        <v>0</v>
      </c>
      <c r="AG20" s="156">
        <f t="shared" si="18"/>
        <v>0</v>
      </c>
      <c r="AH20" s="156">
        <f t="shared" si="18"/>
        <v>0</v>
      </c>
      <c r="AI20" s="166">
        <f t="shared" si="19"/>
        <v>0</v>
      </c>
      <c r="AJ20" s="157">
        <f t="shared" si="20"/>
        <v>0</v>
      </c>
      <c r="AK20" s="156">
        <f t="shared" si="20"/>
        <v>0</v>
      </c>
      <c r="AL20" s="156">
        <f t="shared" si="20"/>
        <v>0</v>
      </c>
      <c r="AM20" s="156">
        <f t="shared" si="20"/>
        <v>0</v>
      </c>
      <c r="AN20" s="166">
        <f t="shared" si="21"/>
        <v>0</v>
      </c>
      <c r="AO20" s="157">
        <f t="shared" si="22"/>
        <v>0</v>
      </c>
      <c r="AP20" s="156">
        <f t="shared" si="22"/>
        <v>0</v>
      </c>
      <c r="AQ20" s="156">
        <f t="shared" si="22"/>
        <v>0</v>
      </c>
      <c r="AR20" s="156">
        <f t="shared" si="22"/>
        <v>0</v>
      </c>
      <c r="AS20" s="166">
        <f t="shared" si="23"/>
        <v>0</v>
      </c>
      <c r="AT20" s="163">
        <f t="shared" si="24"/>
        <v>0</v>
      </c>
      <c r="AU20" s="164">
        <f t="shared" si="25"/>
        <v>0</v>
      </c>
    </row>
    <row r="21" spans="1:47" s="53" customFormat="1" outlineLevel="1">
      <c r="A21"/>
      <c r="B21" s="236" t="s">
        <v>82</v>
      </c>
      <c r="C21" s="62" t="s">
        <v>103</v>
      </c>
      <c r="D21" s="157">
        <f t="shared" si="0"/>
        <v>0</v>
      </c>
      <c r="E21" s="158">
        <f t="shared" si="0"/>
        <v>0</v>
      </c>
      <c r="F21" s="157">
        <f t="shared" si="0"/>
        <v>0</v>
      </c>
      <c r="G21" s="155">
        <f t="shared" si="26"/>
        <v>0</v>
      </c>
      <c r="H21" s="159">
        <f t="shared" si="27"/>
        <v>0</v>
      </c>
      <c r="I21" s="157">
        <f t="shared" si="3"/>
        <v>0</v>
      </c>
      <c r="J21" s="155">
        <f t="shared" si="28"/>
        <v>0</v>
      </c>
      <c r="K21" s="159">
        <f t="shared" si="29"/>
        <v>0</v>
      </c>
      <c r="L21" s="157">
        <f t="shared" si="6"/>
        <v>0</v>
      </c>
      <c r="M21" s="155">
        <f t="shared" si="30"/>
        <v>0</v>
      </c>
      <c r="N21" s="159">
        <f t="shared" si="31"/>
        <v>0</v>
      </c>
      <c r="O21" s="157">
        <f t="shared" si="9"/>
        <v>0</v>
      </c>
      <c r="P21" s="155">
        <f t="shared" si="10"/>
        <v>0</v>
      </c>
      <c r="Q21" s="159">
        <f t="shared" si="11"/>
        <v>0</v>
      </c>
      <c r="R21" s="163">
        <f t="shared" si="12"/>
        <v>0</v>
      </c>
      <c r="S21" s="164">
        <f t="shared" si="13"/>
        <v>0</v>
      </c>
      <c r="T21"/>
      <c r="U21" s="157">
        <f t="shared" si="14"/>
        <v>129</v>
      </c>
      <c r="V21" s="156">
        <f t="shared" si="14"/>
        <v>129</v>
      </c>
      <c r="W21" s="156">
        <f t="shared" si="14"/>
        <v>0</v>
      </c>
      <c r="X21" s="156">
        <f t="shared" si="14"/>
        <v>129</v>
      </c>
      <c r="Y21" s="166">
        <f t="shared" si="15"/>
        <v>0</v>
      </c>
      <c r="Z21" s="157">
        <f t="shared" si="16"/>
        <v>846</v>
      </c>
      <c r="AA21" s="156">
        <f t="shared" si="16"/>
        <v>846</v>
      </c>
      <c r="AB21" s="156">
        <f t="shared" si="16"/>
        <v>0</v>
      </c>
      <c r="AC21" s="156">
        <f t="shared" si="16"/>
        <v>975</v>
      </c>
      <c r="AD21" s="166">
        <f t="shared" si="17"/>
        <v>6.558139534883721</v>
      </c>
      <c r="AE21" s="157">
        <f t="shared" si="18"/>
        <v>862</v>
      </c>
      <c r="AF21" s="156">
        <f t="shared" si="18"/>
        <v>862</v>
      </c>
      <c r="AG21" s="156">
        <f t="shared" si="18"/>
        <v>0</v>
      </c>
      <c r="AH21" s="156">
        <f t="shared" si="18"/>
        <v>1837</v>
      </c>
      <c r="AI21" s="166">
        <f t="shared" si="19"/>
        <v>0.88410256410256405</v>
      </c>
      <c r="AJ21" s="157">
        <f t="shared" si="20"/>
        <v>173</v>
      </c>
      <c r="AK21" s="156">
        <f t="shared" si="20"/>
        <v>173</v>
      </c>
      <c r="AL21" s="156">
        <f t="shared" si="20"/>
        <v>0</v>
      </c>
      <c r="AM21" s="156">
        <f t="shared" si="20"/>
        <v>2010</v>
      </c>
      <c r="AN21" s="166">
        <f t="shared" si="21"/>
        <v>9.4175285792052255E-2</v>
      </c>
      <c r="AO21" s="157">
        <f t="shared" si="22"/>
        <v>254</v>
      </c>
      <c r="AP21" s="156">
        <f t="shared" si="22"/>
        <v>254</v>
      </c>
      <c r="AQ21" s="156">
        <f t="shared" si="22"/>
        <v>0</v>
      </c>
      <c r="AR21" s="156">
        <f t="shared" si="22"/>
        <v>2264</v>
      </c>
      <c r="AS21" s="166">
        <f t="shared" si="23"/>
        <v>0.12636815920398009</v>
      </c>
      <c r="AT21" s="163">
        <f t="shared" si="24"/>
        <v>2264</v>
      </c>
      <c r="AU21" s="164">
        <f t="shared" si="25"/>
        <v>1.0467824196836464</v>
      </c>
    </row>
    <row r="22" spans="1:47" s="53" customFormat="1" outlineLevel="1">
      <c r="A22"/>
      <c r="B22" s="236" t="s">
        <v>83</v>
      </c>
      <c r="C22" s="62" t="s">
        <v>103</v>
      </c>
      <c r="D22" s="157">
        <f t="shared" si="0"/>
        <v>0</v>
      </c>
      <c r="E22" s="158">
        <f t="shared" si="0"/>
        <v>0</v>
      </c>
      <c r="F22" s="157">
        <f t="shared" si="0"/>
        <v>0</v>
      </c>
      <c r="G22" s="155">
        <f t="shared" si="26"/>
        <v>0</v>
      </c>
      <c r="H22" s="159">
        <f t="shared" si="27"/>
        <v>0</v>
      </c>
      <c r="I22" s="157">
        <f t="shared" si="3"/>
        <v>0</v>
      </c>
      <c r="J22" s="155">
        <f t="shared" si="28"/>
        <v>0</v>
      </c>
      <c r="K22" s="159">
        <f t="shared" si="29"/>
        <v>0</v>
      </c>
      <c r="L22" s="157">
        <f t="shared" si="6"/>
        <v>0</v>
      </c>
      <c r="M22" s="155">
        <f t="shared" si="30"/>
        <v>0</v>
      </c>
      <c r="N22" s="159">
        <f t="shared" si="31"/>
        <v>0</v>
      </c>
      <c r="O22" s="157">
        <f t="shared" si="9"/>
        <v>0</v>
      </c>
      <c r="P22" s="155">
        <f t="shared" si="10"/>
        <v>0</v>
      </c>
      <c r="Q22" s="159">
        <f t="shared" si="11"/>
        <v>0</v>
      </c>
      <c r="R22" s="163">
        <f t="shared" si="12"/>
        <v>0</v>
      </c>
      <c r="S22" s="164">
        <f t="shared" si="13"/>
        <v>0</v>
      </c>
      <c r="T22"/>
      <c r="U22" s="157">
        <f t="shared" si="14"/>
        <v>0</v>
      </c>
      <c r="V22" s="156">
        <f t="shared" si="14"/>
        <v>0</v>
      </c>
      <c r="W22" s="156">
        <f t="shared" si="14"/>
        <v>0</v>
      </c>
      <c r="X22" s="156">
        <f t="shared" si="14"/>
        <v>0</v>
      </c>
      <c r="Y22" s="166">
        <f t="shared" si="15"/>
        <v>0</v>
      </c>
      <c r="Z22" s="157">
        <f t="shared" si="16"/>
        <v>0</v>
      </c>
      <c r="AA22" s="156">
        <f t="shared" si="16"/>
        <v>0</v>
      </c>
      <c r="AB22" s="156">
        <f t="shared" si="16"/>
        <v>0</v>
      </c>
      <c r="AC22" s="156">
        <f t="shared" si="16"/>
        <v>0</v>
      </c>
      <c r="AD22" s="166">
        <f t="shared" si="17"/>
        <v>0</v>
      </c>
      <c r="AE22" s="157">
        <f t="shared" si="18"/>
        <v>0</v>
      </c>
      <c r="AF22" s="156">
        <f t="shared" si="18"/>
        <v>0</v>
      </c>
      <c r="AG22" s="156">
        <f t="shared" si="18"/>
        <v>0</v>
      </c>
      <c r="AH22" s="156">
        <f t="shared" si="18"/>
        <v>0</v>
      </c>
      <c r="AI22" s="166">
        <f t="shared" si="19"/>
        <v>0</v>
      </c>
      <c r="AJ22" s="157">
        <f t="shared" si="20"/>
        <v>0</v>
      </c>
      <c r="AK22" s="156">
        <f t="shared" si="20"/>
        <v>0</v>
      </c>
      <c r="AL22" s="156">
        <f t="shared" si="20"/>
        <v>0</v>
      </c>
      <c r="AM22" s="156">
        <f t="shared" si="20"/>
        <v>0</v>
      </c>
      <c r="AN22" s="166">
        <f t="shared" si="21"/>
        <v>0</v>
      </c>
      <c r="AO22" s="157">
        <f t="shared" si="22"/>
        <v>0</v>
      </c>
      <c r="AP22" s="156">
        <f t="shared" si="22"/>
        <v>0</v>
      </c>
      <c r="AQ22" s="156">
        <f t="shared" si="22"/>
        <v>0</v>
      </c>
      <c r="AR22" s="156">
        <f t="shared" si="22"/>
        <v>0</v>
      </c>
      <c r="AS22" s="166">
        <f t="shared" si="23"/>
        <v>0</v>
      </c>
      <c r="AT22" s="163">
        <f t="shared" si="24"/>
        <v>0</v>
      </c>
      <c r="AU22" s="164">
        <f t="shared" si="25"/>
        <v>0</v>
      </c>
    </row>
    <row r="23" spans="1:47" s="53" customFormat="1" outlineLevel="1">
      <c r="A23"/>
      <c r="B23" s="235" t="s">
        <v>84</v>
      </c>
      <c r="C23" s="62" t="s">
        <v>103</v>
      </c>
      <c r="D23" s="157">
        <f t="shared" si="0"/>
        <v>0</v>
      </c>
      <c r="E23" s="158">
        <f t="shared" si="0"/>
        <v>0</v>
      </c>
      <c r="F23" s="157">
        <f t="shared" si="0"/>
        <v>0</v>
      </c>
      <c r="G23" s="155">
        <f t="shared" si="26"/>
        <v>0</v>
      </c>
      <c r="H23" s="159">
        <f t="shared" si="27"/>
        <v>0</v>
      </c>
      <c r="I23" s="157">
        <f t="shared" si="3"/>
        <v>0</v>
      </c>
      <c r="J23" s="155">
        <f t="shared" si="28"/>
        <v>0</v>
      </c>
      <c r="K23" s="159">
        <f t="shared" si="29"/>
        <v>0</v>
      </c>
      <c r="L23" s="157">
        <f t="shared" si="6"/>
        <v>0</v>
      </c>
      <c r="M23" s="155">
        <f t="shared" si="30"/>
        <v>0</v>
      </c>
      <c r="N23" s="159">
        <f t="shared" si="31"/>
        <v>0</v>
      </c>
      <c r="O23" s="157">
        <f t="shared" si="9"/>
        <v>0</v>
      </c>
      <c r="P23" s="155">
        <f t="shared" si="10"/>
        <v>0</v>
      </c>
      <c r="Q23" s="159">
        <f t="shared" si="11"/>
        <v>0</v>
      </c>
      <c r="R23" s="163">
        <f t="shared" si="12"/>
        <v>0</v>
      </c>
      <c r="S23" s="164">
        <f t="shared" si="13"/>
        <v>0</v>
      </c>
      <c r="T23"/>
      <c r="U23" s="157">
        <f t="shared" si="14"/>
        <v>0</v>
      </c>
      <c r="V23" s="156">
        <f t="shared" si="14"/>
        <v>0</v>
      </c>
      <c r="W23" s="156">
        <f t="shared" si="14"/>
        <v>0</v>
      </c>
      <c r="X23" s="156">
        <f t="shared" si="14"/>
        <v>0</v>
      </c>
      <c r="Y23" s="166">
        <f t="shared" si="15"/>
        <v>0</v>
      </c>
      <c r="Z23" s="157">
        <f t="shared" si="16"/>
        <v>0</v>
      </c>
      <c r="AA23" s="156">
        <f t="shared" si="16"/>
        <v>0</v>
      </c>
      <c r="AB23" s="156">
        <f t="shared" si="16"/>
        <v>0</v>
      </c>
      <c r="AC23" s="156">
        <f t="shared" si="16"/>
        <v>0</v>
      </c>
      <c r="AD23" s="166">
        <f t="shared" si="17"/>
        <v>0</v>
      </c>
      <c r="AE23" s="157">
        <f t="shared" si="18"/>
        <v>0</v>
      </c>
      <c r="AF23" s="156">
        <f t="shared" si="18"/>
        <v>0</v>
      </c>
      <c r="AG23" s="156">
        <f t="shared" si="18"/>
        <v>0</v>
      </c>
      <c r="AH23" s="156">
        <f t="shared" si="18"/>
        <v>0</v>
      </c>
      <c r="AI23" s="166">
        <f t="shared" si="19"/>
        <v>0</v>
      </c>
      <c r="AJ23" s="157">
        <f t="shared" si="20"/>
        <v>0</v>
      </c>
      <c r="AK23" s="156">
        <f t="shared" si="20"/>
        <v>0</v>
      </c>
      <c r="AL23" s="156">
        <f t="shared" si="20"/>
        <v>0</v>
      </c>
      <c r="AM23" s="156">
        <f t="shared" si="20"/>
        <v>0</v>
      </c>
      <c r="AN23" s="166">
        <f t="shared" si="21"/>
        <v>0</v>
      </c>
      <c r="AO23" s="157">
        <f t="shared" si="22"/>
        <v>0</v>
      </c>
      <c r="AP23" s="156">
        <f t="shared" si="22"/>
        <v>0</v>
      </c>
      <c r="AQ23" s="156">
        <f t="shared" si="22"/>
        <v>0</v>
      </c>
      <c r="AR23" s="156">
        <f t="shared" si="22"/>
        <v>0</v>
      </c>
      <c r="AS23" s="166">
        <f t="shared" si="23"/>
        <v>0</v>
      </c>
      <c r="AT23" s="163">
        <f t="shared" si="24"/>
        <v>0</v>
      </c>
      <c r="AU23" s="164">
        <f t="shared" si="25"/>
        <v>0</v>
      </c>
    </row>
    <row r="24" spans="1:47" s="53" customFormat="1" outlineLevel="1">
      <c r="A24"/>
      <c r="B24" s="237" t="s">
        <v>85</v>
      </c>
      <c r="C24" s="62" t="s">
        <v>103</v>
      </c>
      <c r="D24" s="157">
        <f t="shared" si="0"/>
        <v>0</v>
      </c>
      <c r="E24" s="158">
        <f t="shared" si="0"/>
        <v>0</v>
      </c>
      <c r="F24" s="157">
        <f t="shared" si="0"/>
        <v>0</v>
      </c>
      <c r="G24" s="155">
        <f t="shared" si="26"/>
        <v>0</v>
      </c>
      <c r="H24" s="159">
        <f t="shared" si="27"/>
        <v>0</v>
      </c>
      <c r="I24" s="157">
        <f t="shared" si="3"/>
        <v>0</v>
      </c>
      <c r="J24" s="155">
        <f t="shared" si="28"/>
        <v>0</v>
      </c>
      <c r="K24" s="159">
        <f t="shared" si="29"/>
        <v>0</v>
      </c>
      <c r="L24" s="157">
        <f t="shared" si="6"/>
        <v>0</v>
      </c>
      <c r="M24" s="155">
        <f t="shared" si="30"/>
        <v>0</v>
      </c>
      <c r="N24" s="159">
        <f t="shared" si="31"/>
        <v>0</v>
      </c>
      <c r="O24" s="157">
        <f t="shared" si="9"/>
        <v>0</v>
      </c>
      <c r="P24" s="155">
        <f t="shared" si="10"/>
        <v>0</v>
      </c>
      <c r="Q24" s="159">
        <f t="shared" si="11"/>
        <v>0</v>
      </c>
      <c r="R24" s="163">
        <f t="shared" si="12"/>
        <v>0</v>
      </c>
      <c r="S24" s="164">
        <f t="shared" si="13"/>
        <v>0</v>
      </c>
      <c r="T24"/>
      <c r="U24" s="157">
        <f t="shared" si="14"/>
        <v>0</v>
      </c>
      <c r="V24" s="156">
        <f t="shared" si="14"/>
        <v>0</v>
      </c>
      <c r="W24" s="156">
        <f t="shared" si="14"/>
        <v>0</v>
      </c>
      <c r="X24" s="156">
        <f t="shared" si="14"/>
        <v>0</v>
      </c>
      <c r="Y24" s="166">
        <f t="shared" si="15"/>
        <v>0</v>
      </c>
      <c r="Z24" s="157">
        <f t="shared" si="16"/>
        <v>0</v>
      </c>
      <c r="AA24" s="156">
        <f t="shared" si="16"/>
        <v>0</v>
      </c>
      <c r="AB24" s="156">
        <f t="shared" si="16"/>
        <v>0</v>
      </c>
      <c r="AC24" s="156">
        <f t="shared" si="16"/>
        <v>0</v>
      </c>
      <c r="AD24" s="166">
        <f t="shared" si="17"/>
        <v>0</v>
      </c>
      <c r="AE24" s="157">
        <f t="shared" si="18"/>
        <v>0</v>
      </c>
      <c r="AF24" s="156">
        <f t="shared" si="18"/>
        <v>0</v>
      </c>
      <c r="AG24" s="156">
        <f t="shared" si="18"/>
        <v>0</v>
      </c>
      <c r="AH24" s="156">
        <f t="shared" si="18"/>
        <v>0</v>
      </c>
      <c r="AI24" s="166">
        <f t="shared" si="19"/>
        <v>0</v>
      </c>
      <c r="AJ24" s="157">
        <f t="shared" si="20"/>
        <v>0</v>
      </c>
      <c r="AK24" s="156">
        <f t="shared" si="20"/>
        <v>0</v>
      </c>
      <c r="AL24" s="156">
        <f t="shared" si="20"/>
        <v>0</v>
      </c>
      <c r="AM24" s="156">
        <f t="shared" si="20"/>
        <v>0</v>
      </c>
      <c r="AN24" s="166">
        <f t="shared" si="21"/>
        <v>0</v>
      </c>
      <c r="AO24" s="157">
        <f t="shared" si="22"/>
        <v>0</v>
      </c>
      <c r="AP24" s="156">
        <f t="shared" si="22"/>
        <v>0</v>
      </c>
      <c r="AQ24" s="156">
        <f t="shared" si="22"/>
        <v>0</v>
      </c>
      <c r="AR24" s="156">
        <f t="shared" si="22"/>
        <v>0</v>
      </c>
      <c r="AS24" s="166">
        <f t="shared" si="23"/>
        <v>0</v>
      </c>
      <c r="AT24" s="163">
        <f t="shared" si="24"/>
        <v>0</v>
      </c>
      <c r="AU24" s="164">
        <f t="shared" si="25"/>
        <v>0</v>
      </c>
    </row>
    <row r="25" spans="1:47" s="53" customFormat="1" outlineLevel="1">
      <c r="A25"/>
      <c r="B25" s="235" t="s">
        <v>86</v>
      </c>
      <c r="C25" s="62" t="s">
        <v>103</v>
      </c>
      <c r="D25" s="157">
        <f t="shared" si="0"/>
        <v>0</v>
      </c>
      <c r="E25" s="158">
        <f t="shared" si="0"/>
        <v>0</v>
      </c>
      <c r="F25" s="157">
        <f t="shared" si="0"/>
        <v>0</v>
      </c>
      <c r="G25" s="155">
        <f t="shared" si="26"/>
        <v>0</v>
      </c>
      <c r="H25" s="159">
        <f t="shared" si="27"/>
        <v>0</v>
      </c>
      <c r="I25" s="157">
        <f t="shared" si="3"/>
        <v>0</v>
      </c>
      <c r="J25" s="155">
        <f t="shared" si="28"/>
        <v>0</v>
      </c>
      <c r="K25" s="159">
        <f t="shared" si="29"/>
        <v>0</v>
      </c>
      <c r="L25" s="157">
        <f t="shared" si="6"/>
        <v>0</v>
      </c>
      <c r="M25" s="155">
        <f t="shared" si="30"/>
        <v>0</v>
      </c>
      <c r="N25" s="159">
        <f t="shared" si="31"/>
        <v>0</v>
      </c>
      <c r="O25" s="157">
        <f t="shared" si="9"/>
        <v>0</v>
      </c>
      <c r="P25" s="155">
        <f t="shared" si="10"/>
        <v>0</v>
      </c>
      <c r="Q25" s="159">
        <f t="shared" si="11"/>
        <v>0</v>
      </c>
      <c r="R25" s="163">
        <f t="shared" si="12"/>
        <v>0</v>
      </c>
      <c r="S25" s="164">
        <f t="shared" si="13"/>
        <v>0</v>
      </c>
      <c r="T25"/>
      <c r="U25" s="157">
        <f t="shared" si="14"/>
        <v>0</v>
      </c>
      <c r="V25" s="156">
        <f t="shared" si="14"/>
        <v>0</v>
      </c>
      <c r="W25" s="156">
        <f t="shared" si="14"/>
        <v>0</v>
      </c>
      <c r="X25" s="156">
        <f t="shared" si="14"/>
        <v>0</v>
      </c>
      <c r="Y25" s="166">
        <f t="shared" si="15"/>
        <v>0</v>
      </c>
      <c r="Z25" s="157">
        <f t="shared" si="16"/>
        <v>0</v>
      </c>
      <c r="AA25" s="156">
        <f t="shared" si="16"/>
        <v>0</v>
      </c>
      <c r="AB25" s="156">
        <f t="shared" si="16"/>
        <v>0</v>
      </c>
      <c r="AC25" s="156">
        <f t="shared" si="16"/>
        <v>0</v>
      </c>
      <c r="AD25" s="166">
        <f t="shared" si="17"/>
        <v>0</v>
      </c>
      <c r="AE25" s="157">
        <f t="shared" si="18"/>
        <v>0</v>
      </c>
      <c r="AF25" s="156">
        <f t="shared" si="18"/>
        <v>0</v>
      </c>
      <c r="AG25" s="156">
        <f t="shared" si="18"/>
        <v>0</v>
      </c>
      <c r="AH25" s="156">
        <f t="shared" si="18"/>
        <v>0</v>
      </c>
      <c r="AI25" s="166">
        <f t="shared" si="19"/>
        <v>0</v>
      </c>
      <c r="AJ25" s="157">
        <f t="shared" si="20"/>
        <v>0</v>
      </c>
      <c r="AK25" s="156">
        <f t="shared" si="20"/>
        <v>0</v>
      </c>
      <c r="AL25" s="156">
        <f t="shared" si="20"/>
        <v>0</v>
      </c>
      <c r="AM25" s="156">
        <f t="shared" si="20"/>
        <v>0</v>
      </c>
      <c r="AN25" s="166">
        <f t="shared" si="21"/>
        <v>0</v>
      </c>
      <c r="AO25" s="157">
        <f t="shared" si="22"/>
        <v>0</v>
      </c>
      <c r="AP25" s="156">
        <f t="shared" si="22"/>
        <v>0</v>
      </c>
      <c r="AQ25" s="156">
        <f t="shared" si="22"/>
        <v>0</v>
      </c>
      <c r="AR25" s="156">
        <f t="shared" si="22"/>
        <v>0</v>
      </c>
      <c r="AS25" s="166">
        <f t="shared" si="23"/>
        <v>0</v>
      </c>
      <c r="AT25" s="163">
        <f t="shared" si="24"/>
        <v>0</v>
      </c>
      <c r="AU25" s="164">
        <f t="shared" si="25"/>
        <v>0</v>
      </c>
    </row>
    <row r="26" spans="1:47" s="53" customFormat="1" outlineLevel="1">
      <c r="A26"/>
      <c r="B26" s="236" t="s">
        <v>87</v>
      </c>
      <c r="C26" s="62" t="s">
        <v>103</v>
      </c>
      <c r="D26" s="157">
        <f t="shared" si="0"/>
        <v>0</v>
      </c>
      <c r="E26" s="158">
        <f t="shared" si="0"/>
        <v>0</v>
      </c>
      <c r="F26" s="157">
        <f t="shared" si="0"/>
        <v>0</v>
      </c>
      <c r="G26" s="155">
        <f t="shared" si="26"/>
        <v>0</v>
      </c>
      <c r="H26" s="159">
        <f t="shared" si="27"/>
        <v>0</v>
      </c>
      <c r="I26" s="157">
        <f t="shared" si="3"/>
        <v>0</v>
      </c>
      <c r="J26" s="155">
        <f t="shared" si="28"/>
        <v>0</v>
      </c>
      <c r="K26" s="159">
        <f t="shared" si="29"/>
        <v>0</v>
      </c>
      <c r="L26" s="157">
        <f t="shared" si="6"/>
        <v>0</v>
      </c>
      <c r="M26" s="155">
        <f t="shared" si="30"/>
        <v>0</v>
      </c>
      <c r="N26" s="159">
        <f t="shared" si="31"/>
        <v>0</v>
      </c>
      <c r="O26" s="157">
        <f t="shared" si="9"/>
        <v>0</v>
      </c>
      <c r="P26" s="155">
        <f t="shared" si="10"/>
        <v>0</v>
      </c>
      <c r="Q26" s="159">
        <f t="shared" si="11"/>
        <v>0</v>
      </c>
      <c r="R26" s="163">
        <f t="shared" si="12"/>
        <v>0</v>
      </c>
      <c r="S26" s="164">
        <f t="shared" si="13"/>
        <v>0</v>
      </c>
      <c r="T26"/>
      <c r="U26" s="157">
        <f t="shared" si="14"/>
        <v>0</v>
      </c>
      <c r="V26" s="156">
        <f t="shared" si="14"/>
        <v>0</v>
      </c>
      <c r="W26" s="156">
        <f t="shared" si="14"/>
        <v>0</v>
      </c>
      <c r="X26" s="156">
        <f t="shared" si="14"/>
        <v>0</v>
      </c>
      <c r="Y26" s="166">
        <f t="shared" si="15"/>
        <v>0</v>
      </c>
      <c r="Z26" s="157">
        <f t="shared" si="16"/>
        <v>0</v>
      </c>
      <c r="AA26" s="156">
        <f t="shared" si="16"/>
        <v>0</v>
      </c>
      <c r="AB26" s="156">
        <f t="shared" si="16"/>
        <v>0</v>
      </c>
      <c r="AC26" s="156">
        <f t="shared" si="16"/>
        <v>0</v>
      </c>
      <c r="AD26" s="166">
        <f t="shared" si="17"/>
        <v>0</v>
      </c>
      <c r="AE26" s="157">
        <f t="shared" si="18"/>
        <v>0</v>
      </c>
      <c r="AF26" s="156">
        <f t="shared" si="18"/>
        <v>0</v>
      </c>
      <c r="AG26" s="156">
        <f t="shared" si="18"/>
        <v>0</v>
      </c>
      <c r="AH26" s="156">
        <f t="shared" si="18"/>
        <v>0</v>
      </c>
      <c r="AI26" s="166">
        <f t="shared" si="19"/>
        <v>0</v>
      </c>
      <c r="AJ26" s="157">
        <f t="shared" si="20"/>
        <v>0</v>
      </c>
      <c r="AK26" s="156">
        <f t="shared" si="20"/>
        <v>0</v>
      </c>
      <c r="AL26" s="156">
        <f t="shared" si="20"/>
        <v>0</v>
      </c>
      <c r="AM26" s="156">
        <f t="shared" si="20"/>
        <v>0</v>
      </c>
      <c r="AN26" s="166">
        <f t="shared" si="21"/>
        <v>0</v>
      </c>
      <c r="AO26" s="157">
        <f t="shared" si="22"/>
        <v>0</v>
      </c>
      <c r="AP26" s="156">
        <f t="shared" si="22"/>
        <v>0</v>
      </c>
      <c r="AQ26" s="156">
        <f t="shared" si="22"/>
        <v>0</v>
      </c>
      <c r="AR26" s="156">
        <f t="shared" si="22"/>
        <v>0</v>
      </c>
      <c r="AS26" s="166">
        <f t="shared" si="23"/>
        <v>0</v>
      </c>
      <c r="AT26" s="163">
        <f t="shared" si="24"/>
        <v>0</v>
      </c>
      <c r="AU26" s="164">
        <f t="shared" si="25"/>
        <v>0</v>
      </c>
    </row>
    <row r="27" spans="1:47" s="53" customFormat="1" outlineLevel="1">
      <c r="A27"/>
      <c r="B27" s="235" t="s">
        <v>88</v>
      </c>
      <c r="C27" s="62" t="s">
        <v>103</v>
      </c>
      <c r="D27" s="157">
        <f t="shared" si="0"/>
        <v>0</v>
      </c>
      <c r="E27" s="158">
        <f t="shared" si="0"/>
        <v>0</v>
      </c>
      <c r="F27" s="157">
        <f t="shared" si="0"/>
        <v>0</v>
      </c>
      <c r="G27" s="155">
        <f t="shared" si="26"/>
        <v>0</v>
      </c>
      <c r="H27" s="159">
        <f t="shared" si="27"/>
        <v>0</v>
      </c>
      <c r="I27" s="157">
        <f t="shared" si="3"/>
        <v>0</v>
      </c>
      <c r="J27" s="155">
        <f t="shared" si="28"/>
        <v>0</v>
      </c>
      <c r="K27" s="159">
        <f t="shared" si="29"/>
        <v>0</v>
      </c>
      <c r="L27" s="157">
        <f t="shared" si="6"/>
        <v>0</v>
      </c>
      <c r="M27" s="155">
        <f t="shared" si="30"/>
        <v>0</v>
      </c>
      <c r="N27" s="159">
        <f t="shared" si="31"/>
        <v>0</v>
      </c>
      <c r="O27" s="157">
        <f t="shared" si="9"/>
        <v>0</v>
      </c>
      <c r="P27" s="155">
        <f t="shared" si="10"/>
        <v>0</v>
      </c>
      <c r="Q27" s="159">
        <f t="shared" si="11"/>
        <v>0</v>
      </c>
      <c r="R27" s="163">
        <f t="shared" si="12"/>
        <v>0</v>
      </c>
      <c r="S27" s="164">
        <f t="shared" si="13"/>
        <v>0</v>
      </c>
      <c r="T27"/>
      <c r="U27" s="157">
        <f t="shared" si="14"/>
        <v>0</v>
      </c>
      <c r="V27" s="156">
        <f t="shared" si="14"/>
        <v>0</v>
      </c>
      <c r="W27" s="156">
        <f t="shared" si="14"/>
        <v>0</v>
      </c>
      <c r="X27" s="156">
        <f t="shared" si="14"/>
        <v>0</v>
      </c>
      <c r="Y27" s="166">
        <f t="shared" si="15"/>
        <v>0</v>
      </c>
      <c r="Z27" s="157">
        <f t="shared" si="16"/>
        <v>0</v>
      </c>
      <c r="AA27" s="156">
        <f t="shared" si="16"/>
        <v>0</v>
      </c>
      <c r="AB27" s="156">
        <f t="shared" si="16"/>
        <v>0</v>
      </c>
      <c r="AC27" s="156">
        <f t="shared" si="16"/>
        <v>0</v>
      </c>
      <c r="AD27" s="166">
        <f t="shared" si="17"/>
        <v>0</v>
      </c>
      <c r="AE27" s="157">
        <f t="shared" si="18"/>
        <v>0</v>
      </c>
      <c r="AF27" s="156">
        <f t="shared" si="18"/>
        <v>0</v>
      </c>
      <c r="AG27" s="156">
        <f t="shared" si="18"/>
        <v>0</v>
      </c>
      <c r="AH27" s="156">
        <f t="shared" si="18"/>
        <v>0</v>
      </c>
      <c r="AI27" s="166">
        <f t="shared" si="19"/>
        <v>0</v>
      </c>
      <c r="AJ27" s="157">
        <f t="shared" si="20"/>
        <v>0</v>
      </c>
      <c r="AK27" s="156">
        <f t="shared" si="20"/>
        <v>0</v>
      </c>
      <c r="AL27" s="156">
        <f t="shared" si="20"/>
        <v>0</v>
      </c>
      <c r="AM27" s="156">
        <f t="shared" si="20"/>
        <v>0</v>
      </c>
      <c r="AN27" s="166">
        <f t="shared" si="21"/>
        <v>0</v>
      </c>
      <c r="AO27" s="157">
        <f t="shared" si="22"/>
        <v>0</v>
      </c>
      <c r="AP27" s="156">
        <f t="shared" si="22"/>
        <v>0</v>
      </c>
      <c r="AQ27" s="156">
        <f t="shared" si="22"/>
        <v>0</v>
      </c>
      <c r="AR27" s="156">
        <f t="shared" si="22"/>
        <v>0</v>
      </c>
      <c r="AS27" s="166">
        <f t="shared" si="23"/>
        <v>0</v>
      </c>
      <c r="AT27" s="163">
        <f t="shared" si="24"/>
        <v>0</v>
      </c>
      <c r="AU27" s="164">
        <f t="shared" si="25"/>
        <v>0</v>
      </c>
    </row>
    <row r="28" spans="1:47" s="53" customFormat="1" outlineLevel="1">
      <c r="A28"/>
      <c r="B28" s="236" t="s">
        <v>89</v>
      </c>
      <c r="C28" s="62" t="s">
        <v>103</v>
      </c>
      <c r="D28" s="157">
        <f t="shared" si="0"/>
        <v>0</v>
      </c>
      <c r="E28" s="158">
        <f t="shared" si="0"/>
        <v>0</v>
      </c>
      <c r="F28" s="157">
        <f t="shared" si="0"/>
        <v>0</v>
      </c>
      <c r="G28" s="155">
        <f t="shared" si="26"/>
        <v>0</v>
      </c>
      <c r="H28" s="159">
        <f t="shared" si="27"/>
        <v>0</v>
      </c>
      <c r="I28" s="157">
        <f t="shared" si="3"/>
        <v>0</v>
      </c>
      <c r="J28" s="155">
        <f t="shared" si="28"/>
        <v>0</v>
      </c>
      <c r="K28" s="159">
        <f t="shared" si="29"/>
        <v>0</v>
      </c>
      <c r="L28" s="157">
        <f t="shared" si="6"/>
        <v>0</v>
      </c>
      <c r="M28" s="155">
        <f t="shared" si="30"/>
        <v>0</v>
      </c>
      <c r="N28" s="159">
        <f t="shared" si="31"/>
        <v>0</v>
      </c>
      <c r="O28" s="157">
        <f t="shared" si="9"/>
        <v>0</v>
      </c>
      <c r="P28" s="155">
        <f t="shared" si="10"/>
        <v>0</v>
      </c>
      <c r="Q28" s="159">
        <f t="shared" si="11"/>
        <v>0</v>
      </c>
      <c r="R28" s="163">
        <f t="shared" si="12"/>
        <v>0</v>
      </c>
      <c r="S28" s="164">
        <f t="shared" si="13"/>
        <v>0</v>
      </c>
      <c r="T28"/>
      <c r="U28" s="157">
        <f t="shared" si="14"/>
        <v>0</v>
      </c>
      <c r="V28" s="156">
        <f t="shared" si="14"/>
        <v>0</v>
      </c>
      <c r="W28" s="156">
        <f t="shared" si="14"/>
        <v>0</v>
      </c>
      <c r="X28" s="156">
        <f t="shared" si="14"/>
        <v>0</v>
      </c>
      <c r="Y28" s="166">
        <f t="shared" si="15"/>
        <v>0</v>
      </c>
      <c r="Z28" s="157">
        <f t="shared" si="16"/>
        <v>0</v>
      </c>
      <c r="AA28" s="156">
        <f t="shared" si="16"/>
        <v>0</v>
      </c>
      <c r="AB28" s="156">
        <f t="shared" si="16"/>
        <v>0</v>
      </c>
      <c r="AC28" s="156">
        <f t="shared" si="16"/>
        <v>0</v>
      </c>
      <c r="AD28" s="166">
        <f t="shared" si="17"/>
        <v>0</v>
      </c>
      <c r="AE28" s="157">
        <f t="shared" si="18"/>
        <v>0</v>
      </c>
      <c r="AF28" s="156">
        <f t="shared" si="18"/>
        <v>0</v>
      </c>
      <c r="AG28" s="156">
        <f t="shared" si="18"/>
        <v>0</v>
      </c>
      <c r="AH28" s="156">
        <f t="shared" si="18"/>
        <v>0</v>
      </c>
      <c r="AI28" s="166">
        <f t="shared" si="19"/>
        <v>0</v>
      </c>
      <c r="AJ28" s="157">
        <f t="shared" si="20"/>
        <v>0</v>
      </c>
      <c r="AK28" s="156">
        <f t="shared" si="20"/>
        <v>0</v>
      </c>
      <c r="AL28" s="156">
        <f t="shared" si="20"/>
        <v>0</v>
      </c>
      <c r="AM28" s="156">
        <f t="shared" si="20"/>
        <v>0</v>
      </c>
      <c r="AN28" s="166">
        <f t="shared" si="21"/>
        <v>0</v>
      </c>
      <c r="AO28" s="157">
        <f t="shared" si="22"/>
        <v>0</v>
      </c>
      <c r="AP28" s="156">
        <f t="shared" si="22"/>
        <v>0</v>
      </c>
      <c r="AQ28" s="156">
        <f t="shared" si="22"/>
        <v>0</v>
      </c>
      <c r="AR28" s="156">
        <f t="shared" si="22"/>
        <v>0</v>
      </c>
      <c r="AS28" s="166">
        <f t="shared" si="23"/>
        <v>0</v>
      </c>
      <c r="AT28" s="163">
        <f t="shared" si="24"/>
        <v>0</v>
      </c>
      <c r="AU28" s="164">
        <f t="shared" si="25"/>
        <v>0</v>
      </c>
    </row>
    <row r="29" spans="1:47" s="53" customFormat="1" outlineLevel="1">
      <c r="A29"/>
      <c r="B29" s="235" t="s">
        <v>90</v>
      </c>
      <c r="C29" s="62" t="s">
        <v>103</v>
      </c>
      <c r="D29" s="157">
        <f t="shared" si="0"/>
        <v>0</v>
      </c>
      <c r="E29" s="158">
        <f t="shared" si="0"/>
        <v>0</v>
      </c>
      <c r="F29" s="157">
        <f t="shared" si="0"/>
        <v>0</v>
      </c>
      <c r="G29" s="155">
        <f t="shared" si="26"/>
        <v>0</v>
      </c>
      <c r="H29" s="159">
        <f t="shared" si="27"/>
        <v>0</v>
      </c>
      <c r="I29" s="157">
        <f t="shared" si="3"/>
        <v>0</v>
      </c>
      <c r="J29" s="155">
        <f t="shared" si="28"/>
        <v>0</v>
      </c>
      <c r="K29" s="159">
        <f t="shared" si="29"/>
        <v>0</v>
      </c>
      <c r="L29" s="157">
        <f t="shared" si="6"/>
        <v>0</v>
      </c>
      <c r="M29" s="155">
        <f t="shared" si="30"/>
        <v>0</v>
      </c>
      <c r="N29" s="159">
        <f t="shared" si="31"/>
        <v>0</v>
      </c>
      <c r="O29" s="157">
        <f t="shared" si="9"/>
        <v>0</v>
      </c>
      <c r="P29" s="155">
        <f t="shared" si="10"/>
        <v>0</v>
      </c>
      <c r="Q29" s="159">
        <f t="shared" si="11"/>
        <v>0</v>
      </c>
      <c r="R29" s="163">
        <f t="shared" si="12"/>
        <v>0</v>
      </c>
      <c r="S29" s="164">
        <f t="shared" si="13"/>
        <v>0</v>
      </c>
      <c r="T29"/>
      <c r="U29" s="157">
        <f t="shared" si="14"/>
        <v>0</v>
      </c>
      <c r="V29" s="156">
        <f t="shared" si="14"/>
        <v>0</v>
      </c>
      <c r="W29" s="156">
        <f t="shared" si="14"/>
        <v>0</v>
      </c>
      <c r="X29" s="156">
        <f t="shared" si="14"/>
        <v>0</v>
      </c>
      <c r="Y29" s="166">
        <f t="shared" si="15"/>
        <v>0</v>
      </c>
      <c r="Z29" s="157">
        <f t="shared" si="16"/>
        <v>0</v>
      </c>
      <c r="AA29" s="156">
        <f t="shared" si="16"/>
        <v>0</v>
      </c>
      <c r="AB29" s="156">
        <f t="shared" si="16"/>
        <v>0</v>
      </c>
      <c r="AC29" s="156">
        <f t="shared" si="16"/>
        <v>0</v>
      </c>
      <c r="AD29" s="166">
        <f t="shared" si="17"/>
        <v>0</v>
      </c>
      <c r="AE29" s="157">
        <f t="shared" si="18"/>
        <v>0</v>
      </c>
      <c r="AF29" s="156">
        <f t="shared" si="18"/>
        <v>0</v>
      </c>
      <c r="AG29" s="156">
        <f t="shared" si="18"/>
        <v>0</v>
      </c>
      <c r="AH29" s="156">
        <f t="shared" si="18"/>
        <v>0</v>
      </c>
      <c r="AI29" s="166">
        <f t="shared" si="19"/>
        <v>0</v>
      </c>
      <c r="AJ29" s="157">
        <f t="shared" si="20"/>
        <v>0</v>
      </c>
      <c r="AK29" s="156">
        <f t="shared" si="20"/>
        <v>0</v>
      </c>
      <c r="AL29" s="156">
        <f t="shared" si="20"/>
        <v>0</v>
      </c>
      <c r="AM29" s="156">
        <f t="shared" si="20"/>
        <v>0</v>
      </c>
      <c r="AN29" s="166">
        <f t="shared" si="21"/>
        <v>0</v>
      </c>
      <c r="AO29" s="157">
        <f t="shared" si="22"/>
        <v>0</v>
      </c>
      <c r="AP29" s="156">
        <f t="shared" si="22"/>
        <v>0</v>
      </c>
      <c r="AQ29" s="156">
        <f t="shared" si="22"/>
        <v>0</v>
      </c>
      <c r="AR29" s="156">
        <f t="shared" si="22"/>
        <v>0</v>
      </c>
      <c r="AS29" s="166">
        <f t="shared" si="23"/>
        <v>0</v>
      </c>
      <c r="AT29" s="163">
        <f t="shared" si="24"/>
        <v>0</v>
      </c>
      <c r="AU29" s="164">
        <f t="shared" si="25"/>
        <v>0</v>
      </c>
    </row>
    <row r="30" spans="1:47" s="53" customFormat="1" outlineLevel="1">
      <c r="A30"/>
      <c r="B30" s="236" t="s">
        <v>91</v>
      </c>
      <c r="C30" s="62" t="s">
        <v>103</v>
      </c>
      <c r="D30" s="157">
        <f t="shared" si="0"/>
        <v>0</v>
      </c>
      <c r="E30" s="158">
        <f t="shared" si="0"/>
        <v>10</v>
      </c>
      <c r="F30" s="157">
        <f t="shared" si="0"/>
        <v>-1</v>
      </c>
      <c r="G30" s="155">
        <f t="shared" si="26"/>
        <v>9</v>
      </c>
      <c r="H30" s="159">
        <f t="shared" si="27"/>
        <v>-0.1</v>
      </c>
      <c r="I30" s="157">
        <f t="shared" si="3"/>
        <v>3</v>
      </c>
      <c r="J30" s="155">
        <f t="shared" si="28"/>
        <v>12</v>
      </c>
      <c r="K30" s="159">
        <f t="shared" si="29"/>
        <v>0.33333333333333331</v>
      </c>
      <c r="L30" s="157">
        <f t="shared" si="6"/>
        <v>25</v>
      </c>
      <c r="M30" s="155">
        <f t="shared" si="30"/>
        <v>37</v>
      </c>
      <c r="N30" s="159">
        <f t="shared" si="31"/>
        <v>2.0833333333333335</v>
      </c>
      <c r="O30" s="157">
        <f t="shared" si="9"/>
        <v>0</v>
      </c>
      <c r="P30" s="155">
        <f t="shared" si="10"/>
        <v>37</v>
      </c>
      <c r="Q30" s="159">
        <f t="shared" si="11"/>
        <v>0</v>
      </c>
      <c r="R30" s="163">
        <f t="shared" si="12"/>
        <v>27</v>
      </c>
      <c r="S30" s="164">
        <f t="shared" si="13"/>
        <v>0.38691687067651404</v>
      </c>
      <c r="T30"/>
      <c r="U30" s="157">
        <f t="shared" si="14"/>
        <v>0</v>
      </c>
      <c r="V30" s="156">
        <f t="shared" si="14"/>
        <v>0</v>
      </c>
      <c r="W30" s="156">
        <f t="shared" si="14"/>
        <v>0</v>
      </c>
      <c r="X30" s="156">
        <f t="shared" si="14"/>
        <v>37</v>
      </c>
      <c r="Y30" s="166">
        <f t="shared" si="15"/>
        <v>0</v>
      </c>
      <c r="Z30" s="157">
        <f t="shared" si="16"/>
        <v>0</v>
      </c>
      <c r="AA30" s="156">
        <f t="shared" si="16"/>
        <v>0</v>
      </c>
      <c r="AB30" s="156">
        <f t="shared" si="16"/>
        <v>0</v>
      </c>
      <c r="AC30" s="156">
        <f t="shared" si="16"/>
        <v>37</v>
      </c>
      <c r="AD30" s="166">
        <f t="shared" si="17"/>
        <v>0</v>
      </c>
      <c r="AE30" s="157">
        <f t="shared" si="18"/>
        <v>0</v>
      </c>
      <c r="AF30" s="156">
        <f t="shared" si="18"/>
        <v>0</v>
      </c>
      <c r="AG30" s="156">
        <f t="shared" si="18"/>
        <v>0</v>
      </c>
      <c r="AH30" s="156">
        <f t="shared" si="18"/>
        <v>37</v>
      </c>
      <c r="AI30" s="166">
        <f t="shared" si="19"/>
        <v>0</v>
      </c>
      <c r="AJ30" s="157">
        <f t="shared" si="20"/>
        <v>0</v>
      </c>
      <c r="AK30" s="156">
        <f t="shared" si="20"/>
        <v>0</v>
      </c>
      <c r="AL30" s="156">
        <f t="shared" si="20"/>
        <v>0</v>
      </c>
      <c r="AM30" s="156">
        <f t="shared" si="20"/>
        <v>37</v>
      </c>
      <c r="AN30" s="166">
        <f t="shared" si="21"/>
        <v>0</v>
      </c>
      <c r="AO30" s="157">
        <f t="shared" si="22"/>
        <v>0</v>
      </c>
      <c r="AP30" s="156">
        <f t="shared" si="22"/>
        <v>0</v>
      </c>
      <c r="AQ30" s="156">
        <f t="shared" si="22"/>
        <v>0</v>
      </c>
      <c r="AR30" s="156">
        <f t="shared" si="22"/>
        <v>37</v>
      </c>
      <c r="AS30" s="166">
        <f t="shared" si="23"/>
        <v>0</v>
      </c>
      <c r="AT30" s="163">
        <f t="shared" si="24"/>
        <v>0</v>
      </c>
      <c r="AU30" s="164">
        <f t="shared" si="25"/>
        <v>0</v>
      </c>
    </row>
    <row r="31" spans="1:47" s="53" customFormat="1" outlineLevel="1">
      <c r="A31"/>
      <c r="B31" s="236" t="s">
        <v>92</v>
      </c>
      <c r="C31" s="62" t="s">
        <v>103</v>
      </c>
      <c r="D31" s="157">
        <f t="shared" si="0"/>
        <v>0</v>
      </c>
      <c r="E31" s="158">
        <f t="shared" si="0"/>
        <v>21</v>
      </c>
      <c r="F31" s="157">
        <f t="shared" si="0"/>
        <v>0</v>
      </c>
      <c r="G31" s="155">
        <f t="shared" si="26"/>
        <v>21</v>
      </c>
      <c r="H31" s="159">
        <f t="shared" si="27"/>
        <v>0</v>
      </c>
      <c r="I31" s="157">
        <f t="shared" si="3"/>
        <v>166</v>
      </c>
      <c r="J31" s="155">
        <f t="shared" si="28"/>
        <v>187</v>
      </c>
      <c r="K31" s="159">
        <f t="shared" si="29"/>
        <v>7.9047619047619051</v>
      </c>
      <c r="L31" s="157">
        <f t="shared" si="6"/>
        <v>79</v>
      </c>
      <c r="M31" s="155">
        <f t="shared" si="30"/>
        <v>266</v>
      </c>
      <c r="N31" s="159">
        <f t="shared" si="31"/>
        <v>0.42245989304812837</v>
      </c>
      <c r="O31" s="157">
        <f t="shared" si="9"/>
        <v>35</v>
      </c>
      <c r="P31" s="155">
        <f t="shared" si="10"/>
        <v>301</v>
      </c>
      <c r="Q31" s="159">
        <f t="shared" si="11"/>
        <v>0.13157894736842105</v>
      </c>
      <c r="R31" s="163">
        <f t="shared" si="12"/>
        <v>280</v>
      </c>
      <c r="S31" s="164">
        <f t="shared" si="13"/>
        <v>0.94574892964127888</v>
      </c>
      <c r="T31"/>
      <c r="U31" s="157">
        <f t="shared" si="14"/>
        <v>130</v>
      </c>
      <c r="V31" s="156">
        <f t="shared" si="14"/>
        <v>130</v>
      </c>
      <c r="W31" s="156">
        <f t="shared" si="14"/>
        <v>0</v>
      </c>
      <c r="X31" s="156">
        <f t="shared" si="14"/>
        <v>431</v>
      </c>
      <c r="Y31" s="166">
        <f t="shared" si="15"/>
        <v>0.43189368770764119</v>
      </c>
      <c r="Z31" s="157">
        <f t="shared" si="16"/>
        <v>308</v>
      </c>
      <c r="AA31" s="156">
        <f t="shared" si="16"/>
        <v>308</v>
      </c>
      <c r="AB31" s="156">
        <f t="shared" si="16"/>
        <v>0</v>
      </c>
      <c r="AC31" s="156">
        <f t="shared" si="16"/>
        <v>739</v>
      </c>
      <c r="AD31" s="166">
        <f t="shared" si="17"/>
        <v>0.71461716937354991</v>
      </c>
      <c r="AE31" s="157">
        <f t="shared" si="18"/>
        <v>276</v>
      </c>
      <c r="AF31" s="156">
        <f t="shared" si="18"/>
        <v>276</v>
      </c>
      <c r="AG31" s="156">
        <f t="shared" si="18"/>
        <v>0</v>
      </c>
      <c r="AH31" s="156">
        <f t="shared" si="18"/>
        <v>1015</v>
      </c>
      <c r="AI31" s="166">
        <f t="shared" si="19"/>
        <v>0.37347767253044656</v>
      </c>
      <c r="AJ31" s="157">
        <f t="shared" si="20"/>
        <v>323</v>
      </c>
      <c r="AK31" s="156">
        <f t="shared" si="20"/>
        <v>323</v>
      </c>
      <c r="AL31" s="156">
        <f t="shared" si="20"/>
        <v>0</v>
      </c>
      <c r="AM31" s="156">
        <f t="shared" si="20"/>
        <v>1338</v>
      </c>
      <c r="AN31" s="166">
        <f t="shared" si="21"/>
        <v>0.31822660098522165</v>
      </c>
      <c r="AO31" s="157">
        <f t="shared" si="22"/>
        <v>311</v>
      </c>
      <c r="AP31" s="156">
        <f t="shared" si="22"/>
        <v>311</v>
      </c>
      <c r="AQ31" s="156">
        <f t="shared" si="22"/>
        <v>0</v>
      </c>
      <c r="AR31" s="156">
        <f t="shared" si="22"/>
        <v>1649</v>
      </c>
      <c r="AS31" s="166">
        <f t="shared" si="23"/>
        <v>0.23243647234678624</v>
      </c>
      <c r="AT31" s="163">
        <f t="shared" si="24"/>
        <v>1348</v>
      </c>
      <c r="AU31" s="164">
        <f t="shared" si="25"/>
        <v>0.39857527552485239</v>
      </c>
    </row>
    <row r="32" spans="1:47" s="53" customFormat="1" outlineLevel="1">
      <c r="A32"/>
      <c r="B32" s="235" t="s">
        <v>84</v>
      </c>
      <c r="C32" s="62" t="s">
        <v>103</v>
      </c>
      <c r="D32" s="157">
        <f t="shared" si="0"/>
        <v>0</v>
      </c>
      <c r="E32" s="158">
        <f t="shared" si="0"/>
        <v>0</v>
      </c>
      <c r="F32" s="157">
        <f t="shared" si="0"/>
        <v>0</v>
      </c>
      <c r="G32" s="155">
        <f t="shared" si="26"/>
        <v>0</v>
      </c>
      <c r="H32" s="159">
        <f t="shared" si="27"/>
        <v>0</v>
      </c>
      <c r="I32" s="157">
        <f t="shared" si="3"/>
        <v>0</v>
      </c>
      <c r="J32" s="155">
        <f t="shared" si="28"/>
        <v>0</v>
      </c>
      <c r="K32" s="159">
        <f t="shared" si="29"/>
        <v>0</v>
      </c>
      <c r="L32" s="157">
        <f t="shared" si="6"/>
        <v>0</v>
      </c>
      <c r="M32" s="155">
        <f t="shared" si="30"/>
        <v>0</v>
      </c>
      <c r="N32" s="159">
        <f t="shared" si="31"/>
        <v>0</v>
      </c>
      <c r="O32" s="157">
        <f t="shared" si="9"/>
        <v>0</v>
      </c>
      <c r="P32" s="155">
        <f t="shared" si="10"/>
        <v>0</v>
      </c>
      <c r="Q32" s="159">
        <f t="shared" si="11"/>
        <v>0</v>
      </c>
      <c r="R32" s="163">
        <f t="shared" si="12"/>
        <v>0</v>
      </c>
      <c r="S32" s="164">
        <f t="shared" si="13"/>
        <v>0</v>
      </c>
      <c r="T32"/>
      <c r="U32" s="157">
        <f t="shared" si="14"/>
        <v>0</v>
      </c>
      <c r="V32" s="156">
        <f t="shared" si="14"/>
        <v>0</v>
      </c>
      <c r="W32" s="156">
        <f t="shared" si="14"/>
        <v>0</v>
      </c>
      <c r="X32" s="156">
        <f t="shared" si="14"/>
        <v>0</v>
      </c>
      <c r="Y32" s="166">
        <f t="shared" si="15"/>
        <v>0</v>
      </c>
      <c r="Z32" s="157">
        <f t="shared" si="16"/>
        <v>0</v>
      </c>
      <c r="AA32" s="156">
        <f t="shared" si="16"/>
        <v>0</v>
      </c>
      <c r="AB32" s="156">
        <f t="shared" si="16"/>
        <v>0</v>
      </c>
      <c r="AC32" s="156">
        <f t="shared" si="16"/>
        <v>0</v>
      </c>
      <c r="AD32" s="166">
        <f t="shared" si="17"/>
        <v>0</v>
      </c>
      <c r="AE32" s="157">
        <f t="shared" si="18"/>
        <v>0</v>
      </c>
      <c r="AF32" s="156">
        <f t="shared" si="18"/>
        <v>0</v>
      </c>
      <c r="AG32" s="156">
        <f t="shared" si="18"/>
        <v>0</v>
      </c>
      <c r="AH32" s="156">
        <f t="shared" si="18"/>
        <v>0</v>
      </c>
      <c r="AI32" s="166">
        <f t="shared" si="19"/>
        <v>0</v>
      </c>
      <c r="AJ32" s="157">
        <f t="shared" si="20"/>
        <v>0</v>
      </c>
      <c r="AK32" s="156">
        <f t="shared" si="20"/>
        <v>0</v>
      </c>
      <c r="AL32" s="156">
        <f t="shared" si="20"/>
        <v>0</v>
      </c>
      <c r="AM32" s="156">
        <f t="shared" si="20"/>
        <v>0</v>
      </c>
      <c r="AN32" s="166">
        <f t="shared" si="21"/>
        <v>0</v>
      </c>
      <c r="AO32" s="157">
        <f t="shared" si="22"/>
        <v>0</v>
      </c>
      <c r="AP32" s="156">
        <f t="shared" si="22"/>
        <v>0</v>
      </c>
      <c r="AQ32" s="156">
        <f t="shared" si="22"/>
        <v>0</v>
      </c>
      <c r="AR32" s="156">
        <f t="shared" si="22"/>
        <v>0</v>
      </c>
      <c r="AS32" s="166">
        <f t="shared" si="23"/>
        <v>0</v>
      </c>
      <c r="AT32" s="163">
        <f t="shared" si="24"/>
        <v>0</v>
      </c>
      <c r="AU32" s="164">
        <f t="shared" si="25"/>
        <v>0</v>
      </c>
    </row>
    <row r="33" spans="1:47" s="53" customFormat="1" outlineLevel="1">
      <c r="A33"/>
      <c r="B33" s="236" t="s">
        <v>93</v>
      </c>
      <c r="C33" s="62" t="s">
        <v>103</v>
      </c>
      <c r="D33" s="157">
        <f t="shared" si="0"/>
        <v>43</v>
      </c>
      <c r="E33" s="158">
        <f t="shared" si="0"/>
        <v>45</v>
      </c>
      <c r="F33" s="157">
        <f t="shared" si="0"/>
        <v>82</v>
      </c>
      <c r="G33" s="155">
        <f t="shared" si="26"/>
        <v>127</v>
      </c>
      <c r="H33" s="159">
        <f t="shared" si="27"/>
        <v>1.8222222222222222</v>
      </c>
      <c r="I33" s="157">
        <f t="shared" si="3"/>
        <v>429</v>
      </c>
      <c r="J33" s="155">
        <f t="shared" si="28"/>
        <v>556</v>
      </c>
      <c r="K33" s="159">
        <f t="shared" si="29"/>
        <v>3.377952755905512</v>
      </c>
      <c r="L33" s="157">
        <f t="shared" si="6"/>
        <v>206</v>
      </c>
      <c r="M33" s="155">
        <f t="shared" si="30"/>
        <v>762</v>
      </c>
      <c r="N33" s="159">
        <f t="shared" si="31"/>
        <v>0.37050359712230213</v>
      </c>
      <c r="O33" s="157">
        <f t="shared" si="9"/>
        <v>56</v>
      </c>
      <c r="P33" s="155">
        <f t="shared" si="10"/>
        <v>818</v>
      </c>
      <c r="Q33" s="159">
        <f t="shared" si="11"/>
        <v>7.3490813648293962E-2</v>
      </c>
      <c r="R33" s="163">
        <f t="shared" si="12"/>
        <v>816</v>
      </c>
      <c r="S33" s="164">
        <f t="shared" si="13"/>
        <v>1.0648342600360272</v>
      </c>
      <c r="T33"/>
      <c r="U33" s="157">
        <f t="shared" si="14"/>
        <v>342</v>
      </c>
      <c r="V33" s="156">
        <f t="shared" si="14"/>
        <v>342</v>
      </c>
      <c r="W33" s="156">
        <f t="shared" si="14"/>
        <v>0</v>
      </c>
      <c r="X33" s="156">
        <f t="shared" si="14"/>
        <v>1160</v>
      </c>
      <c r="Y33" s="166">
        <f t="shared" si="15"/>
        <v>0.41809290953545231</v>
      </c>
      <c r="Z33" s="157">
        <f t="shared" si="16"/>
        <v>1381</v>
      </c>
      <c r="AA33" s="156">
        <f t="shared" si="16"/>
        <v>1381</v>
      </c>
      <c r="AB33" s="156">
        <f t="shared" si="16"/>
        <v>0</v>
      </c>
      <c r="AC33" s="156">
        <f t="shared" si="16"/>
        <v>2541</v>
      </c>
      <c r="AD33" s="166">
        <f t="shared" si="17"/>
        <v>1.1905172413793104</v>
      </c>
      <c r="AE33" s="157">
        <f t="shared" si="18"/>
        <v>1460</v>
      </c>
      <c r="AF33" s="156">
        <f t="shared" si="18"/>
        <v>1460</v>
      </c>
      <c r="AG33" s="156">
        <f t="shared" si="18"/>
        <v>0</v>
      </c>
      <c r="AH33" s="156">
        <f t="shared" si="18"/>
        <v>4001</v>
      </c>
      <c r="AI33" s="166">
        <f t="shared" si="19"/>
        <v>0.5745769382133018</v>
      </c>
      <c r="AJ33" s="157">
        <f t="shared" si="20"/>
        <v>1329</v>
      </c>
      <c r="AK33" s="156">
        <f t="shared" si="20"/>
        <v>1329</v>
      </c>
      <c r="AL33" s="156">
        <f t="shared" si="20"/>
        <v>0</v>
      </c>
      <c r="AM33" s="156">
        <f t="shared" si="20"/>
        <v>5330</v>
      </c>
      <c r="AN33" s="166">
        <f t="shared" si="21"/>
        <v>0.33216695826043491</v>
      </c>
      <c r="AO33" s="157">
        <f t="shared" si="22"/>
        <v>1003</v>
      </c>
      <c r="AP33" s="156">
        <f t="shared" si="22"/>
        <v>1003</v>
      </c>
      <c r="AQ33" s="156">
        <f t="shared" si="22"/>
        <v>0</v>
      </c>
      <c r="AR33" s="156">
        <f t="shared" si="22"/>
        <v>6333</v>
      </c>
      <c r="AS33" s="166">
        <f t="shared" si="23"/>
        <v>0.18818011257035647</v>
      </c>
      <c r="AT33" s="163">
        <f t="shared" si="24"/>
        <v>5515</v>
      </c>
      <c r="AU33" s="164">
        <f t="shared" si="25"/>
        <v>0.52857895021830559</v>
      </c>
    </row>
    <row r="34" spans="1:47" s="53" customFormat="1" outlineLevel="1">
      <c r="A34"/>
      <c r="B34" s="235" t="s">
        <v>94</v>
      </c>
      <c r="C34" s="62" t="s">
        <v>103</v>
      </c>
      <c r="D34" s="157">
        <f t="shared" si="0"/>
        <v>0</v>
      </c>
      <c r="E34" s="158">
        <f t="shared" si="0"/>
        <v>0</v>
      </c>
      <c r="F34" s="157">
        <f t="shared" si="0"/>
        <v>0</v>
      </c>
      <c r="G34" s="155">
        <f t="shared" si="26"/>
        <v>0</v>
      </c>
      <c r="H34" s="159">
        <f t="shared" si="27"/>
        <v>0</v>
      </c>
      <c r="I34" s="157">
        <f t="shared" si="3"/>
        <v>0</v>
      </c>
      <c r="J34" s="155">
        <f t="shared" si="28"/>
        <v>0</v>
      </c>
      <c r="K34" s="159">
        <f t="shared" si="29"/>
        <v>0</v>
      </c>
      <c r="L34" s="157">
        <f t="shared" si="6"/>
        <v>0</v>
      </c>
      <c r="M34" s="155">
        <f t="shared" si="30"/>
        <v>0</v>
      </c>
      <c r="N34" s="159">
        <f t="shared" si="31"/>
        <v>0</v>
      </c>
      <c r="O34" s="157">
        <f t="shared" si="9"/>
        <v>0</v>
      </c>
      <c r="P34" s="155">
        <f t="shared" si="10"/>
        <v>0</v>
      </c>
      <c r="Q34" s="159">
        <f t="shared" si="11"/>
        <v>0</v>
      </c>
      <c r="R34" s="163">
        <f t="shared" si="12"/>
        <v>0</v>
      </c>
      <c r="S34" s="164">
        <f t="shared" si="13"/>
        <v>0</v>
      </c>
      <c r="T34"/>
      <c r="U34" s="157">
        <f t="shared" si="14"/>
        <v>0</v>
      </c>
      <c r="V34" s="156">
        <f t="shared" si="14"/>
        <v>0</v>
      </c>
      <c r="W34" s="156">
        <f t="shared" si="14"/>
        <v>0</v>
      </c>
      <c r="X34" s="156">
        <f t="shared" si="14"/>
        <v>0</v>
      </c>
      <c r="Y34" s="166">
        <f t="shared" si="15"/>
        <v>0</v>
      </c>
      <c r="Z34" s="157">
        <f t="shared" si="16"/>
        <v>0</v>
      </c>
      <c r="AA34" s="156">
        <f t="shared" si="16"/>
        <v>0</v>
      </c>
      <c r="AB34" s="156">
        <f t="shared" si="16"/>
        <v>0</v>
      </c>
      <c r="AC34" s="156">
        <f t="shared" si="16"/>
        <v>0</v>
      </c>
      <c r="AD34" s="166">
        <f t="shared" si="17"/>
        <v>0</v>
      </c>
      <c r="AE34" s="157">
        <f t="shared" si="18"/>
        <v>0</v>
      </c>
      <c r="AF34" s="156">
        <f t="shared" si="18"/>
        <v>0</v>
      </c>
      <c r="AG34" s="156">
        <f t="shared" si="18"/>
        <v>0</v>
      </c>
      <c r="AH34" s="156">
        <f t="shared" si="18"/>
        <v>0</v>
      </c>
      <c r="AI34" s="166">
        <f t="shared" si="19"/>
        <v>0</v>
      </c>
      <c r="AJ34" s="157">
        <f t="shared" si="20"/>
        <v>0</v>
      </c>
      <c r="AK34" s="156">
        <f t="shared" si="20"/>
        <v>0</v>
      </c>
      <c r="AL34" s="156">
        <f t="shared" si="20"/>
        <v>0</v>
      </c>
      <c r="AM34" s="156">
        <f t="shared" si="20"/>
        <v>0</v>
      </c>
      <c r="AN34" s="166">
        <f t="shared" si="21"/>
        <v>0</v>
      </c>
      <c r="AO34" s="157">
        <f t="shared" si="22"/>
        <v>0</v>
      </c>
      <c r="AP34" s="156">
        <f t="shared" si="22"/>
        <v>0</v>
      </c>
      <c r="AQ34" s="156">
        <f t="shared" si="22"/>
        <v>0</v>
      </c>
      <c r="AR34" s="156">
        <f t="shared" si="22"/>
        <v>0</v>
      </c>
      <c r="AS34" s="166">
        <f t="shared" si="23"/>
        <v>0</v>
      </c>
      <c r="AT34" s="163">
        <f t="shared" si="24"/>
        <v>0</v>
      </c>
      <c r="AU34" s="164">
        <f t="shared" si="25"/>
        <v>0</v>
      </c>
    </row>
    <row r="35" spans="1:47" s="53" customFormat="1" outlineLevel="1">
      <c r="A35"/>
      <c r="B35" s="236" t="s">
        <v>95</v>
      </c>
      <c r="C35" s="62" t="s">
        <v>103</v>
      </c>
      <c r="D35" s="157">
        <f t="shared" si="0"/>
        <v>0</v>
      </c>
      <c r="E35" s="158">
        <f t="shared" si="0"/>
        <v>6</v>
      </c>
      <c r="F35" s="157">
        <f t="shared" si="0"/>
        <v>-1</v>
      </c>
      <c r="G35" s="155">
        <f t="shared" si="26"/>
        <v>5</v>
      </c>
      <c r="H35" s="159">
        <f t="shared" si="27"/>
        <v>-0.16666666666666666</v>
      </c>
      <c r="I35" s="157">
        <f t="shared" si="3"/>
        <v>1</v>
      </c>
      <c r="J35" s="155">
        <f t="shared" si="28"/>
        <v>6</v>
      </c>
      <c r="K35" s="159">
        <f t="shared" si="29"/>
        <v>0.2</v>
      </c>
      <c r="L35" s="157">
        <f t="shared" si="6"/>
        <v>1</v>
      </c>
      <c r="M35" s="155">
        <f t="shared" si="30"/>
        <v>7</v>
      </c>
      <c r="N35" s="159">
        <f t="shared" si="31"/>
        <v>0.16666666666666666</v>
      </c>
      <c r="O35" s="157">
        <f t="shared" si="9"/>
        <v>0</v>
      </c>
      <c r="P35" s="155">
        <f t="shared" si="10"/>
        <v>7</v>
      </c>
      <c r="Q35" s="159">
        <f t="shared" si="11"/>
        <v>0</v>
      </c>
      <c r="R35" s="163">
        <f t="shared" si="12"/>
        <v>1</v>
      </c>
      <c r="S35" s="164">
        <f t="shared" si="13"/>
        <v>3.9289877625411807E-2</v>
      </c>
      <c r="T35"/>
      <c r="U35" s="157">
        <f t="shared" si="14"/>
        <v>0</v>
      </c>
      <c r="V35" s="156">
        <f t="shared" si="14"/>
        <v>0</v>
      </c>
      <c r="W35" s="156">
        <f t="shared" si="14"/>
        <v>0</v>
      </c>
      <c r="X35" s="156">
        <f t="shared" si="14"/>
        <v>7</v>
      </c>
      <c r="Y35" s="166">
        <f t="shared" si="15"/>
        <v>0</v>
      </c>
      <c r="Z35" s="157">
        <f t="shared" si="16"/>
        <v>0</v>
      </c>
      <c r="AA35" s="156">
        <f t="shared" si="16"/>
        <v>0</v>
      </c>
      <c r="AB35" s="156">
        <f t="shared" si="16"/>
        <v>0</v>
      </c>
      <c r="AC35" s="156">
        <f t="shared" si="16"/>
        <v>7</v>
      </c>
      <c r="AD35" s="166">
        <f t="shared" si="17"/>
        <v>0</v>
      </c>
      <c r="AE35" s="157">
        <f t="shared" si="18"/>
        <v>0</v>
      </c>
      <c r="AF35" s="156">
        <f t="shared" si="18"/>
        <v>0</v>
      </c>
      <c r="AG35" s="156">
        <f t="shared" si="18"/>
        <v>0</v>
      </c>
      <c r="AH35" s="156">
        <f t="shared" si="18"/>
        <v>7</v>
      </c>
      <c r="AI35" s="166">
        <f t="shared" si="19"/>
        <v>0</v>
      </c>
      <c r="AJ35" s="157">
        <f t="shared" si="20"/>
        <v>0</v>
      </c>
      <c r="AK35" s="156">
        <f t="shared" si="20"/>
        <v>0</v>
      </c>
      <c r="AL35" s="156">
        <f t="shared" si="20"/>
        <v>0</v>
      </c>
      <c r="AM35" s="156">
        <f t="shared" si="20"/>
        <v>7</v>
      </c>
      <c r="AN35" s="166">
        <f t="shared" si="21"/>
        <v>0</v>
      </c>
      <c r="AO35" s="157">
        <f t="shared" si="22"/>
        <v>0</v>
      </c>
      <c r="AP35" s="156">
        <f t="shared" si="22"/>
        <v>0</v>
      </c>
      <c r="AQ35" s="156">
        <f t="shared" si="22"/>
        <v>0</v>
      </c>
      <c r="AR35" s="156">
        <f t="shared" si="22"/>
        <v>7</v>
      </c>
      <c r="AS35" s="166">
        <f t="shared" si="23"/>
        <v>0</v>
      </c>
      <c r="AT35" s="163">
        <f t="shared" si="24"/>
        <v>0</v>
      </c>
      <c r="AU35" s="164">
        <f t="shared" si="25"/>
        <v>0</v>
      </c>
    </row>
    <row r="36" spans="1:47" s="53" customFormat="1" outlineLevel="1">
      <c r="A36"/>
      <c r="B36" s="236" t="s">
        <v>96</v>
      </c>
      <c r="C36" s="62" t="s">
        <v>103</v>
      </c>
      <c r="D36" s="157">
        <f t="shared" si="0"/>
        <v>239</v>
      </c>
      <c r="E36" s="158">
        <f t="shared" si="0"/>
        <v>393</v>
      </c>
      <c r="F36" s="157">
        <f t="shared" si="0"/>
        <v>134</v>
      </c>
      <c r="G36" s="155">
        <f t="shared" si="26"/>
        <v>527</v>
      </c>
      <c r="H36" s="159">
        <f t="shared" si="27"/>
        <v>0.34096692111959287</v>
      </c>
      <c r="I36" s="157">
        <f t="shared" si="3"/>
        <v>323</v>
      </c>
      <c r="J36" s="155">
        <f t="shared" si="28"/>
        <v>850</v>
      </c>
      <c r="K36" s="159">
        <f t="shared" si="29"/>
        <v>0.61290322580645162</v>
      </c>
      <c r="L36" s="157">
        <f t="shared" si="6"/>
        <v>335</v>
      </c>
      <c r="M36" s="155">
        <f t="shared" si="30"/>
        <v>1185</v>
      </c>
      <c r="N36" s="159">
        <f t="shared" si="31"/>
        <v>0.39411764705882352</v>
      </c>
      <c r="O36" s="157">
        <f t="shared" si="9"/>
        <v>66</v>
      </c>
      <c r="P36" s="155">
        <f t="shared" si="10"/>
        <v>1251</v>
      </c>
      <c r="Q36" s="159">
        <f t="shared" si="11"/>
        <v>5.5696202531645568E-2</v>
      </c>
      <c r="R36" s="163">
        <f t="shared" si="12"/>
        <v>1097</v>
      </c>
      <c r="S36" s="164">
        <f t="shared" si="13"/>
        <v>0.33572234063551809</v>
      </c>
      <c r="T36"/>
      <c r="U36" s="157">
        <f t="shared" si="14"/>
        <v>302</v>
      </c>
      <c r="V36" s="156">
        <f t="shared" si="14"/>
        <v>302</v>
      </c>
      <c r="W36" s="156">
        <f t="shared" si="14"/>
        <v>0</v>
      </c>
      <c r="X36" s="156">
        <f t="shared" si="14"/>
        <v>1553</v>
      </c>
      <c r="Y36" s="166">
        <f t="shared" si="15"/>
        <v>0.24140687450039969</v>
      </c>
      <c r="Z36" s="157">
        <f t="shared" si="16"/>
        <v>382</v>
      </c>
      <c r="AA36" s="156">
        <f t="shared" si="16"/>
        <v>382</v>
      </c>
      <c r="AB36" s="156">
        <f t="shared" si="16"/>
        <v>0</v>
      </c>
      <c r="AC36" s="156">
        <f t="shared" si="16"/>
        <v>1935</v>
      </c>
      <c r="AD36" s="166">
        <f t="shared" si="17"/>
        <v>0.24597553122987767</v>
      </c>
      <c r="AE36" s="157">
        <f t="shared" si="18"/>
        <v>240</v>
      </c>
      <c r="AF36" s="156">
        <f t="shared" si="18"/>
        <v>240</v>
      </c>
      <c r="AG36" s="156">
        <f t="shared" si="18"/>
        <v>0</v>
      </c>
      <c r="AH36" s="156">
        <f t="shared" si="18"/>
        <v>2175</v>
      </c>
      <c r="AI36" s="166">
        <f t="shared" si="19"/>
        <v>0.12403100775193798</v>
      </c>
      <c r="AJ36" s="157">
        <f t="shared" si="20"/>
        <v>157</v>
      </c>
      <c r="AK36" s="156">
        <f t="shared" si="20"/>
        <v>157</v>
      </c>
      <c r="AL36" s="156">
        <f t="shared" si="20"/>
        <v>0</v>
      </c>
      <c r="AM36" s="156">
        <f t="shared" si="20"/>
        <v>2332</v>
      </c>
      <c r="AN36" s="166">
        <f t="shared" si="21"/>
        <v>7.2183908045977005E-2</v>
      </c>
      <c r="AO36" s="157">
        <f t="shared" si="22"/>
        <v>223</v>
      </c>
      <c r="AP36" s="156">
        <f t="shared" si="22"/>
        <v>223</v>
      </c>
      <c r="AQ36" s="156">
        <f t="shared" si="22"/>
        <v>0</v>
      </c>
      <c r="AR36" s="156">
        <f t="shared" si="22"/>
        <v>2555</v>
      </c>
      <c r="AS36" s="166">
        <f t="shared" si="23"/>
        <v>9.5626072041166382E-2</v>
      </c>
      <c r="AT36" s="163">
        <f t="shared" si="24"/>
        <v>1304</v>
      </c>
      <c r="AU36" s="164">
        <f t="shared" si="25"/>
        <v>0.13254342257804796</v>
      </c>
    </row>
    <row r="37" spans="1:47" ht="15" customHeight="1" outlineLevel="1">
      <c r="B37" s="49" t="s">
        <v>135</v>
      </c>
      <c r="C37" s="46" t="s">
        <v>103</v>
      </c>
      <c r="D37" s="157">
        <f>SUM(D14:D36)</f>
        <v>282</v>
      </c>
      <c r="E37" s="157">
        <f>SUM(E14:E36)</f>
        <v>481</v>
      </c>
      <c r="F37" s="157">
        <f>SUM(F14:F36)</f>
        <v>214</v>
      </c>
      <c r="G37" s="157">
        <f>SUM(G14:G36)</f>
        <v>695</v>
      </c>
      <c r="H37" s="160">
        <f>IFERROR((G37-E37)/E37,0)</f>
        <v>0.44490644490644493</v>
      </c>
      <c r="I37" s="157">
        <f>SUM(I14:I36)</f>
        <v>922</v>
      </c>
      <c r="J37" s="157">
        <f>SUM(J14:J36)</f>
        <v>1617</v>
      </c>
      <c r="K37" s="160">
        <f t="shared" si="5"/>
        <v>1.3266187050359712</v>
      </c>
      <c r="L37" s="157">
        <f>SUM(L14:L36)</f>
        <v>646</v>
      </c>
      <c r="M37" s="157">
        <f>SUM(M14:M36)</f>
        <v>2263</v>
      </c>
      <c r="N37" s="160">
        <f t="shared" si="8"/>
        <v>0.39950525664811382</v>
      </c>
      <c r="O37" s="157">
        <f>SUM(O14:O36)</f>
        <v>157</v>
      </c>
      <c r="P37" s="157">
        <f>SUM(P14:P36)</f>
        <v>2420</v>
      </c>
      <c r="Q37" s="160">
        <f t="shared" si="11"/>
        <v>6.9376933274414493E-2</v>
      </c>
      <c r="R37" s="157">
        <f>SUM(R14:R36)</f>
        <v>2221</v>
      </c>
      <c r="S37" s="164">
        <f t="shared" si="13"/>
        <v>0.49767497251139603</v>
      </c>
      <c r="U37" s="157">
        <f>SUM(U14:U36)</f>
        <v>1207</v>
      </c>
      <c r="V37" s="157">
        <f>SUM(V14:V36)</f>
        <v>1207</v>
      </c>
      <c r="W37" s="157">
        <f>SUM(W14:W36)</f>
        <v>0</v>
      </c>
      <c r="X37" s="157">
        <f>SUM(X14:X36)</f>
        <v>3627</v>
      </c>
      <c r="Y37" s="165">
        <f>IFERROR((X37-P37)/P37,0)</f>
        <v>0.49876033057851238</v>
      </c>
      <c r="Z37" s="157">
        <f>SUM(Z14:Z36)</f>
        <v>4733</v>
      </c>
      <c r="AA37" s="157">
        <f>SUM(AA14:AA36)</f>
        <v>4733</v>
      </c>
      <c r="AB37" s="157">
        <f>SUM(AB14:AB36)</f>
        <v>0</v>
      </c>
      <c r="AC37" s="157">
        <f>SUM(AC14:AC36)</f>
        <v>8360</v>
      </c>
      <c r="AD37" s="165">
        <f>IFERROR((AC37-X37)/X37,0)</f>
        <v>1.3049352081610146</v>
      </c>
      <c r="AE37" s="157">
        <f>SUM(AE14:AE36)</f>
        <v>4856</v>
      </c>
      <c r="AF37" s="157">
        <f>SUM(AF14:AF36)</f>
        <v>4856</v>
      </c>
      <c r="AG37" s="157">
        <f>SUM(AG14:AG36)</f>
        <v>0</v>
      </c>
      <c r="AH37" s="157">
        <f>SUM(AH14:AH36)</f>
        <v>13216</v>
      </c>
      <c r="AI37" s="165">
        <f t="shared" si="19"/>
        <v>0.58086124401913874</v>
      </c>
      <c r="AJ37" s="157">
        <f>SUM(AJ14:AJ36)</f>
        <v>2328</v>
      </c>
      <c r="AK37" s="157">
        <f>SUM(AK14:AK36)</f>
        <v>2328</v>
      </c>
      <c r="AL37" s="157">
        <f>SUM(AL14:AL36)</f>
        <v>0</v>
      </c>
      <c r="AM37" s="157">
        <f>SUM(AM14:AM36)</f>
        <v>15544</v>
      </c>
      <c r="AN37" s="165">
        <f>IFERROR((AM37-AH37)/AH37,0)</f>
        <v>0.17615012106537531</v>
      </c>
      <c r="AO37" s="157">
        <f>SUM(AO14:AO36)</f>
        <v>2235</v>
      </c>
      <c r="AP37" s="157">
        <f>SUM(AP14:AP36)</f>
        <v>2235</v>
      </c>
      <c r="AQ37" s="157">
        <f>SUM(AQ14:AQ36)</f>
        <v>0</v>
      </c>
      <c r="AR37" s="157">
        <f>SUM(AR14:AR36)</f>
        <v>17779</v>
      </c>
      <c r="AS37" s="165">
        <f t="shared" si="23"/>
        <v>0.14378538342768915</v>
      </c>
      <c r="AT37" s="157">
        <f>SUM(AT14:AT36)</f>
        <v>15359</v>
      </c>
      <c r="AU37" s="164">
        <f t="shared" si="25"/>
        <v>0.4879555018728694</v>
      </c>
    </row>
    <row r="38" spans="1:47" ht="15" customHeight="1">
      <c r="O38" s="53"/>
    </row>
    <row r="39" spans="1:47" ht="15" customHeight="1">
      <c r="O39" s="53"/>
    </row>
    <row r="40" spans="1:47" ht="15.6">
      <c r="B40" s="293" t="s">
        <v>101</v>
      </c>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row>
    <row r="41" spans="1:47" ht="5.45" customHeight="1" outlineLevel="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row>
    <row r="42" spans="1:47" outlineLevel="1">
      <c r="B42" s="304"/>
      <c r="C42" s="307" t="s">
        <v>102</v>
      </c>
      <c r="D42" s="310" t="s">
        <v>127</v>
      </c>
      <c r="E42" s="312"/>
      <c r="F42" s="312"/>
      <c r="G42" s="312"/>
      <c r="H42" s="312"/>
      <c r="I42" s="312"/>
      <c r="J42" s="312"/>
      <c r="K42" s="312"/>
      <c r="L42" s="312"/>
      <c r="M42" s="312"/>
      <c r="N42" s="312"/>
      <c r="O42" s="312"/>
      <c r="P42" s="312"/>
      <c r="Q42" s="311"/>
      <c r="R42" s="313" t="str">
        <f xml:space="preserve"> D43&amp;" - "&amp;O43</f>
        <v>2019 - 2023</v>
      </c>
      <c r="S42" s="314"/>
      <c r="U42" s="310" t="s">
        <v>128</v>
      </c>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1"/>
    </row>
    <row r="43" spans="1:47" outlineLevel="1">
      <c r="B43" s="305"/>
      <c r="C43" s="308"/>
      <c r="D43" s="310">
        <f>$C$3-5</f>
        <v>2019</v>
      </c>
      <c r="E43" s="311"/>
      <c r="F43" s="310">
        <f>$C$3-4</f>
        <v>2020</v>
      </c>
      <c r="G43" s="312"/>
      <c r="H43" s="311"/>
      <c r="I43" s="310">
        <f>$C$3-3</f>
        <v>2021</v>
      </c>
      <c r="J43" s="312"/>
      <c r="K43" s="311"/>
      <c r="L43" s="310">
        <f>$C$3-2</f>
        <v>2022</v>
      </c>
      <c r="M43" s="312"/>
      <c r="N43" s="311"/>
      <c r="O43" s="310">
        <f>$C$3-1</f>
        <v>2023</v>
      </c>
      <c r="P43" s="312"/>
      <c r="Q43" s="311"/>
      <c r="R43" s="315"/>
      <c r="S43" s="316"/>
      <c r="U43" s="310">
        <f>$C$3</f>
        <v>2024</v>
      </c>
      <c r="V43" s="312"/>
      <c r="W43" s="312"/>
      <c r="X43" s="312"/>
      <c r="Y43" s="311"/>
      <c r="Z43" s="310">
        <f>$C$3+1</f>
        <v>2025</v>
      </c>
      <c r="AA43" s="312"/>
      <c r="AB43" s="312"/>
      <c r="AC43" s="312"/>
      <c r="AD43" s="311"/>
      <c r="AE43" s="310">
        <f>$C$3+2</f>
        <v>2026</v>
      </c>
      <c r="AF43" s="312"/>
      <c r="AG43" s="312"/>
      <c r="AH43" s="312"/>
      <c r="AI43" s="311"/>
      <c r="AJ43" s="310">
        <f>$C$3+3</f>
        <v>2027</v>
      </c>
      <c r="AK43" s="312"/>
      <c r="AL43" s="312"/>
      <c r="AM43" s="312"/>
      <c r="AN43" s="311"/>
      <c r="AO43" s="310">
        <f>$C$3+4</f>
        <v>2028</v>
      </c>
      <c r="AP43" s="312"/>
      <c r="AQ43" s="312"/>
      <c r="AR43" s="312"/>
      <c r="AS43" s="311"/>
      <c r="AT43" s="317" t="str">
        <f>U43&amp;" - "&amp;AO43</f>
        <v>2024 - 2028</v>
      </c>
      <c r="AU43" s="318"/>
    </row>
    <row r="44" spans="1:47" ht="43.15" outlineLevel="1">
      <c r="B44" s="306"/>
      <c r="C44" s="309"/>
      <c r="D44" s="64" t="s">
        <v>129</v>
      </c>
      <c r="E44" s="65" t="s">
        <v>130</v>
      </c>
      <c r="F44" s="64" t="s">
        <v>129</v>
      </c>
      <c r="G44" s="8" t="s">
        <v>130</v>
      </c>
      <c r="H44" s="65" t="s">
        <v>131</v>
      </c>
      <c r="I44" s="64" t="s">
        <v>129</v>
      </c>
      <c r="J44" s="8" t="s">
        <v>130</v>
      </c>
      <c r="K44" s="65" t="s">
        <v>131</v>
      </c>
      <c r="L44" s="64" t="s">
        <v>129</v>
      </c>
      <c r="M44" s="8" t="s">
        <v>130</v>
      </c>
      <c r="N44" s="65" t="s">
        <v>131</v>
      </c>
      <c r="O44" s="64" t="s">
        <v>129</v>
      </c>
      <c r="P44" s="8" t="s">
        <v>130</v>
      </c>
      <c r="Q44" s="65" t="s">
        <v>131</v>
      </c>
      <c r="R44" s="64" t="s">
        <v>123</v>
      </c>
      <c r="S44" s="119" t="s">
        <v>132</v>
      </c>
      <c r="U44" s="64" t="s">
        <v>129</v>
      </c>
      <c r="V44" s="104" t="s">
        <v>133</v>
      </c>
      <c r="W44" s="104" t="s">
        <v>134</v>
      </c>
      <c r="X44" s="8" t="s">
        <v>130</v>
      </c>
      <c r="Y44" s="65" t="s">
        <v>131</v>
      </c>
      <c r="Z44" s="64" t="s">
        <v>129</v>
      </c>
      <c r="AA44" s="104" t="s">
        <v>133</v>
      </c>
      <c r="AB44" s="104" t="s">
        <v>134</v>
      </c>
      <c r="AC44" s="8" t="s">
        <v>130</v>
      </c>
      <c r="AD44" s="65" t="s">
        <v>131</v>
      </c>
      <c r="AE44" s="64" t="s">
        <v>129</v>
      </c>
      <c r="AF44" s="104" t="s">
        <v>133</v>
      </c>
      <c r="AG44" s="104" t="s">
        <v>134</v>
      </c>
      <c r="AH44" s="8" t="s">
        <v>130</v>
      </c>
      <c r="AI44" s="65" t="s">
        <v>131</v>
      </c>
      <c r="AJ44" s="64" t="s">
        <v>129</v>
      </c>
      <c r="AK44" s="104" t="s">
        <v>133</v>
      </c>
      <c r="AL44" s="104" t="s">
        <v>134</v>
      </c>
      <c r="AM44" s="8" t="s">
        <v>130</v>
      </c>
      <c r="AN44" s="65" t="s">
        <v>131</v>
      </c>
      <c r="AO44" s="64" t="s">
        <v>129</v>
      </c>
      <c r="AP44" s="104" t="s">
        <v>133</v>
      </c>
      <c r="AQ44" s="104" t="s">
        <v>134</v>
      </c>
      <c r="AR44" s="8" t="s">
        <v>130</v>
      </c>
      <c r="AS44" s="65" t="s">
        <v>131</v>
      </c>
      <c r="AT44" s="64" t="s">
        <v>123</v>
      </c>
      <c r="AU44" s="119" t="s">
        <v>132</v>
      </c>
    </row>
    <row r="45" spans="1:47" outlineLevel="1">
      <c r="B45" s="235" t="s">
        <v>75</v>
      </c>
      <c r="C45" s="62" t="s">
        <v>103</v>
      </c>
      <c r="D45" s="68"/>
      <c r="E45" s="137">
        <f>D45</f>
        <v>0</v>
      </c>
      <c r="F45" s="68"/>
      <c r="G45" s="137">
        <f t="shared" ref="G45:G67" si="32">E45+F45</f>
        <v>0</v>
      </c>
      <c r="H45" s="166">
        <f t="shared" ref="H45:H67" si="33">IFERROR((G45-E45)/E45,0)</f>
        <v>0</v>
      </c>
      <c r="I45" s="68"/>
      <c r="J45" s="137">
        <f t="shared" ref="J45:J67" si="34">G45+I45</f>
        <v>0</v>
      </c>
      <c r="K45" s="166">
        <f t="shared" ref="K45:K68" si="35">IFERROR((J45-G45)/G45,0)</f>
        <v>0</v>
      </c>
      <c r="L45" s="68"/>
      <c r="M45" s="137">
        <f t="shared" ref="M45:M67" si="36">J45+L45</f>
        <v>0</v>
      </c>
      <c r="N45" s="166">
        <f t="shared" ref="N45:N68" si="37">IFERROR((M45-J45)/J45,0)</f>
        <v>0</v>
      </c>
      <c r="O45" s="68"/>
      <c r="P45" s="137">
        <f t="shared" ref="P45:P67" si="38">M45+O45</f>
        <v>0</v>
      </c>
      <c r="Q45" s="166">
        <f t="shared" ref="Q45:Q68" si="39">IFERROR((P45-M45)/M45,0)</f>
        <v>0</v>
      </c>
      <c r="R45" s="163">
        <f t="shared" ref="R45:R67" si="40">D45+F45+I45+L45+O45</f>
        <v>0</v>
      </c>
      <c r="S45" s="164">
        <f t="shared" ref="S45:S68" si="41">IFERROR((P45/E45)^(1/4)-1,0)</f>
        <v>0</v>
      </c>
      <c r="U45" s="168">
        <f>V45+W45</f>
        <v>0</v>
      </c>
      <c r="V45" s="6"/>
      <c r="W45" s="6"/>
      <c r="X45" s="137">
        <f>P45+U45</f>
        <v>0</v>
      </c>
      <c r="Y45" s="166">
        <f>IFERROR((X45-P45)/P45,0)</f>
        <v>0</v>
      </c>
      <c r="Z45" s="168">
        <f>AA45+AB45</f>
        <v>0</v>
      </c>
      <c r="AA45" s="6"/>
      <c r="AB45" s="6"/>
      <c r="AC45" s="137">
        <f t="shared" ref="AC45:AC67" si="42">X45+Z45</f>
        <v>0</v>
      </c>
      <c r="AD45" s="159">
        <f t="shared" ref="AD45:AD67" si="43">IFERROR((AC45-X45)/X45,0)</f>
        <v>0</v>
      </c>
      <c r="AE45" s="168">
        <f>AF45+AG45</f>
        <v>0</v>
      </c>
      <c r="AF45" s="6"/>
      <c r="AG45" s="6"/>
      <c r="AH45" s="137">
        <f t="shared" ref="AH45:AH67" si="44">AC45+AE45</f>
        <v>0</v>
      </c>
      <c r="AI45" s="159">
        <f t="shared" ref="AI45:AI68" si="45">IFERROR((AH45-AC45)/AC45,0)</f>
        <v>0</v>
      </c>
      <c r="AJ45" s="168">
        <f>AK45+AL45</f>
        <v>0</v>
      </c>
      <c r="AK45" s="6"/>
      <c r="AL45" s="6"/>
      <c r="AM45" s="137">
        <f t="shared" ref="AM45:AM67" si="46">AH45+AJ45</f>
        <v>0</v>
      </c>
      <c r="AN45" s="159">
        <f t="shared" ref="AN45:AN68" si="47">IFERROR((AM45-AH45)/AH45,0)</f>
        <v>0</v>
      </c>
      <c r="AO45" s="168">
        <f>AP45+AQ45</f>
        <v>0</v>
      </c>
      <c r="AP45" s="6"/>
      <c r="AQ45" s="6"/>
      <c r="AR45" s="137">
        <f t="shared" ref="AR45:AR67" si="48">AM45+AO45</f>
        <v>0</v>
      </c>
      <c r="AS45" s="159">
        <f t="shared" ref="AS45:AS68" si="49">IFERROR((AR45-AM45)/AM45,0)</f>
        <v>0</v>
      </c>
      <c r="AT45" s="163">
        <f t="shared" ref="AT45:AT67" si="50">U45+Z45+AE45+AJ45+AO45</f>
        <v>0</v>
      </c>
      <c r="AU45" s="164">
        <f t="shared" ref="AU45:AU68" si="51">IFERROR((AR45/X45)^(1/4)-1,0)</f>
        <v>0</v>
      </c>
    </row>
    <row r="46" spans="1:47" outlineLevel="1">
      <c r="B46" s="236" t="s">
        <v>76</v>
      </c>
      <c r="C46" s="62" t="s">
        <v>103</v>
      </c>
      <c r="D46" s="68"/>
      <c r="E46" s="137">
        <f t="shared" ref="E46:E67" si="52">D46</f>
        <v>0</v>
      </c>
      <c r="F46" s="68"/>
      <c r="G46" s="137">
        <f t="shared" si="32"/>
        <v>0</v>
      </c>
      <c r="H46" s="166">
        <f t="shared" si="33"/>
        <v>0</v>
      </c>
      <c r="I46" s="68"/>
      <c r="J46" s="137">
        <f t="shared" si="34"/>
        <v>0</v>
      </c>
      <c r="K46" s="166">
        <f t="shared" si="35"/>
        <v>0</v>
      </c>
      <c r="L46" s="68"/>
      <c r="M46" s="137">
        <f t="shared" si="36"/>
        <v>0</v>
      </c>
      <c r="N46" s="166">
        <f t="shared" si="37"/>
        <v>0</v>
      </c>
      <c r="O46" s="68"/>
      <c r="P46" s="137">
        <f t="shared" si="38"/>
        <v>0</v>
      </c>
      <c r="Q46" s="166">
        <f t="shared" si="39"/>
        <v>0</v>
      </c>
      <c r="R46" s="163">
        <f t="shared" si="40"/>
        <v>0</v>
      </c>
      <c r="S46" s="164">
        <f t="shared" si="41"/>
        <v>0</v>
      </c>
      <c r="U46" s="168">
        <f t="shared" ref="U46:U67" si="53">V46+W46</f>
        <v>8</v>
      </c>
      <c r="V46" s="6">
        <v>8</v>
      </c>
      <c r="W46" s="6"/>
      <c r="X46" s="137">
        <f t="shared" ref="X46:X67" si="54">P46+U46</f>
        <v>8</v>
      </c>
      <c r="Y46" s="166">
        <f t="shared" ref="Y46:Y67" si="55">IFERROR((X46-P46)/P46,0)</f>
        <v>0</v>
      </c>
      <c r="Z46" s="168">
        <f t="shared" ref="Z46:Z67" si="56">AA46+AB46</f>
        <v>60</v>
      </c>
      <c r="AA46" s="6">
        <v>60</v>
      </c>
      <c r="AB46" s="6"/>
      <c r="AC46" s="137">
        <f t="shared" si="42"/>
        <v>68</v>
      </c>
      <c r="AD46" s="159">
        <f t="shared" si="43"/>
        <v>7.5</v>
      </c>
      <c r="AE46" s="168">
        <f t="shared" ref="AE46:AE67" si="57">AF46+AG46</f>
        <v>58</v>
      </c>
      <c r="AF46" s="6">
        <v>58</v>
      </c>
      <c r="AG46" s="6"/>
      <c r="AH46" s="137">
        <f t="shared" si="44"/>
        <v>126</v>
      </c>
      <c r="AI46" s="159">
        <f t="shared" si="45"/>
        <v>0.8529411764705882</v>
      </c>
      <c r="AJ46" s="168">
        <f t="shared" ref="AJ46:AJ67" si="58">AK46+AL46</f>
        <v>8</v>
      </c>
      <c r="AK46" s="6">
        <v>8</v>
      </c>
      <c r="AL46" s="6"/>
      <c r="AM46" s="137">
        <f t="shared" si="46"/>
        <v>134</v>
      </c>
      <c r="AN46" s="159">
        <f t="shared" si="47"/>
        <v>6.3492063492063489E-2</v>
      </c>
      <c r="AO46" s="168">
        <f t="shared" ref="AO46:AO67" si="59">AP46+AQ46</f>
        <v>9</v>
      </c>
      <c r="AP46" s="6">
        <v>9</v>
      </c>
      <c r="AQ46" s="6"/>
      <c r="AR46" s="137">
        <f t="shared" si="48"/>
        <v>143</v>
      </c>
      <c r="AS46" s="159">
        <f t="shared" si="49"/>
        <v>6.7164179104477612E-2</v>
      </c>
      <c r="AT46" s="163">
        <f t="shared" si="50"/>
        <v>143</v>
      </c>
      <c r="AU46" s="164">
        <f t="shared" si="51"/>
        <v>1.0561818089171835</v>
      </c>
    </row>
    <row r="47" spans="1:47" outlineLevel="1">
      <c r="B47" s="236" t="s">
        <v>77</v>
      </c>
      <c r="C47" s="62" t="s">
        <v>103</v>
      </c>
      <c r="D47" s="68"/>
      <c r="E47" s="137">
        <f t="shared" si="52"/>
        <v>0</v>
      </c>
      <c r="F47" s="68"/>
      <c r="G47" s="137">
        <f t="shared" si="32"/>
        <v>0</v>
      </c>
      <c r="H47" s="166">
        <f t="shared" si="33"/>
        <v>0</v>
      </c>
      <c r="I47" s="68"/>
      <c r="J47" s="137">
        <f t="shared" si="34"/>
        <v>0</v>
      </c>
      <c r="K47" s="166">
        <f t="shared" si="35"/>
        <v>0</v>
      </c>
      <c r="L47" s="68"/>
      <c r="M47" s="137">
        <f t="shared" si="36"/>
        <v>0</v>
      </c>
      <c r="N47" s="166">
        <f t="shared" si="37"/>
        <v>0</v>
      </c>
      <c r="O47" s="68"/>
      <c r="P47" s="137">
        <f t="shared" si="38"/>
        <v>0</v>
      </c>
      <c r="Q47" s="166">
        <f t="shared" si="39"/>
        <v>0</v>
      </c>
      <c r="R47" s="163">
        <f t="shared" si="40"/>
        <v>0</v>
      </c>
      <c r="S47" s="164">
        <f t="shared" si="41"/>
        <v>0</v>
      </c>
      <c r="U47" s="168">
        <f t="shared" si="53"/>
        <v>0</v>
      </c>
      <c r="V47" s="6"/>
      <c r="W47" s="6"/>
      <c r="X47" s="137">
        <f t="shared" si="54"/>
        <v>0</v>
      </c>
      <c r="Y47" s="166">
        <f t="shared" si="55"/>
        <v>0</v>
      </c>
      <c r="Z47" s="168">
        <f t="shared" si="56"/>
        <v>0</v>
      </c>
      <c r="AA47" s="6"/>
      <c r="AB47" s="6"/>
      <c r="AC47" s="137">
        <f t="shared" si="42"/>
        <v>0</v>
      </c>
      <c r="AD47" s="159">
        <f t="shared" si="43"/>
        <v>0</v>
      </c>
      <c r="AE47" s="168">
        <f t="shared" si="57"/>
        <v>0</v>
      </c>
      <c r="AF47" s="6"/>
      <c r="AG47" s="6"/>
      <c r="AH47" s="137">
        <f t="shared" si="44"/>
        <v>0</v>
      </c>
      <c r="AI47" s="159">
        <f t="shared" si="45"/>
        <v>0</v>
      </c>
      <c r="AJ47" s="168">
        <f t="shared" si="58"/>
        <v>0</v>
      </c>
      <c r="AK47" s="6"/>
      <c r="AL47" s="6"/>
      <c r="AM47" s="137">
        <f t="shared" si="46"/>
        <v>0</v>
      </c>
      <c r="AN47" s="159">
        <f t="shared" si="47"/>
        <v>0</v>
      </c>
      <c r="AO47" s="168">
        <f t="shared" si="59"/>
        <v>0</v>
      </c>
      <c r="AP47" s="6"/>
      <c r="AQ47" s="6"/>
      <c r="AR47" s="137">
        <f t="shared" si="48"/>
        <v>0</v>
      </c>
      <c r="AS47" s="159">
        <f t="shared" si="49"/>
        <v>0</v>
      </c>
      <c r="AT47" s="163">
        <f t="shared" si="50"/>
        <v>0</v>
      </c>
      <c r="AU47" s="164">
        <f t="shared" si="51"/>
        <v>0</v>
      </c>
    </row>
    <row r="48" spans="1:47" outlineLevel="1">
      <c r="B48" s="235" t="s">
        <v>78</v>
      </c>
      <c r="C48" s="62" t="s">
        <v>103</v>
      </c>
      <c r="D48" s="68"/>
      <c r="E48" s="137">
        <f t="shared" si="52"/>
        <v>0</v>
      </c>
      <c r="F48" s="68"/>
      <c r="G48" s="137">
        <f t="shared" si="32"/>
        <v>0</v>
      </c>
      <c r="H48" s="166">
        <f t="shared" si="33"/>
        <v>0</v>
      </c>
      <c r="I48" s="68"/>
      <c r="J48" s="137">
        <f t="shared" si="34"/>
        <v>0</v>
      </c>
      <c r="K48" s="166">
        <f t="shared" si="35"/>
        <v>0</v>
      </c>
      <c r="L48" s="68"/>
      <c r="M48" s="137">
        <f t="shared" si="36"/>
        <v>0</v>
      </c>
      <c r="N48" s="166">
        <f t="shared" si="37"/>
        <v>0</v>
      </c>
      <c r="O48" s="68"/>
      <c r="P48" s="137">
        <f t="shared" si="38"/>
        <v>0</v>
      </c>
      <c r="Q48" s="166">
        <f t="shared" si="39"/>
        <v>0</v>
      </c>
      <c r="R48" s="163">
        <f t="shared" si="40"/>
        <v>0</v>
      </c>
      <c r="S48" s="164">
        <f t="shared" si="41"/>
        <v>0</v>
      </c>
      <c r="U48" s="168">
        <f t="shared" si="53"/>
        <v>0</v>
      </c>
      <c r="V48" s="6"/>
      <c r="W48" s="6"/>
      <c r="X48" s="137">
        <f t="shared" si="54"/>
        <v>0</v>
      </c>
      <c r="Y48" s="166">
        <f t="shared" si="55"/>
        <v>0</v>
      </c>
      <c r="Z48" s="168">
        <f t="shared" si="56"/>
        <v>0</v>
      </c>
      <c r="AA48" s="6"/>
      <c r="AB48" s="6"/>
      <c r="AC48" s="137">
        <f t="shared" si="42"/>
        <v>0</v>
      </c>
      <c r="AD48" s="159">
        <f t="shared" si="43"/>
        <v>0</v>
      </c>
      <c r="AE48" s="168">
        <f t="shared" si="57"/>
        <v>0</v>
      </c>
      <c r="AF48" s="6"/>
      <c r="AG48" s="6"/>
      <c r="AH48" s="137">
        <f t="shared" si="44"/>
        <v>0</v>
      </c>
      <c r="AI48" s="159">
        <f t="shared" si="45"/>
        <v>0</v>
      </c>
      <c r="AJ48" s="168">
        <f t="shared" si="58"/>
        <v>0</v>
      </c>
      <c r="AK48" s="6"/>
      <c r="AL48" s="6"/>
      <c r="AM48" s="137">
        <f t="shared" si="46"/>
        <v>0</v>
      </c>
      <c r="AN48" s="159">
        <f t="shared" si="47"/>
        <v>0</v>
      </c>
      <c r="AO48" s="168">
        <f t="shared" si="59"/>
        <v>0</v>
      </c>
      <c r="AP48" s="6"/>
      <c r="AQ48" s="6"/>
      <c r="AR48" s="137">
        <f t="shared" si="48"/>
        <v>0</v>
      </c>
      <c r="AS48" s="159">
        <f t="shared" si="49"/>
        <v>0</v>
      </c>
      <c r="AT48" s="163">
        <f t="shared" si="50"/>
        <v>0</v>
      </c>
      <c r="AU48" s="164">
        <f t="shared" si="51"/>
        <v>0</v>
      </c>
    </row>
    <row r="49" spans="2:47" outlineLevel="1">
      <c r="B49" s="236" t="s">
        <v>79</v>
      </c>
      <c r="C49" s="62" t="s">
        <v>103</v>
      </c>
      <c r="D49" s="68"/>
      <c r="E49" s="137">
        <f t="shared" si="52"/>
        <v>0</v>
      </c>
      <c r="F49" s="68"/>
      <c r="G49" s="137">
        <f t="shared" si="32"/>
        <v>0</v>
      </c>
      <c r="H49" s="166">
        <f t="shared" si="33"/>
        <v>0</v>
      </c>
      <c r="I49" s="68"/>
      <c r="J49" s="137">
        <f t="shared" si="34"/>
        <v>0</v>
      </c>
      <c r="K49" s="166">
        <f t="shared" si="35"/>
        <v>0</v>
      </c>
      <c r="L49" s="68"/>
      <c r="M49" s="137">
        <f t="shared" si="36"/>
        <v>0</v>
      </c>
      <c r="N49" s="166">
        <f t="shared" si="37"/>
        <v>0</v>
      </c>
      <c r="O49" s="68"/>
      <c r="P49" s="137">
        <f t="shared" si="38"/>
        <v>0</v>
      </c>
      <c r="Q49" s="166">
        <f t="shared" si="39"/>
        <v>0</v>
      </c>
      <c r="R49" s="163">
        <f t="shared" si="40"/>
        <v>0</v>
      </c>
      <c r="S49" s="164">
        <f t="shared" si="41"/>
        <v>0</v>
      </c>
      <c r="U49" s="168">
        <f t="shared" si="53"/>
        <v>4</v>
      </c>
      <c r="V49" s="6">
        <v>4</v>
      </c>
      <c r="W49" s="6"/>
      <c r="X49" s="137">
        <f t="shared" si="54"/>
        <v>4</v>
      </c>
      <c r="Y49" s="166">
        <f t="shared" si="55"/>
        <v>0</v>
      </c>
      <c r="Z49" s="168">
        <f t="shared" si="56"/>
        <v>14</v>
      </c>
      <c r="AA49" s="6">
        <v>14</v>
      </c>
      <c r="AB49" s="6"/>
      <c r="AC49" s="137">
        <f t="shared" si="42"/>
        <v>18</v>
      </c>
      <c r="AD49" s="159">
        <f t="shared" si="43"/>
        <v>3.5</v>
      </c>
      <c r="AE49" s="168">
        <f t="shared" si="57"/>
        <v>12</v>
      </c>
      <c r="AF49" s="6">
        <v>12</v>
      </c>
      <c r="AG49" s="6"/>
      <c r="AH49" s="137">
        <f t="shared" si="44"/>
        <v>30</v>
      </c>
      <c r="AI49" s="159">
        <f t="shared" si="45"/>
        <v>0.66666666666666663</v>
      </c>
      <c r="AJ49" s="168">
        <f t="shared" si="58"/>
        <v>1</v>
      </c>
      <c r="AK49" s="6">
        <v>1</v>
      </c>
      <c r="AL49" s="6"/>
      <c r="AM49" s="137">
        <f t="shared" si="46"/>
        <v>31</v>
      </c>
      <c r="AN49" s="159">
        <f t="shared" si="47"/>
        <v>3.3333333333333333E-2</v>
      </c>
      <c r="AO49" s="168">
        <f t="shared" si="59"/>
        <v>1</v>
      </c>
      <c r="AP49" s="6">
        <v>1</v>
      </c>
      <c r="AQ49" s="6"/>
      <c r="AR49" s="137">
        <f t="shared" si="48"/>
        <v>32</v>
      </c>
      <c r="AS49" s="159">
        <f t="shared" si="49"/>
        <v>3.2258064516129031E-2</v>
      </c>
      <c r="AT49" s="163">
        <f t="shared" si="50"/>
        <v>32</v>
      </c>
      <c r="AU49" s="164">
        <f t="shared" si="51"/>
        <v>0.681792830507429</v>
      </c>
    </row>
    <row r="50" spans="2:47" outlineLevel="1">
      <c r="B50" s="236" t="s">
        <v>80</v>
      </c>
      <c r="C50" s="62" t="s">
        <v>103</v>
      </c>
      <c r="D50" s="68"/>
      <c r="E50" s="137">
        <f t="shared" si="52"/>
        <v>0</v>
      </c>
      <c r="F50" s="68"/>
      <c r="G50" s="137">
        <f t="shared" si="32"/>
        <v>0</v>
      </c>
      <c r="H50" s="166">
        <f t="shared" si="33"/>
        <v>0</v>
      </c>
      <c r="I50" s="68"/>
      <c r="J50" s="137">
        <f t="shared" si="34"/>
        <v>0</v>
      </c>
      <c r="K50" s="166">
        <f t="shared" si="35"/>
        <v>0</v>
      </c>
      <c r="L50" s="68"/>
      <c r="M50" s="137">
        <f t="shared" si="36"/>
        <v>0</v>
      </c>
      <c r="N50" s="166">
        <f t="shared" si="37"/>
        <v>0</v>
      </c>
      <c r="O50" s="68"/>
      <c r="P50" s="137">
        <f t="shared" si="38"/>
        <v>0</v>
      </c>
      <c r="Q50" s="166">
        <f t="shared" si="39"/>
        <v>0</v>
      </c>
      <c r="R50" s="163">
        <f t="shared" si="40"/>
        <v>0</v>
      </c>
      <c r="S50" s="164">
        <f t="shared" si="41"/>
        <v>0</v>
      </c>
      <c r="U50" s="168">
        <f t="shared" si="53"/>
        <v>0</v>
      </c>
      <c r="V50" s="233"/>
      <c r="W50" s="6"/>
      <c r="X50" s="137">
        <f t="shared" si="54"/>
        <v>0</v>
      </c>
      <c r="Y50" s="166">
        <f t="shared" si="55"/>
        <v>0</v>
      </c>
      <c r="Z50" s="168">
        <f t="shared" si="56"/>
        <v>0</v>
      </c>
      <c r="AA50" s="6"/>
      <c r="AB50" s="6"/>
      <c r="AC50" s="137">
        <f t="shared" si="42"/>
        <v>0</v>
      </c>
      <c r="AD50" s="159">
        <f t="shared" si="43"/>
        <v>0</v>
      </c>
      <c r="AE50" s="168">
        <f t="shared" si="57"/>
        <v>0</v>
      </c>
      <c r="AF50" s="6"/>
      <c r="AG50" s="6"/>
      <c r="AH50" s="137">
        <f t="shared" si="44"/>
        <v>0</v>
      </c>
      <c r="AI50" s="159">
        <f t="shared" si="45"/>
        <v>0</v>
      </c>
      <c r="AJ50" s="168">
        <f t="shared" si="58"/>
        <v>0</v>
      </c>
      <c r="AK50" s="6"/>
      <c r="AL50" s="6"/>
      <c r="AM50" s="137">
        <f t="shared" si="46"/>
        <v>0</v>
      </c>
      <c r="AN50" s="159">
        <f t="shared" si="47"/>
        <v>0</v>
      </c>
      <c r="AO50" s="168">
        <f t="shared" si="59"/>
        <v>0</v>
      </c>
      <c r="AP50" s="6"/>
      <c r="AQ50" s="6"/>
      <c r="AR50" s="137">
        <f t="shared" si="48"/>
        <v>0</v>
      </c>
      <c r="AS50" s="159">
        <f t="shared" si="49"/>
        <v>0</v>
      </c>
      <c r="AT50" s="163">
        <f t="shared" si="50"/>
        <v>0</v>
      </c>
      <c r="AU50" s="164">
        <f t="shared" si="51"/>
        <v>0</v>
      </c>
    </row>
    <row r="51" spans="2:47" outlineLevel="1">
      <c r="B51" s="235" t="s">
        <v>81</v>
      </c>
      <c r="C51" s="62" t="s">
        <v>103</v>
      </c>
      <c r="D51" s="68"/>
      <c r="E51" s="137">
        <f t="shared" si="52"/>
        <v>0</v>
      </c>
      <c r="F51" s="68"/>
      <c r="G51" s="137">
        <f t="shared" si="32"/>
        <v>0</v>
      </c>
      <c r="H51" s="166">
        <f t="shared" si="33"/>
        <v>0</v>
      </c>
      <c r="I51" s="68"/>
      <c r="J51" s="137">
        <f t="shared" si="34"/>
        <v>0</v>
      </c>
      <c r="K51" s="166">
        <f t="shared" si="35"/>
        <v>0</v>
      </c>
      <c r="L51" s="68"/>
      <c r="M51" s="137">
        <f t="shared" si="36"/>
        <v>0</v>
      </c>
      <c r="N51" s="166">
        <f t="shared" si="37"/>
        <v>0</v>
      </c>
      <c r="O51" s="68"/>
      <c r="P51" s="137">
        <f t="shared" si="38"/>
        <v>0</v>
      </c>
      <c r="Q51" s="166">
        <f t="shared" si="39"/>
        <v>0</v>
      </c>
      <c r="R51" s="163">
        <f t="shared" si="40"/>
        <v>0</v>
      </c>
      <c r="S51" s="164">
        <f t="shared" si="41"/>
        <v>0</v>
      </c>
      <c r="U51" s="168">
        <f t="shared" si="53"/>
        <v>0</v>
      </c>
      <c r="V51" s="233"/>
      <c r="W51" s="6"/>
      <c r="X51" s="137">
        <f t="shared" si="54"/>
        <v>0</v>
      </c>
      <c r="Y51" s="166">
        <f t="shared" si="55"/>
        <v>0</v>
      </c>
      <c r="Z51" s="168">
        <f t="shared" si="56"/>
        <v>0</v>
      </c>
      <c r="AA51" s="6"/>
      <c r="AB51" s="6"/>
      <c r="AC51" s="137">
        <f t="shared" si="42"/>
        <v>0</v>
      </c>
      <c r="AD51" s="159">
        <f t="shared" si="43"/>
        <v>0</v>
      </c>
      <c r="AE51" s="168">
        <f t="shared" si="57"/>
        <v>0</v>
      </c>
      <c r="AF51" s="6"/>
      <c r="AG51" s="6"/>
      <c r="AH51" s="137">
        <f t="shared" si="44"/>
        <v>0</v>
      </c>
      <c r="AI51" s="159">
        <f t="shared" si="45"/>
        <v>0</v>
      </c>
      <c r="AJ51" s="168">
        <f t="shared" si="58"/>
        <v>0</v>
      </c>
      <c r="AK51" s="6"/>
      <c r="AL51" s="6"/>
      <c r="AM51" s="137">
        <f t="shared" si="46"/>
        <v>0</v>
      </c>
      <c r="AN51" s="159">
        <f t="shared" si="47"/>
        <v>0</v>
      </c>
      <c r="AO51" s="168">
        <f t="shared" si="59"/>
        <v>0</v>
      </c>
      <c r="AP51" s="6"/>
      <c r="AQ51" s="6"/>
      <c r="AR51" s="137">
        <f t="shared" si="48"/>
        <v>0</v>
      </c>
      <c r="AS51" s="159">
        <f t="shared" si="49"/>
        <v>0</v>
      </c>
      <c r="AT51" s="163">
        <f t="shared" si="50"/>
        <v>0</v>
      </c>
      <c r="AU51" s="164">
        <f t="shared" si="51"/>
        <v>0</v>
      </c>
    </row>
    <row r="52" spans="2:47" outlineLevel="1">
      <c r="B52" s="236" t="s">
        <v>82</v>
      </c>
      <c r="C52" s="62" t="s">
        <v>103</v>
      </c>
      <c r="D52" s="68"/>
      <c r="E52" s="137">
        <f t="shared" si="52"/>
        <v>0</v>
      </c>
      <c r="F52" s="68"/>
      <c r="G52" s="137">
        <f t="shared" si="32"/>
        <v>0</v>
      </c>
      <c r="H52" s="166">
        <f t="shared" si="33"/>
        <v>0</v>
      </c>
      <c r="I52" s="68"/>
      <c r="J52" s="137">
        <f t="shared" si="34"/>
        <v>0</v>
      </c>
      <c r="K52" s="166">
        <f t="shared" si="35"/>
        <v>0</v>
      </c>
      <c r="L52" s="68"/>
      <c r="M52" s="137">
        <f t="shared" si="36"/>
        <v>0</v>
      </c>
      <c r="N52" s="166">
        <f t="shared" si="37"/>
        <v>0</v>
      </c>
      <c r="O52" s="68"/>
      <c r="P52" s="137">
        <f t="shared" si="38"/>
        <v>0</v>
      </c>
      <c r="Q52" s="166">
        <f t="shared" si="39"/>
        <v>0</v>
      </c>
      <c r="R52" s="163">
        <f t="shared" si="40"/>
        <v>0</v>
      </c>
      <c r="S52" s="164">
        <f t="shared" si="41"/>
        <v>0</v>
      </c>
      <c r="U52" s="168">
        <f t="shared" si="53"/>
        <v>5</v>
      </c>
      <c r="V52" s="6">
        <v>5</v>
      </c>
      <c r="W52" s="6"/>
      <c r="X52" s="137">
        <f t="shared" si="54"/>
        <v>5</v>
      </c>
      <c r="Y52" s="166">
        <f t="shared" si="55"/>
        <v>0</v>
      </c>
      <c r="Z52" s="168">
        <f t="shared" si="56"/>
        <v>29</v>
      </c>
      <c r="AA52" s="6">
        <v>29</v>
      </c>
      <c r="AB52" s="6"/>
      <c r="AC52" s="137">
        <f t="shared" si="42"/>
        <v>34</v>
      </c>
      <c r="AD52" s="159">
        <f t="shared" si="43"/>
        <v>5.8</v>
      </c>
      <c r="AE52" s="168">
        <f t="shared" si="57"/>
        <v>26</v>
      </c>
      <c r="AF52" s="6">
        <v>26</v>
      </c>
      <c r="AG52" s="6"/>
      <c r="AH52" s="137">
        <f t="shared" si="44"/>
        <v>60</v>
      </c>
      <c r="AI52" s="159">
        <f t="shared" si="45"/>
        <v>0.76470588235294112</v>
      </c>
      <c r="AJ52" s="168">
        <f t="shared" si="58"/>
        <v>4</v>
      </c>
      <c r="AK52" s="6">
        <v>4</v>
      </c>
      <c r="AL52" s="6"/>
      <c r="AM52" s="137">
        <f t="shared" si="46"/>
        <v>64</v>
      </c>
      <c r="AN52" s="159">
        <f t="shared" si="47"/>
        <v>6.6666666666666666E-2</v>
      </c>
      <c r="AO52" s="168">
        <f t="shared" si="59"/>
        <v>5</v>
      </c>
      <c r="AP52" s="6">
        <v>5</v>
      </c>
      <c r="AQ52" s="6"/>
      <c r="AR52" s="137">
        <f t="shared" si="48"/>
        <v>69</v>
      </c>
      <c r="AS52" s="159">
        <f t="shared" si="49"/>
        <v>7.8125E-2</v>
      </c>
      <c r="AT52" s="163">
        <f t="shared" si="50"/>
        <v>69</v>
      </c>
      <c r="AU52" s="164">
        <f t="shared" si="51"/>
        <v>0.92739075545187322</v>
      </c>
    </row>
    <row r="53" spans="2:47" outlineLevel="1">
      <c r="B53" s="236" t="s">
        <v>83</v>
      </c>
      <c r="C53" s="62" t="s">
        <v>103</v>
      </c>
      <c r="D53" s="68"/>
      <c r="E53" s="137">
        <f t="shared" si="52"/>
        <v>0</v>
      </c>
      <c r="F53" s="68"/>
      <c r="G53" s="137">
        <f t="shared" si="32"/>
        <v>0</v>
      </c>
      <c r="H53" s="166">
        <f t="shared" si="33"/>
        <v>0</v>
      </c>
      <c r="I53" s="68"/>
      <c r="J53" s="137">
        <f t="shared" si="34"/>
        <v>0</v>
      </c>
      <c r="K53" s="166">
        <f t="shared" si="35"/>
        <v>0</v>
      </c>
      <c r="L53" s="68"/>
      <c r="M53" s="137">
        <f t="shared" si="36"/>
        <v>0</v>
      </c>
      <c r="N53" s="166">
        <f t="shared" si="37"/>
        <v>0</v>
      </c>
      <c r="O53" s="68"/>
      <c r="P53" s="137">
        <f t="shared" si="38"/>
        <v>0</v>
      </c>
      <c r="Q53" s="166">
        <f t="shared" si="39"/>
        <v>0</v>
      </c>
      <c r="R53" s="163">
        <f t="shared" si="40"/>
        <v>0</v>
      </c>
      <c r="S53" s="164">
        <f t="shared" si="41"/>
        <v>0</v>
      </c>
      <c r="U53" s="168">
        <f t="shared" si="53"/>
        <v>0</v>
      </c>
      <c r="V53" s="6"/>
      <c r="W53" s="6"/>
      <c r="X53" s="137">
        <f t="shared" si="54"/>
        <v>0</v>
      </c>
      <c r="Y53" s="166">
        <f t="shared" si="55"/>
        <v>0</v>
      </c>
      <c r="Z53" s="168">
        <f t="shared" si="56"/>
        <v>0</v>
      </c>
      <c r="AA53" s="6"/>
      <c r="AB53" s="6"/>
      <c r="AC53" s="137">
        <f t="shared" si="42"/>
        <v>0</v>
      </c>
      <c r="AD53" s="159">
        <f t="shared" si="43"/>
        <v>0</v>
      </c>
      <c r="AE53" s="168">
        <f t="shared" si="57"/>
        <v>0</v>
      </c>
      <c r="AF53" s="6"/>
      <c r="AG53" s="6"/>
      <c r="AH53" s="137">
        <f t="shared" si="44"/>
        <v>0</v>
      </c>
      <c r="AI53" s="159">
        <f t="shared" si="45"/>
        <v>0</v>
      </c>
      <c r="AJ53" s="168">
        <f t="shared" si="58"/>
        <v>0</v>
      </c>
      <c r="AK53" s="6"/>
      <c r="AL53" s="6"/>
      <c r="AM53" s="137">
        <f t="shared" si="46"/>
        <v>0</v>
      </c>
      <c r="AN53" s="159">
        <f t="shared" si="47"/>
        <v>0</v>
      </c>
      <c r="AO53" s="168">
        <f t="shared" si="59"/>
        <v>0</v>
      </c>
      <c r="AP53" s="6"/>
      <c r="AQ53" s="6"/>
      <c r="AR53" s="137">
        <f t="shared" si="48"/>
        <v>0</v>
      </c>
      <c r="AS53" s="159">
        <f t="shared" si="49"/>
        <v>0</v>
      </c>
      <c r="AT53" s="163">
        <f t="shared" si="50"/>
        <v>0</v>
      </c>
      <c r="AU53" s="164">
        <f t="shared" si="51"/>
        <v>0</v>
      </c>
    </row>
    <row r="54" spans="2:47" outlineLevel="1">
      <c r="B54" s="235" t="s">
        <v>84</v>
      </c>
      <c r="C54" s="62" t="s">
        <v>103</v>
      </c>
      <c r="D54" s="68"/>
      <c r="E54" s="137">
        <f t="shared" si="52"/>
        <v>0</v>
      </c>
      <c r="F54" s="68"/>
      <c r="G54" s="137">
        <f t="shared" si="32"/>
        <v>0</v>
      </c>
      <c r="H54" s="166">
        <f t="shared" si="33"/>
        <v>0</v>
      </c>
      <c r="I54" s="68"/>
      <c r="J54" s="137">
        <f t="shared" si="34"/>
        <v>0</v>
      </c>
      <c r="K54" s="166">
        <f t="shared" si="35"/>
        <v>0</v>
      </c>
      <c r="L54" s="68"/>
      <c r="M54" s="137">
        <f t="shared" si="36"/>
        <v>0</v>
      </c>
      <c r="N54" s="166">
        <f t="shared" si="37"/>
        <v>0</v>
      </c>
      <c r="O54" s="68"/>
      <c r="P54" s="137">
        <f t="shared" si="38"/>
        <v>0</v>
      </c>
      <c r="Q54" s="166">
        <f t="shared" si="39"/>
        <v>0</v>
      </c>
      <c r="R54" s="163">
        <f t="shared" si="40"/>
        <v>0</v>
      </c>
      <c r="S54" s="164">
        <f t="shared" si="41"/>
        <v>0</v>
      </c>
      <c r="U54" s="168">
        <f t="shared" si="53"/>
        <v>0</v>
      </c>
      <c r="V54" s="6"/>
      <c r="W54" s="6"/>
      <c r="X54" s="137">
        <f t="shared" si="54"/>
        <v>0</v>
      </c>
      <c r="Y54" s="166">
        <f t="shared" si="55"/>
        <v>0</v>
      </c>
      <c r="Z54" s="168">
        <f t="shared" si="56"/>
        <v>0</v>
      </c>
      <c r="AA54" s="6"/>
      <c r="AB54" s="6"/>
      <c r="AC54" s="137">
        <f t="shared" si="42"/>
        <v>0</v>
      </c>
      <c r="AD54" s="159">
        <f t="shared" si="43"/>
        <v>0</v>
      </c>
      <c r="AE54" s="168">
        <f t="shared" si="57"/>
        <v>0</v>
      </c>
      <c r="AF54" s="6"/>
      <c r="AG54" s="6"/>
      <c r="AH54" s="137">
        <f t="shared" si="44"/>
        <v>0</v>
      </c>
      <c r="AI54" s="159">
        <f t="shared" si="45"/>
        <v>0</v>
      </c>
      <c r="AJ54" s="168">
        <f t="shared" si="58"/>
        <v>0</v>
      </c>
      <c r="AK54" s="6"/>
      <c r="AL54" s="6"/>
      <c r="AM54" s="137">
        <f t="shared" si="46"/>
        <v>0</v>
      </c>
      <c r="AN54" s="159">
        <f t="shared" si="47"/>
        <v>0</v>
      </c>
      <c r="AO54" s="168">
        <f t="shared" si="59"/>
        <v>0</v>
      </c>
      <c r="AP54" s="6"/>
      <c r="AQ54" s="6"/>
      <c r="AR54" s="137">
        <f t="shared" si="48"/>
        <v>0</v>
      </c>
      <c r="AS54" s="159">
        <f t="shared" si="49"/>
        <v>0</v>
      </c>
      <c r="AT54" s="163">
        <f t="shared" si="50"/>
        <v>0</v>
      </c>
      <c r="AU54" s="164">
        <f t="shared" si="51"/>
        <v>0</v>
      </c>
    </row>
    <row r="55" spans="2:47" outlineLevel="1">
      <c r="B55" s="237" t="s">
        <v>85</v>
      </c>
      <c r="C55" s="62" t="s">
        <v>103</v>
      </c>
      <c r="D55" s="68"/>
      <c r="E55" s="137">
        <f t="shared" si="52"/>
        <v>0</v>
      </c>
      <c r="F55" s="68"/>
      <c r="G55" s="137">
        <f t="shared" si="32"/>
        <v>0</v>
      </c>
      <c r="H55" s="166">
        <f t="shared" si="33"/>
        <v>0</v>
      </c>
      <c r="I55" s="68"/>
      <c r="J55" s="137">
        <f t="shared" si="34"/>
        <v>0</v>
      </c>
      <c r="K55" s="166">
        <f t="shared" si="35"/>
        <v>0</v>
      </c>
      <c r="L55" s="68"/>
      <c r="M55" s="137">
        <f t="shared" si="36"/>
        <v>0</v>
      </c>
      <c r="N55" s="166">
        <f t="shared" si="37"/>
        <v>0</v>
      </c>
      <c r="O55" s="68"/>
      <c r="P55" s="137">
        <f t="shared" si="38"/>
        <v>0</v>
      </c>
      <c r="Q55" s="166">
        <f t="shared" si="39"/>
        <v>0</v>
      </c>
      <c r="R55" s="163">
        <f t="shared" si="40"/>
        <v>0</v>
      </c>
      <c r="S55" s="164">
        <f t="shared" si="41"/>
        <v>0</v>
      </c>
      <c r="U55" s="168">
        <f t="shared" si="53"/>
        <v>0</v>
      </c>
      <c r="V55" s="6"/>
      <c r="W55" s="6"/>
      <c r="X55" s="137">
        <f t="shared" si="54"/>
        <v>0</v>
      </c>
      <c r="Y55" s="166">
        <f t="shared" si="55"/>
        <v>0</v>
      </c>
      <c r="Z55" s="168">
        <f t="shared" si="56"/>
        <v>0</v>
      </c>
      <c r="AA55" s="6"/>
      <c r="AB55" s="6"/>
      <c r="AC55" s="137">
        <f t="shared" si="42"/>
        <v>0</v>
      </c>
      <c r="AD55" s="159">
        <f t="shared" si="43"/>
        <v>0</v>
      </c>
      <c r="AE55" s="168">
        <f t="shared" si="57"/>
        <v>0</v>
      </c>
      <c r="AF55" s="6"/>
      <c r="AG55" s="6"/>
      <c r="AH55" s="137">
        <f t="shared" si="44"/>
        <v>0</v>
      </c>
      <c r="AI55" s="159">
        <f t="shared" si="45"/>
        <v>0</v>
      </c>
      <c r="AJ55" s="168">
        <f t="shared" si="58"/>
        <v>0</v>
      </c>
      <c r="AK55" s="6"/>
      <c r="AL55" s="6"/>
      <c r="AM55" s="137">
        <f t="shared" si="46"/>
        <v>0</v>
      </c>
      <c r="AN55" s="159">
        <f t="shared" si="47"/>
        <v>0</v>
      </c>
      <c r="AO55" s="168">
        <f t="shared" si="59"/>
        <v>0</v>
      </c>
      <c r="AP55" s="6"/>
      <c r="AQ55" s="6"/>
      <c r="AR55" s="137">
        <f t="shared" si="48"/>
        <v>0</v>
      </c>
      <c r="AS55" s="159">
        <f t="shared" si="49"/>
        <v>0</v>
      </c>
      <c r="AT55" s="163">
        <f t="shared" si="50"/>
        <v>0</v>
      </c>
      <c r="AU55" s="164">
        <f t="shared" si="51"/>
        <v>0</v>
      </c>
    </row>
    <row r="56" spans="2:47" outlineLevel="1">
      <c r="B56" s="235" t="s">
        <v>86</v>
      </c>
      <c r="C56" s="62" t="s">
        <v>103</v>
      </c>
      <c r="D56" s="68"/>
      <c r="E56" s="137">
        <f t="shared" si="52"/>
        <v>0</v>
      </c>
      <c r="F56" s="68"/>
      <c r="G56" s="137">
        <f t="shared" si="32"/>
        <v>0</v>
      </c>
      <c r="H56" s="166">
        <f t="shared" si="33"/>
        <v>0</v>
      </c>
      <c r="I56" s="68"/>
      <c r="J56" s="137">
        <f t="shared" si="34"/>
        <v>0</v>
      </c>
      <c r="K56" s="166">
        <f t="shared" si="35"/>
        <v>0</v>
      </c>
      <c r="L56" s="68"/>
      <c r="M56" s="137">
        <f t="shared" si="36"/>
        <v>0</v>
      </c>
      <c r="N56" s="166">
        <f t="shared" si="37"/>
        <v>0</v>
      </c>
      <c r="O56" s="68"/>
      <c r="P56" s="137">
        <f t="shared" si="38"/>
        <v>0</v>
      </c>
      <c r="Q56" s="166">
        <f t="shared" si="39"/>
        <v>0</v>
      </c>
      <c r="R56" s="163">
        <f t="shared" si="40"/>
        <v>0</v>
      </c>
      <c r="S56" s="164">
        <f t="shared" si="41"/>
        <v>0</v>
      </c>
      <c r="U56" s="168">
        <f t="shared" si="53"/>
        <v>0</v>
      </c>
      <c r="V56" s="6"/>
      <c r="W56" s="6"/>
      <c r="X56" s="137">
        <f t="shared" si="54"/>
        <v>0</v>
      </c>
      <c r="Y56" s="166">
        <f t="shared" si="55"/>
        <v>0</v>
      </c>
      <c r="Z56" s="168">
        <f t="shared" si="56"/>
        <v>0</v>
      </c>
      <c r="AA56" s="6"/>
      <c r="AB56" s="6"/>
      <c r="AC56" s="137">
        <f t="shared" si="42"/>
        <v>0</v>
      </c>
      <c r="AD56" s="159">
        <f t="shared" si="43"/>
        <v>0</v>
      </c>
      <c r="AE56" s="168">
        <f t="shared" si="57"/>
        <v>0</v>
      </c>
      <c r="AF56" s="6"/>
      <c r="AG56" s="6"/>
      <c r="AH56" s="137">
        <f t="shared" si="44"/>
        <v>0</v>
      </c>
      <c r="AI56" s="159">
        <f t="shared" si="45"/>
        <v>0</v>
      </c>
      <c r="AJ56" s="168">
        <f t="shared" si="58"/>
        <v>0</v>
      </c>
      <c r="AK56" s="6"/>
      <c r="AL56" s="6"/>
      <c r="AM56" s="137">
        <f t="shared" si="46"/>
        <v>0</v>
      </c>
      <c r="AN56" s="159">
        <f t="shared" si="47"/>
        <v>0</v>
      </c>
      <c r="AO56" s="168">
        <f t="shared" si="59"/>
        <v>0</v>
      </c>
      <c r="AP56" s="6"/>
      <c r="AQ56" s="6"/>
      <c r="AR56" s="137">
        <f t="shared" si="48"/>
        <v>0</v>
      </c>
      <c r="AS56" s="159">
        <f t="shared" si="49"/>
        <v>0</v>
      </c>
      <c r="AT56" s="163">
        <f t="shared" si="50"/>
        <v>0</v>
      </c>
      <c r="AU56" s="164">
        <f t="shared" si="51"/>
        <v>0</v>
      </c>
    </row>
    <row r="57" spans="2:47" outlineLevel="1">
      <c r="B57" s="236" t="s">
        <v>87</v>
      </c>
      <c r="C57" s="62" t="s">
        <v>103</v>
      </c>
      <c r="D57" s="68"/>
      <c r="E57" s="137">
        <f t="shared" si="52"/>
        <v>0</v>
      </c>
      <c r="F57" s="68"/>
      <c r="G57" s="137">
        <f t="shared" si="32"/>
        <v>0</v>
      </c>
      <c r="H57" s="166">
        <f t="shared" si="33"/>
        <v>0</v>
      </c>
      <c r="I57" s="68"/>
      <c r="J57" s="137">
        <f t="shared" si="34"/>
        <v>0</v>
      </c>
      <c r="K57" s="166">
        <f t="shared" si="35"/>
        <v>0</v>
      </c>
      <c r="L57" s="68"/>
      <c r="M57" s="137">
        <f t="shared" si="36"/>
        <v>0</v>
      </c>
      <c r="N57" s="166">
        <f t="shared" si="37"/>
        <v>0</v>
      </c>
      <c r="O57" s="68"/>
      <c r="P57" s="137">
        <f t="shared" si="38"/>
        <v>0</v>
      </c>
      <c r="Q57" s="166">
        <f t="shared" si="39"/>
        <v>0</v>
      </c>
      <c r="R57" s="163">
        <f t="shared" si="40"/>
        <v>0</v>
      </c>
      <c r="S57" s="164">
        <f t="shared" si="41"/>
        <v>0</v>
      </c>
      <c r="U57" s="168">
        <f t="shared" si="53"/>
        <v>0</v>
      </c>
      <c r="V57" s="6"/>
      <c r="W57" s="6"/>
      <c r="X57" s="137">
        <f t="shared" si="54"/>
        <v>0</v>
      </c>
      <c r="Y57" s="166">
        <f t="shared" si="55"/>
        <v>0</v>
      </c>
      <c r="Z57" s="168">
        <f t="shared" si="56"/>
        <v>0</v>
      </c>
      <c r="AA57" s="6"/>
      <c r="AB57" s="6"/>
      <c r="AC57" s="137">
        <f t="shared" si="42"/>
        <v>0</v>
      </c>
      <c r="AD57" s="159">
        <f t="shared" si="43"/>
        <v>0</v>
      </c>
      <c r="AE57" s="168">
        <f t="shared" si="57"/>
        <v>0</v>
      </c>
      <c r="AF57" s="6"/>
      <c r="AG57" s="6"/>
      <c r="AH57" s="137">
        <f t="shared" si="44"/>
        <v>0</v>
      </c>
      <c r="AI57" s="159">
        <f t="shared" si="45"/>
        <v>0</v>
      </c>
      <c r="AJ57" s="168">
        <f t="shared" si="58"/>
        <v>0</v>
      </c>
      <c r="AK57" s="6"/>
      <c r="AL57" s="6"/>
      <c r="AM57" s="137">
        <f t="shared" si="46"/>
        <v>0</v>
      </c>
      <c r="AN57" s="159">
        <f t="shared" si="47"/>
        <v>0</v>
      </c>
      <c r="AO57" s="168">
        <f t="shared" si="59"/>
        <v>0</v>
      </c>
      <c r="AP57" s="6"/>
      <c r="AQ57" s="6"/>
      <c r="AR57" s="137">
        <f t="shared" si="48"/>
        <v>0</v>
      </c>
      <c r="AS57" s="159">
        <f t="shared" si="49"/>
        <v>0</v>
      </c>
      <c r="AT57" s="163">
        <f t="shared" si="50"/>
        <v>0</v>
      </c>
      <c r="AU57" s="164">
        <f t="shared" si="51"/>
        <v>0</v>
      </c>
    </row>
    <row r="58" spans="2:47" outlineLevel="1">
      <c r="B58" s="235" t="s">
        <v>88</v>
      </c>
      <c r="C58" s="62" t="s">
        <v>103</v>
      </c>
      <c r="D58" s="68"/>
      <c r="E58" s="137">
        <f t="shared" si="52"/>
        <v>0</v>
      </c>
      <c r="F58" s="68"/>
      <c r="G58" s="137">
        <f t="shared" si="32"/>
        <v>0</v>
      </c>
      <c r="H58" s="166">
        <f t="shared" si="33"/>
        <v>0</v>
      </c>
      <c r="I58" s="68"/>
      <c r="J58" s="137">
        <f t="shared" si="34"/>
        <v>0</v>
      </c>
      <c r="K58" s="166">
        <f t="shared" si="35"/>
        <v>0</v>
      </c>
      <c r="L58" s="68"/>
      <c r="M58" s="137">
        <f t="shared" si="36"/>
        <v>0</v>
      </c>
      <c r="N58" s="166">
        <f t="shared" si="37"/>
        <v>0</v>
      </c>
      <c r="O58" s="68"/>
      <c r="P58" s="137">
        <f t="shared" si="38"/>
        <v>0</v>
      </c>
      <c r="Q58" s="166">
        <f t="shared" si="39"/>
        <v>0</v>
      </c>
      <c r="R58" s="163">
        <f t="shared" si="40"/>
        <v>0</v>
      </c>
      <c r="S58" s="164">
        <f t="shared" si="41"/>
        <v>0</v>
      </c>
      <c r="U58" s="168">
        <f t="shared" si="53"/>
        <v>0</v>
      </c>
      <c r="V58" s="6"/>
      <c r="W58" s="6"/>
      <c r="X58" s="137">
        <f t="shared" si="54"/>
        <v>0</v>
      </c>
      <c r="Y58" s="166">
        <f t="shared" si="55"/>
        <v>0</v>
      </c>
      <c r="Z58" s="168">
        <f t="shared" si="56"/>
        <v>0</v>
      </c>
      <c r="AA58" s="6"/>
      <c r="AB58" s="6"/>
      <c r="AC58" s="137">
        <f t="shared" si="42"/>
        <v>0</v>
      </c>
      <c r="AD58" s="159">
        <f t="shared" si="43"/>
        <v>0</v>
      </c>
      <c r="AE58" s="168">
        <f t="shared" si="57"/>
        <v>0</v>
      </c>
      <c r="AF58" s="6"/>
      <c r="AG58" s="6"/>
      <c r="AH58" s="137">
        <f t="shared" si="44"/>
        <v>0</v>
      </c>
      <c r="AI58" s="159">
        <f t="shared" si="45"/>
        <v>0</v>
      </c>
      <c r="AJ58" s="168">
        <f t="shared" si="58"/>
        <v>0</v>
      </c>
      <c r="AK58" s="6"/>
      <c r="AL58" s="6"/>
      <c r="AM58" s="137">
        <f t="shared" si="46"/>
        <v>0</v>
      </c>
      <c r="AN58" s="159">
        <f t="shared" si="47"/>
        <v>0</v>
      </c>
      <c r="AO58" s="168">
        <f t="shared" si="59"/>
        <v>0</v>
      </c>
      <c r="AP58" s="6"/>
      <c r="AQ58" s="6"/>
      <c r="AR58" s="137">
        <f t="shared" si="48"/>
        <v>0</v>
      </c>
      <c r="AS58" s="159">
        <f t="shared" si="49"/>
        <v>0</v>
      </c>
      <c r="AT58" s="163">
        <f t="shared" si="50"/>
        <v>0</v>
      </c>
      <c r="AU58" s="164">
        <f t="shared" si="51"/>
        <v>0</v>
      </c>
    </row>
    <row r="59" spans="2:47" outlineLevel="1">
      <c r="B59" s="236" t="s">
        <v>89</v>
      </c>
      <c r="C59" s="62" t="s">
        <v>103</v>
      </c>
      <c r="D59" s="68"/>
      <c r="E59" s="137">
        <f t="shared" si="52"/>
        <v>0</v>
      </c>
      <c r="F59" s="68"/>
      <c r="G59" s="137">
        <f t="shared" si="32"/>
        <v>0</v>
      </c>
      <c r="H59" s="166">
        <f t="shared" si="33"/>
        <v>0</v>
      </c>
      <c r="I59" s="68"/>
      <c r="J59" s="137">
        <f t="shared" si="34"/>
        <v>0</v>
      </c>
      <c r="K59" s="166">
        <f t="shared" si="35"/>
        <v>0</v>
      </c>
      <c r="L59" s="68"/>
      <c r="M59" s="137">
        <f t="shared" si="36"/>
        <v>0</v>
      </c>
      <c r="N59" s="166">
        <f t="shared" si="37"/>
        <v>0</v>
      </c>
      <c r="O59" s="68"/>
      <c r="P59" s="137">
        <f t="shared" si="38"/>
        <v>0</v>
      </c>
      <c r="Q59" s="166">
        <f t="shared" si="39"/>
        <v>0</v>
      </c>
      <c r="R59" s="163">
        <f t="shared" si="40"/>
        <v>0</v>
      </c>
      <c r="S59" s="164">
        <f t="shared" si="41"/>
        <v>0</v>
      </c>
      <c r="U59" s="168">
        <f t="shared" si="53"/>
        <v>0</v>
      </c>
      <c r="V59" s="6"/>
      <c r="W59" s="6"/>
      <c r="X59" s="137">
        <f t="shared" si="54"/>
        <v>0</v>
      </c>
      <c r="Y59" s="166">
        <f t="shared" si="55"/>
        <v>0</v>
      </c>
      <c r="Z59" s="168">
        <f t="shared" si="56"/>
        <v>0</v>
      </c>
      <c r="AA59" s="6"/>
      <c r="AB59" s="6"/>
      <c r="AC59" s="137">
        <f t="shared" si="42"/>
        <v>0</v>
      </c>
      <c r="AD59" s="159">
        <f t="shared" si="43"/>
        <v>0</v>
      </c>
      <c r="AE59" s="168">
        <f t="shared" si="57"/>
        <v>0</v>
      </c>
      <c r="AF59" s="6"/>
      <c r="AG59" s="6"/>
      <c r="AH59" s="137">
        <f t="shared" si="44"/>
        <v>0</v>
      </c>
      <c r="AI59" s="159">
        <f t="shared" si="45"/>
        <v>0</v>
      </c>
      <c r="AJ59" s="168">
        <f t="shared" si="58"/>
        <v>0</v>
      </c>
      <c r="AK59" s="6"/>
      <c r="AL59" s="6"/>
      <c r="AM59" s="137">
        <f t="shared" si="46"/>
        <v>0</v>
      </c>
      <c r="AN59" s="159">
        <f t="shared" si="47"/>
        <v>0</v>
      </c>
      <c r="AO59" s="168">
        <f t="shared" si="59"/>
        <v>0</v>
      </c>
      <c r="AP59" s="6"/>
      <c r="AQ59" s="6"/>
      <c r="AR59" s="137">
        <f t="shared" si="48"/>
        <v>0</v>
      </c>
      <c r="AS59" s="159">
        <f t="shared" si="49"/>
        <v>0</v>
      </c>
      <c r="AT59" s="163">
        <f t="shared" si="50"/>
        <v>0</v>
      </c>
      <c r="AU59" s="164">
        <f t="shared" si="51"/>
        <v>0</v>
      </c>
    </row>
    <row r="60" spans="2:47" outlineLevel="1">
      <c r="B60" s="235" t="s">
        <v>90</v>
      </c>
      <c r="C60" s="62" t="s">
        <v>103</v>
      </c>
      <c r="D60" s="68"/>
      <c r="E60" s="137">
        <f t="shared" si="52"/>
        <v>0</v>
      </c>
      <c r="F60" s="68"/>
      <c r="G60" s="137">
        <f t="shared" si="32"/>
        <v>0</v>
      </c>
      <c r="H60" s="166">
        <f t="shared" si="33"/>
        <v>0</v>
      </c>
      <c r="I60" s="68"/>
      <c r="J60" s="137">
        <f t="shared" si="34"/>
        <v>0</v>
      </c>
      <c r="K60" s="166">
        <f t="shared" si="35"/>
        <v>0</v>
      </c>
      <c r="L60" s="68"/>
      <c r="M60" s="137">
        <f t="shared" si="36"/>
        <v>0</v>
      </c>
      <c r="N60" s="166">
        <f t="shared" si="37"/>
        <v>0</v>
      </c>
      <c r="O60" s="68"/>
      <c r="P60" s="137">
        <f t="shared" si="38"/>
        <v>0</v>
      </c>
      <c r="Q60" s="166">
        <f t="shared" si="39"/>
        <v>0</v>
      </c>
      <c r="R60" s="163">
        <f t="shared" si="40"/>
        <v>0</v>
      </c>
      <c r="S60" s="164">
        <f t="shared" si="41"/>
        <v>0</v>
      </c>
      <c r="U60" s="168">
        <f t="shared" si="53"/>
        <v>0</v>
      </c>
      <c r="V60" s="6"/>
      <c r="W60" s="6"/>
      <c r="X60" s="137">
        <f t="shared" si="54"/>
        <v>0</v>
      </c>
      <c r="Y60" s="166">
        <f t="shared" si="55"/>
        <v>0</v>
      </c>
      <c r="Z60" s="168">
        <f t="shared" si="56"/>
        <v>0</v>
      </c>
      <c r="AA60" s="6"/>
      <c r="AB60" s="6"/>
      <c r="AC60" s="137">
        <f t="shared" si="42"/>
        <v>0</v>
      </c>
      <c r="AD60" s="159">
        <f t="shared" si="43"/>
        <v>0</v>
      </c>
      <c r="AE60" s="168">
        <f t="shared" si="57"/>
        <v>0</v>
      </c>
      <c r="AF60" s="6"/>
      <c r="AG60" s="6"/>
      <c r="AH60" s="137">
        <f t="shared" si="44"/>
        <v>0</v>
      </c>
      <c r="AI60" s="159">
        <f t="shared" si="45"/>
        <v>0</v>
      </c>
      <c r="AJ60" s="168">
        <f t="shared" si="58"/>
        <v>0</v>
      </c>
      <c r="AK60" s="6"/>
      <c r="AL60" s="6"/>
      <c r="AM60" s="137">
        <f t="shared" si="46"/>
        <v>0</v>
      </c>
      <c r="AN60" s="159">
        <f t="shared" si="47"/>
        <v>0</v>
      </c>
      <c r="AO60" s="168">
        <f t="shared" si="59"/>
        <v>0</v>
      </c>
      <c r="AP60" s="6"/>
      <c r="AQ60" s="6"/>
      <c r="AR60" s="137">
        <f t="shared" si="48"/>
        <v>0</v>
      </c>
      <c r="AS60" s="159">
        <f t="shared" si="49"/>
        <v>0</v>
      </c>
      <c r="AT60" s="163">
        <f t="shared" si="50"/>
        <v>0</v>
      </c>
      <c r="AU60" s="164">
        <f t="shared" si="51"/>
        <v>0</v>
      </c>
    </row>
    <row r="61" spans="2:47" outlineLevel="1">
      <c r="B61" s="236" t="s">
        <v>91</v>
      </c>
      <c r="C61" s="62" t="s">
        <v>103</v>
      </c>
      <c r="D61" s="68"/>
      <c r="E61" s="137">
        <f t="shared" si="52"/>
        <v>0</v>
      </c>
      <c r="F61" s="68"/>
      <c r="G61" s="137">
        <f t="shared" si="32"/>
        <v>0</v>
      </c>
      <c r="H61" s="166">
        <f t="shared" si="33"/>
        <v>0</v>
      </c>
      <c r="I61" s="68">
        <v>1</v>
      </c>
      <c r="J61" s="137">
        <f t="shared" si="34"/>
        <v>1</v>
      </c>
      <c r="K61" s="166">
        <f t="shared" si="35"/>
        <v>0</v>
      </c>
      <c r="L61" s="68"/>
      <c r="M61" s="137">
        <f t="shared" si="36"/>
        <v>1</v>
      </c>
      <c r="N61" s="166">
        <f t="shared" si="37"/>
        <v>0</v>
      </c>
      <c r="O61" s="68"/>
      <c r="P61" s="137">
        <f t="shared" si="38"/>
        <v>1</v>
      </c>
      <c r="Q61" s="166">
        <f t="shared" si="39"/>
        <v>0</v>
      </c>
      <c r="R61" s="163">
        <f t="shared" si="40"/>
        <v>1</v>
      </c>
      <c r="S61" s="164">
        <f t="shared" si="41"/>
        <v>0</v>
      </c>
      <c r="U61" s="168">
        <f t="shared" si="53"/>
        <v>0</v>
      </c>
      <c r="V61" s="6"/>
      <c r="W61" s="6"/>
      <c r="X61" s="137">
        <f t="shared" si="54"/>
        <v>1</v>
      </c>
      <c r="Y61" s="166">
        <f t="shared" si="55"/>
        <v>0</v>
      </c>
      <c r="Z61" s="168">
        <f t="shared" si="56"/>
        <v>0</v>
      </c>
      <c r="AA61" s="6"/>
      <c r="AB61" s="6"/>
      <c r="AC61" s="137">
        <f t="shared" si="42"/>
        <v>1</v>
      </c>
      <c r="AD61" s="159">
        <f t="shared" si="43"/>
        <v>0</v>
      </c>
      <c r="AE61" s="168">
        <f t="shared" si="57"/>
        <v>0</v>
      </c>
      <c r="AF61" s="6"/>
      <c r="AG61" s="6"/>
      <c r="AH61" s="137">
        <f t="shared" si="44"/>
        <v>1</v>
      </c>
      <c r="AI61" s="159">
        <f t="shared" si="45"/>
        <v>0</v>
      </c>
      <c r="AJ61" s="168">
        <f t="shared" si="58"/>
        <v>0</v>
      </c>
      <c r="AK61" s="6"/>
      <c r="AL61" s="6"/>
      <c r="AM61" s="137">
        <f t="shared" si="46"/>
        <v>1</v>
      </c>
      <c r="AN61" s="159">
        <f t="shared" si="47"/>
        <v>0</v>
      </c>
      <c r="AO61" s="168">
        <f t="shared" si="59"/>
        <v>0</v>
      </c>
      <c r="AP61" s="6"/>
      <c r="AQ61" s="6"/>
      <c r="AR61" s="137">
        <f t="shared" si="48"/>
        <v>1</v>
      </c>
      <c r="AS61" s="159">
        <f t="shared" si="49"/>
        <v>0</v>
      </c>
      <c r="AT61" s="163">
        <f t="shared" si="50"/>
        <v>0</v>
      </c>
      <c r="AU61" s="164">
        <f t="shared" si="51"/>
        <v>0</v>
      </c>
    </row>
    <row r="62" spans="2:47" outlineLevel="1">
      <c r="B62" s="236" t="s">
        <v>92</v>
      </c>
      <c r="C62" s="62" t="s">
        <v>103</v>
      </c>
      <c r="D62" s="68"/>
      <c r="E62" s="137">
        <f t="shared" si="52"/>
        <v>0</v>
      </c>
      <c r="F62" s="68"/>
      <c r="G62" s="137">
        <f t="shared" si="32"/>
        <v>0</v>
      </c>
      <c r="H62" s="166">
        <f t="shared" si="33"/>
        <v>0</v>
      </c>
      <c r="I62" s="68"/>
      <c r="J62" s="137">
        <f t="shared" si="34"/>
        <v>0</v>
      </c>
      <c r="K62" s="166">
        <f t="shared" si="35"/>
        <v>0</v>
      </c>
      <c r="L62" s="68">
        <v>11</v>
      </c>
      <c r="M62" s="137">
        <f t="shared" si="36"/>
        <v>11</v>
      </c>
      <c r="N62" s="166">
        <f t="shared" si="37"/>
        <v>0</v>
      </c>
      <c r="O62" s="68"/>
      <c r="P62" s="137">
        <f t="shared" si="38"/>
        <v>11</v>
      </c>
      <c r="Q62" s="166">
        <f t="shared" si="39"/>
        <v>0</v>
      </c>
      <c r="R62" s="163">
        <f t="shared" si="40"/>
        <v>11</v>
      </c>
      <c r="S62" s="164">
        <f t="shared" si="41"/>
        <v>0</v>
      </c>
      <c r="U62" s="168">
        <f t="shared" si="53"/>
        <v>5</v>
      </c>
      <c r="V62" s="6">
        <v>5</v>
      </c>
      <c r="W62" s="6"/>
      <c r="X62" s="137">
        <f t="shared" si="54"/>
        <v>16</v>
      </c>
      <c r="Y62" s="166">
        <f t="shared" si="55"/>
        <v>0.45454545454545453</v>
      </c>
      <c r="Z62" s="168">
        <f t="shared" si="56"/>
        <v>9</v>
      </c>
      <c r="AA62" s="6">
        <v>9</v>
      </c>
      <c r="AB62" s="6"/>
      <c r="AC62" s="137">
        <f t="shared" si="42"/>
        <v>25</v>
      </c>
      <c r="AD62" s="159">
        <f t="shared" si="43"/>
        <v>0.5625</v>
      </c>
      <c r="AE62" s="168">
        <f t="shared" si="57"/>
        <v>7</v>
      </c>
      <c r="AF62" s="6">
        <v>7</v>
      </c>
      <c r="AG62" s="6"/>
      <c r="AH62" s="137">
        <f t="shared" si="44"/>
        <v>32</v>
      </c>
      <c r="AI62" s="159">
        <f t="shared" si="45"/>
        <v>0.28000000000000003</v>
      </c>
      <c r="AJ62" s="168">
        <f t="shared" si="58"/>
        <v>8</v>
      </c>
      <c r="AK62" s="6">
        <v>8</v>
      </c>
      <c r="AL62" s="6"/>
      <c r="AM62" s="137">
        <f t="shared" si="46"/>
        <v>40</v>
      </c>
      <c r="AN62" s="159">
        <f t="shared" si="47"/>
        <v>0.25</v>
      </c>
      <c r="AO62" s="168">
        <f t="shared" si="59"/>
        <v>6</v>
      </c>
      <c r="AP62" s="6">
        <v>6</v>
      </c>
      <c r="AQ62" s="6"/>
      <c r="AR62" s="137">
        <f t="shared" si="48"/>
        <v>46</v>
      </c>
      <c r="AS62" s="159">
        <f t="shared" si="49"/>
        <v>0.15</v>
      </c>
      <c r="AT62" s="163">
        <f t="shared" si="50"/>
        <v>35</v>
      </c>
      <c r="AU62" s="164">
        <f t="shared" si="51"/>
        <v>0.30214534357010892</v>
      </c>
    </row>
    <row r="63" spans="2:47" outlineLevel="1">
      <c r="B63" s="235" t="s">
        <v>84</v>
      </c>
      <c r="C63" s="62" t="s">
        <v>103</v>
      </c>
      <c r="D63" s="68"/>
      <c r="E63" s="137">
        <f t="shared" si="52"/>
        <v>0</v>
      </c>
      <c r="F63" s="68"/>
      <c r="G63" s="137">
        <f t="shared" si="32"/>
        <v>0</v>
      </c>
      <c r="H63" s="166">
        <f t="shared" si="33"/>
        <v>0</v>
      </c>
      <c r="I63" s="68"/>
      <c r="J63" s="137">
        <f t="shared" si="34"/>
        <v>0</v>
      </c>
      <c r="K63" s="166">
        <f t="shared" si="35"/>
        <v>0</v>
      </c>
      <c r="L63" s="68"/>
      <c r="M63" s="137">
        <f t="shared" si="36"/>
        <v>0</v>
      </c>
      <c r="N63" s="166">
        <f t="shared" si="37"/>
        <v>0</v>
      </c>
      <c r="O63" s="68"/>
      <c r="P63" s="137">
        <f t="shared" si="38"/>
        <v>0</v>
      </c>
      <c r="Q63" s="166">
        <f t="shared" si="39"/>
        <v>0</v>
      </c>
      <c r="R63" s="163">
        <f t="shared" si="40"/>
        <v>0</v>
      </c>
      <c r="S63" s="164">
        <f t="shared" si="41"/>
        <v>0</v>
      </c>
      <c r="U63" s="168">
        <f t="shared" si="53"/>
        <v>0</v>
      </c>
      <c r="V63" s="6"/>
      <c r="W63" s="6"/>
      <c r="X63" s="137">
        <f t="shared" si="54"/>
        <v>0</v>
      </c>
      <c r="Y63" s="166">
        <f t="shared" si="55"/>
        <v>0</v>
      </c>
      <c r="Z63" s="168">
        <f t="shared" si="56"/>
        <v>0</v>
      </c>
      <c r="AA63" s="6"/>
      <c r="AB63" s="6"/>
      <c r="AC63" s="137">
        <f t="shared" si="42"/>
        <v>0</v>
      </c>
      <c r="AD63" s="159">
        <f t="shared" si="43"/>
        <v>0</v>
      </c>
      <c r="AE63" s="168">
        <f t="shared" si="57"/>
        <v>0</v>
      </c>
      <c r="AF63" s="6"/>
      <c r="AG63" s="6"/>
      <c r="AH63" s="137">
        <f t="shared" si="44"/>
        <v>0</v>
      </c>
      <c r="AI63" s="159">
        <f t="shared" si="45"/>
        <v>0</v>
      </c>
      <c r="AJ63" s="168">
        <f t="shared" si="58"/>
        <v>0</v>
      </c>
      <c r="AK63" s="6"/>
      <c r="AL63" s="6"/>
      <c r="AM63" s="137">
        <f t="shared" si="46"/>
        <v>0</v>
      </c>
      <c r="AN63" s="159">
        <f t="shared" si="47"/>
        <v>0</v>
      </c>
      <c r="AO63" s="168">
        <f t="shared" si="59"/>
        <v>0</v>
      </c>
      <c r="AP63" s="6"/>
      <c r="AQ63" s="6"/>
      <c r="AR63" s="137">
        <f t="shared" si="48"/>
        <v>0</v>
      </c>
      <c r="AS63" s="159">
        <f t="shared" si="49"/>
        <v>0</v>
      </c>
      <c r="AT63" s="163">
        <f t="shared" si="50"/>
        <v>0</v>
      </c>
      <c r="AU63" s="164">
        <f t="shared" si="51"/>
        <v>0</v>
      </c>
    </row>
    <row r="64" spans="2:47" outlineLevel="1">
      <c r="B64" s="236" t="s">
        <v>93</v>
      </c>
      <c r="C64" s="62" t="s">
        <v>103</v>
      </c>
      <c r="D64" s="68"/>
      <c r="E64" s="137">
        <f t="shared" si="52"/>
        <v>0</v>
      </c>
      <c r="F64" s="68"/>
      <c r="G64" s="137">
        <f t="shared" si="32"/>
        <v>0</v>
      </c>
      <c r="H64" s="166">
        <f t="shared" si="33"/>
        <v>0</v>
      </c>
      <c r="I64" s="68"/>
      <c r="J64" s="137">
        <f t="shared" si="34"/>
        <v>0</v>
      </c>
      <c r="K64" s="166">
        <f t="shared" si="35"/>
        <v>0</v>
      </c>
      <c r="L64" s="68">
        <v>21</v>
      </c>
      <c r="M64" s="137">
        <f t="shared" si="36"/>
        <v>21</v>
      </c>
      <c r="N64" s="166">
        <f t="shared" si="37"/>
        <v>0</v>
      </c>
      <c r="O64" s="68"/>
      <c r="P64" s="137">
        <f t="shared" si="38"/>
        <v>21</v>
      </c>
      <c r="Q64" s="166">
        <f t="shared" si="39"/>
        <v>0</v>
      </c>
      <c r="R64" s="163">
        <f t="shared" si="40"/>
        <v>21</v>
      </c>
      <c r="S64" s="164">
        <f t="shared" si="41"/>
        <v>0</v>
      </c>
      <c r="U64" s="168">
        <f t="shared" si="53"/>
        <v>14</v>
      </c>
      <c r="V64" s="6">
        <v>14</v>
      </c>
      <c r="W64" s="6"/>
      <c r="X64" s="137">
        <f t="shared" si="54"/>
        <v>35</v>
      </c>
      <c r="Y64" s="166">
        <f t="shared" si="55"/>
        <v>0.66666666666666663</v>
      </c>
      <c r="Z64" s="168">
        <f t="shared" si="56"/>
        <v>42</v>
      </c>
      <c r="AA64" s="6">
        <v>42</v>
      </c>
      <c r="AB64" s="6"/>
      <c r="AC64" s="137">
        <f t="shared" si="42"/>
        <v>77</v>
      </c>
      <c r="AD64" s="159">
        <f t="shared" si="43"/>
        <v>1.2</v>
      </c>
      <c r="AE64" s="168">
        <f t="shared" si="57"/>
        <v>37</v>
      </c>
      <c r="AF64" s="6">
        <v>37</v>
      </c>
      <c r="AG64" s="6"/>
      <c r="AH64" s="137">
        <f t="shared" si="44"/>
        <v>114</v>
      </c>
      <c r="AI64" s="159">
        <f t="shared" si="45"/>
        <v>0.48051948051948051</v>
      </c>
      <c r="AJ64" s="168">
        <f t="shared" si="58"/>
        <v>33</v>
      </c>
      <c r="AK64" s="6">
        <v>33</v>
      </c>
      <c r="AL64" s="6"/>
      <c r="AM64" s="137">
        <f t="shared" si="46"/>
        <v>147</v>
      </c>
      <c r="AN64" s="159">
        <f t="shared" si="47"/>
        <v>0.28947368421052633</v>
      </c>
      <c r="AO64" s="168">
        <f t="shared" si="59"/>
        <v>19</v>
      </c>
      <c r="AP64" s="6">
        <v>19</v>
      </c>
      <c r="AQ64" s="6"/>
      <c r="AR64" s="137">
        <f t="shared" si="48"/>
        <v>166</v>
      </c>
      <c r="AS64" s="159">
        <f t="shared" si="49"/>
        <v>0.12925170068027211</v>
      </c>
      <c r="AT64" s="163">
        <f t="shared" si="50"/>
        <v>145</v>
      </c>
      <c r="AU64" s="164">
        <f t="shared" si="51"/>
        <v>0.47574055018041728</v>
      </c>
    </row>
    <row r="65" spans="2:47" outlineLevel="1">
      <c r="B65" s="235" t="s">
        <v>94</v>
      </c>
      <c r="C65" s="62" t="s">
        <v>103</v>
      </c>
      <c r="D65" s="68"/>
      <c r="E65" s="137">
        <f t="shared" si="52"/>
        <v>0</v>
      </c>
      <c r="F65" s="68"/>
      <c r="G65" s="137">
        <f t="shared" si="32"/>
        <v>0</v>
      </c>
      <c r="H65" s="166">
        <f t="shared" si="33"/>
        <v>0</v>
      </c>
      <c r="I65" s="68"/>
      <c r="J65" s="137">
        <f t="shared" si="34"/>
        <v>0</v>
      </c>
      <c r="K65" s="166">
        <f t="shared" si="35"/>
        <v>0</v>
      </c>
      <c r="L65" s="68"/>
      <c r="M65" s="137">
        <f t="shared" si="36"/>
        <v>0</v>
      </c>
      <c r="N65" s="166">
        <f t="shared" si="37"/>
        <v>0</v>
      </c>
      <c r="O65" s="68"/>
      <c r="P65" s="137">
        <f t="shared" si="38"/>
        <v>0</v>
      </c>
      <c r="Q65" s="166">
        <f t="shared" si="39"/>
        <v>0</v>
      </c>
      <c r="R65" s="163">
        <f t="shared" si="40"/>
        <v>0</v>
      </c>
      <c r="S65" s="164">
        <f t="shared" si="41"/>
        <v>0</v>
      </c>
      <c r="U65" s="168">
        <f t="shared" si="53"/>
        <v>0</v>
      </c>
      <c r="V65" s="6"/>
      <c r="W65" s="6"/>
      <c r="X65" s="137">
        <f t="shared" si="54"/>
        <v>0</v>
      </c>
      <c r="Y65" s="166">
        <f t="shared" si="55"/>
        <v>0</v>
      </c>
      <c r="Z65" s="168">
        <f t="shared" si="56"/>
        <v>0</v>
      </c>
      <c r="AA65" s="6"/>
      <c r="AB65" s="6"/>
      <c r="AC65" s="137">
        <f t="shared" si="42"/>
        <v>0</v>
      </c>
      <c r="AD65" s="159">
        <f t="shared" si="43"/>
        <v>0</v>
      </c>
      <c r="AE65" s="168">
        <f t="shared" si="57"/>
        <v>0</v>
      </c>
      <c r="AF65" s="6"/>
      <c r="AG65" s="6"/>
      <c r="AH65" s="137">
        <f t="shared" si="44"/>
        <v>0</v>
      </c>
      <c r="AI65" s="159">
        <f t="shared" si="45"/>
        <v>0</v>
      </c>
      <c r="AJ65" s="168">
        <f t="shared" si="58"/>
        <v>0</v>
      </c>
      <c r="AK65" s="6"/>
      <c r="AL65" s="6"/>
      <c r="AM65" s="137">
        <f t="shared" si="46"/>
        <v>0</v>
      </c>
      <c r="AN65" s="159">
        <f t="shared" si="47"/>
        <v>0</v>
      </c>
      <c r="AO65" s="168">
        <f t="shared" si="59"/>
        <v>0</v>
      </c>
      <c r="AP65" s="6"/>
      <c r="AQ65" s="6"/>
      <c r="AR65" s="137">
        <f t="shared" si="48"/>
        <v>0</v>
      </c>
      <c r="AS65" s="159">
        <f t="shared" si="49"/>
        <v>0</v>
      </c>
      <c r="AT65" s="163">
        <f t="shared" si="50"/>
        <v>0</v>
      </c>
      <c r="AU65" s="164">
        <f t="shared" si="51"/>
        <v>0</v>
      </c>
    </row>
    <row r="66" spans="2:47" outlineLevel="1">
      <c r="B66" s="236" t="s">
        <v>95</v>
      </c>
      <c r="C66" s="62" t="s">
        <v>103</v>
      </c>
      <c r="D66" s="68"/>
      <c r="E66" s="137">
        <f t="shared" si="52"/>
        <v>0</v>
      </c>
      <c r="F66" s="68"/>
      <c r="G66" s="137">
        <f t="shared" si="32"/>
        <v>0</v>
      </c>
      <c r="H66" s="166">
        <f t="shared" si="33"/>
        <v>0</v>
      </c>
      <c r="I66" s="68"/>
      <c r="J66" s="137">
        <f t="shared" si="34"/>
        <v>0</v>
      </c>
      <c r="K66" s="166">
        <f t="shared" si="35"/>
        <v>0</v>
      </c>
      <c r="L66" s="68"/>
      <c r="M66" s="137">
        <f t="shared" si="36"/>
        <v>0</v>
      </c>
      <c r="N66" s="166">
        <f t="shared" si="37"/>
        <v>0</v>
      </c>
      <c r="O66" s="68"/>
      <c r="P66" s="137">
        <f t="shared" si="38"/>
        <v>0</v>
      </c>
      <c r="Q66" s="166">
        <f t="shared" si="39"/>
        <v>0</v>
      </c>
      <c r="R66" s="163">
        <f t="shared" si="40"/>
        <v>0</v>
      </c>
      <c r="S66" s="164">
        <f t="shared" si="41"/>
        <v>0</v>
      </c>
      <c r="U66" s="168">
        <f t="shared" si="53"/>
        <v>0</v>
      </c>
      <c r="V66" s="6"/>
      <c r="W66" s="6"/>
      <c r="X66" s="137">
        <f t="shared" si="54"/>
        <v>0</v>
      </c>
      <c r="Y66" s="166">
        <f t="shared" si="55"/>
        <v>0</v>
      </c>
      <c r="Z66" s="168">
        <f t="shared" si="56"/>
        <v>0</v>
      </c>
      <c r="AA66" s="6"/>
      <c r="AB66" s="6"/>
      <c r="AC66" s="137">
        <f t="shared" si="42"/>
        <v>0</v>
      </c>
      <c r="AD66" s="159">
        <f t="shared" si="43"/>
        <v>0</v>
      </c>
      <c r="AE66" s="168">
        <f t="shared" si="57"/>
        <v>0</v>
      </c>
      <c r="AF66" s="6"/>
      <c r="AG66" s="6"/>
      <c r="AH66" s="137">
        <f t="shared" si="44"/>
        <v>0</v>
      </c>
      <c r="AI66" s="159">
        <f t="shared" si="45"/>
        <v>0</v>
      </c>
      <c r="AJ66" s="168">
        <f t="shared" si="58"/>
        <v>0</v>
      </c>
      <c r="AK66" s="6"/>
      <c r="AL66" s="6"/>
      <c r="AM66" s="137">
        <f t="shared" si="46"/>
        <v>0</v>
      </c>
      <c r="AN66" s="159">
        <f t="shared" si="47"/>
        <v>0</v>
      </c>
      <c r="AO66" s="168">
        <f t="shared" si="59"/>
        <v>0</v>
      </c>
      <c r="AP66" s="6"/>
      <c r="AQ66" s="6"/>
      <c r="AR66" s="137">
        <f t="shared" si="48"/>
        <v>0</v>
      </c>
      <c r="AS66" s="159">
        <f t="shared" si="49"/>
        <v>0</v>
      </c>
      <c r="AT66" s="163">
        <f t="shared" si="50"/>
        <v>0</v>
      </c>
      <c r="AU66" s="164">
        <f t="shared" si="51"/>
        <v>0</v>
      </c>
    </row>
    <row r="67" spans="2:47" outlineLevel="1">
      <c r="B67" s="236" t="s">
        <v>96</v>
      </c>
      <c r="C67" s="62" t="s">
        <v>103</v>
      </c>
      <c r="D67" s="68">
        <v>1</v>
      </c>
      <c r="E67" s="137">
        <f t="shared" si="52"/>
        <v>1</v>
      </c>
      <c r="F67" s="68"/>
      <c r="G67" s="137">
        <f t="shared" si="32"/>
        <v>1</v>
      </c>
      <c r="H67" s="166">
        <f t="shared" si="33"/>
        <v>0</v>
      </c>
      <c r="I67" s="68"/>
      <c r="J67" s="137">
        <f t="shared" si="34"/>
        <v>1</v>
      </c>
      <c r="K67" s="166">
        <f t="shared" si="35"/>
        <v>0</v>
      </c>
      <c r="L67" s="68">
        <v>34</v>
      </c>
      <c r="M67" s="137">
        <f t="shared" si="36"/>
        <v>35</v>
      </c>
      <c r="N67" s="166">
        <f t="shared" si="37"/>
        <v>34</v>
      </c>
      <c r="O67" s="68"/>
      <c r="P67" s="137">
        <f t="shared" si="38"/>
        <v>35</v>
      </c>
      <c r="Q67" s="166">
        <f t="shared" si="39"/>
        <v>0</v>
      </c>
      <c r="R67" s="163">
        <f t="shared" si="40"/>
        <v>35</v>
      </c>
      <c r="S67" s="164">
        <f t="shared" si="41"/>
        <v>1.4322992790977871</v>
      </c>
      <c r="U67" s="168">
        <f t="shared" si="53"/>
        <v>12</v>
      </c>
      <c r="V67" s="6">
        <v>12</v>
      </c>
      <c r="W67" s="6"/>
      <c r="X67" s="137">
        <f t="shared" si="54"/>
        <v>47</v>
      </c>
      <c r="Y67" s="166">
        <f t="shared" si="55"/>
        <v>0.34285714285714286</v>
      </c>
      <c r="Z67" s="168">
        <f t="shared" si="56"/>
        <v>12</v>
      </c>
      <c r="AA67" s="6">
        <v>12</v>
      </c>
      <c r="AB67" s="6"/>
      <c r="AC67" s="137">
        <f t="shared" si="42"/>
        <v>59</v>
      </c>
      <c r="AD67" s="159">
        <f t="shared" si="43"/>
        <v>0.25531914893617019</v>
      </c>
      <c r="AE67" s="168">
        <f t="shared" si="57"/>
        <v>6</v>
      </c>
      <c r="AF67" s="6">
        <v>6</v>
      </c>
      <c r="AG67" s="6"/>
      <c r="AH67" s="137">
        <f t="shared" si="44"/>
        <v>65</v>
      </c>
      <c r="AI67" s="159">
        <f t="shared" si="45"/>
        <v>0.10169491525423729</v>
      </c>
      <c r="AJ67" s="168">
        <f t="shared" si="58"/>
        <v>4</v>
      </c>
      <c r="AK67" s="6">
        <v>4</v>
      </c>
      <c r="AL67" s="6"/>
      <c r="AM67" s="137">
        <f t="shared" si="46"/>
        <v>69</v>
      </c>
      <c r="AN67" s="159">
        <f t="shared" si="47"/>
        <v>6.1538461538461542E-2</v>
      </c>
      <c r="AO67" s="168">
        <f t="shared" si="59"/>
        <v>4</v>
      </c>
      <c r="AP67" s="6">
        <v>4</v>
      </c>
      <c r="AQ67" s="6"/>
      <c r="AR67" s="137">
        <f t="shared" si="48"/>
        <v>73</v>
      </c>
      <c r="AS67" s="159">
        <f t="shared" si="49"/>
        <v>5.7971014492753624E-2</v>
      </c>
      <c r="AT67" s="163">
        <f t="shared" si="50"/>
        <v>38</v>
      </c>
      <c r="AU67" s="164">
        <f t="shared" si="51"/>
        <v>0.11636509873281198</v>
      </c>
    </row>
    <row r="68" spans="2:47" ht="15" customHeight="1" outlineLevel="1">
      <c r="B68" s="49" t="s">
        <v>135</v>
      </c>
      <c r="C68" s="46" t="s">
        <v>103</v>
      </c>
      <c r="D68" s="169">
        <f>SUM(D45:D67)</f>
        <v>1</v>
      </c>
      <c r="E68" s="169">
        <f>SUM(E45:E67)</f>
        <v>1</v>
      </c>
      <c r="F68" s="169">
        <f>SUM(F45:F67)</f>
        <v>0</v>
      </c>
      <c r="G68" s="169">
        <f>SUM(G45:G67)</f>
        <v>1</v>
      </c>
      <c r="H68" s="165">
        <f>IFERROR((G68-E68)/E68,0)</f>
        <v>0</v>
      </c>
      <c r="I68" s="169">
        <f>SUM(I45:I67)</f>
        <v>1</v>
      </c>
      <c r="J68" s="169">
        <f>SUM(J45:J67)</f>
        <v>2</v>
      </c>
      <c r="K68" s="165">
        <f t="shared" si="35"/>
        <v>1</v>
      </c>
      <c r="L68" s="169">
        <f>SUM(L45:L67)</f>
        <v>66</v>
      </c>
      <c r="M68" s="169">
        <f>SUM(M45:M67)</f>
        <v>68</v>
      </c>
      <c r="N68" s="165">
        <f t="shared" si="37"/>
        <v>33</v>
      </c>
      <c r="O68" s="169">
        <f>SUM(O45:O67)</f>
        <v>0</v>
      </c>
      <c r="P68" s="169">
        <f>SUM(P45:P67)</f>
        <v>68</v>
      </c>
      <c r="Q68" s="165">
        <f t="shared" si="39"/>
        <v>0</v>
      </c>
      <c r="R68" s="169">
        <f>SUM(R45:R67)</f>
        <v>68</v>
      </c>
      <c r="S68" s="164">
        <f t="shared" si="41"/>
        <v>1.871621711025901</v>
      </c>
      <c r="U68" s="169">
        <f>SUM(U45:U67)</f>
        <v>48</v>
      </c>
      <c r="V68" s="169">
        <f>SUM(V45:V67)</f>
        <v>48</v>
      </c>
      <c r="W68" s="169">
        <f>SUM(W45:W67)</f>
        <v>0</v>
      </c>
      <c r="X68" s="169">
        <f>SUM(X45:X67)</f>
        <v>116</v>
      </c>
      <c r="Y68" s="165">
        <f>IFERROR((X68-P68)/P68,0)</f>
        <v>0.70588235294117652</v>
      </c>
      <c r="Z68" s="169">
        <f>SUM(Z45:Z67)</f>
        <v>166</v>
      </c>
      <c r="AA68" s="169">
        <f>SUM(AA45:AA67)</f>
        <v>166</v>
      </c>
      <c r="AB68" s="169">
        <f>SUM(AB45:AB67)</f>
        <v>0</v>
      </c>
      <c r="AC68" s="169">
        <f>SUM(AC45:AC67)</f>
        <v>282</v>
      </c>
      <c r="AD68" s="160">
        <f>IFERROR((AC68-X68)/X68,0)</f>
        <v>1.4310344827586208</v>
      </c>
      <c r="AE68" s="169">
        <f>SUM(AE45:AE67)</f>
        <v>146</v>
      </c>
      <c r="AF68" s="169">
        <f>SUM(AF45:AF67)</f>
        <v>146</v>
      </c>
      <c r="AG68" s="169">
        <f>SUM(AG45:AG67)</f>
        <v>0</v>
      </c>
      <c r="AH68" s="169">
        <f>SUM(AH45:AH67)</f>
        <v>428</v>
      </c>
      <c r="AI68" s="160">
        <f t="shared" si="45"/>
        <v>0.51773049645390068</v>
      </c>
      <c r="AJ68" s="169">
        <f>SUM(AJ45:AJ67)</f>
        <v>58</v>
      </c>
      <c r="AK68" s="169">
        <f>SUM(AK45:AK67)</f>
        <v>58</v>
      </c>
      <c r="AL68" s="169">
        <f>SUM(AL45:AL67)</f>
        <v>0</v>
      </c>
      <c r="AM68" s="169">
        <f>SUM(AM45:AM67)</f>
        <v>486</v>
      </c>
      <c r="AN68" s="160">
        <f t="shared" si="47"/>
        <v>0.13551401869158877</v>
      </c>
      <c r="AO68" s="169">
        <f>SUM(AO45:AO67)</f>
        <v>44</v>
      </c>
      <c r="AP68" s="169">
        <f>SUM(AP45:AP67)</f>
        <v>44</v>
      </c>
      <c r="AQ68" s="169">
        <f>SUM(AQ45:AQ67)</f>
        <v>0</v>
      </c>
      <c r="AR68" s="169">
        <f>SUM(AR45:AR67)</f>
        <v>530</v>
      </c>
      <c r="AS68" s="160">
        <f t="shared" si="49"/>
        <v>9.0534979423868317E-2</v>
      </c>
      <c r="AT68" s="169">
        <f>SUM(AT45:AT67)</f>
        <v>462</v>
      </c>
      <c r="AU68" s="164">
        <f t="shared" si="51"/>
        <v>0.46202389297755131</v>
      </c>
    </row>
    <row r="69" spans="2:47" ht="15" customHeight="1"/>
    <row r="70" spans="2:47" ht="15.6">
      <c r="B70" s="293" t="s">
        <v>105</v>
      </c>
      <c r="C70" s="293"/>
      <c r="D70" s="293"/>
      <c r="E70" s="293"/>
      <c r="F70" s="293"/>
      <c r="G70" s="293"/>
      <c r="H70" s="293"/>
      <c r="I70" s="293"/>
      <c r="J70" s="293"/>
      <c r="K70" s="293"/>
      <c r="L70" s="293"/>
      <c r="M70" s="293"/>
      <c r="N70" s="293"/>
      <c r="O70" s="293"/>
      <c r="P70" s="293"/>
      <c r="Q70" s="293"/>
      <c r="R70" s="293"/>
      <c r="S70" s="293"/>
      <c r="T70" s="293"/>
      <c r="U70" s="293"/>
      <c r="V70" s="293"/>
      <c r="W70" s="293"/>
      <c r="X70" s="293"/>
      <c r="Y70" s="293"/>
      <c r="Z70" s="293"/>
      <c r="AA70" s="293"/>
      <c r="AB70" s="293"/>
      <c r="AC70" s="293"/>
      <c r="AD70" s="293"/>
      <c r="AE70" s="293"/>
      <c r="AF70" s="293"/>
      <c r="AG70" s="293"/>
      <c r="AH70" s="293"/>
      <c r="AI70" s="293"/>
      <c r="AJ70" s="293"/>
      <c r="AK70" s="293"/>
      <c r="AL70" s="293"/>
      <c r="AM70" s="293"/>
      <c r="AN70" s="293"/>
      <c r="AO70" s="293"/>
      <c r="AP70" s="293"/>
      <c r="AQ70" s="293"/>
      <c r="AR70" s="293"/>
      <c r="AS70" s="293"/>
      <c r="AT70" s="293"/>
      <c r="AU70" s="293"/>
    </row>
    <row r="71" spans="2:47" ht="5.45" customHeight="1" outlineLevel="1">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row>
    <row r="72" spans="2:47" outlineLevel="1">
      <c r="B72" s="304"/>
      <c r="C72" s="307" t="s">
        <v>102</v>
      </c>
      <c r="D72" s="310" t="s">
        <v>127</v>
      </c>
      <c r="E72" s="312"/>
      <c r="F72" s="312"/>
      <c r="G72" s="312"/>
      <c r="H72" s="312"/>
      <c r="I72" s="312"/>
      <c r="J72" s="312"/>
      <c r="K72" s="312"/>
      <c r="L72" s="312"/>
      <c r="M72" s="312"/>
      <c r="N72" s="312"/>
      <c r="O72" s="312"/>
      <c r="P72" s="312"/>
      <c r="Q72" s="311"/>
      <c r="R72" s="313" t="str">
        <f xml:space="preserve"> D73&amp;" - "&amp;O73</f>
        <v>2019 - 2023</v>
      </c>
      <c r="S72" s="314"/>
      <c r="U72" s="310" t="s">
        <v>128</v>
      </c>
      <c r="V72" s="312"/>
      <c r="W72" s="312"/>
      <c r="X72" s="312"/>
      <c r="Y72" s="312"/>
      <c r="Z72" s="312"/>
      <c r="AA72" s="312"/>
      <c r="AB72" s="312"/>
      <c r="AC72" s="312"/>
      <c r="AD72" s="312"/>
      <c r="AE72" s="312"/>
      <c r="AF72" s="312"/>
      <c r="AG72" s="312"/>
      <c r="AH72" s="312"/>
      <c r="AI72" s="312"/>
      <c r="AJ72" s="312"/>
      <c r="AK72" s="312"/>
      <c r="AL72" s="312"/>
      <c r="AM72" s="312"/>
      <c r="AN72" s="312"/>
      <c r="AO72" s="312"/>
      <c r="AP72" s="312"/>
      <c r="AQ72" s="312"/>
      <c r="AR72" s="312"/>
      <c r="AS72" s="312"/>
      <c r="AT72" s="312"/>
      <c r="AU72" s="311"/>
    </row>
    <row r="73" spans="2:47" outlineLevel="1">
      <c r="B73" s="305"/>
      <c r="C73" s="308"/>
      <c r="D73" s="310">
        <f>$C$3-5</f>
        <v>2019</v>
      </c>
      <c r="E73" s="311"/>
      <c r="F73" s="310">
        <f>$C$3-4</f>
        <v>2020</v>
      </c>
      <c r="G73" s="312"/>
      <c r="H73" s="311"/>
      <c r="I73" s="310">
        <f>$C$3-3</f>
        <v>2021</v>
      </c>
      <c r="J73" s="312"/>
      <c r="K73" s="311"/>
      <c r="L73" s="310">
        <f>$C$3-2</f>
        <v>2022</v>
      </c>
      <c r="M73" s="312"/>
      <c r="N73" s="311"/>
      <c r="O73" s="310">
        <f>$C$3-1</f>
        <v>2023</v>
      </c>
      <c r="P73" s="312"/>
      <c r="Q73" s="311"/>
      <c r="R73" s="315"/>
      <c r="S73" s="316"/>
      <c r="U73" s="310">
        <f>$C$3</f>
        <v>2024</v>
      </c>
      <c r="V73" s="312"/>
      <c r="W73" s="312"/>
      <c r="X73" s="312"/>
      <c r="Y73" s="311"/>
      <c r="Z73" s="310">
        <f>$C$3+1</f>
        <v>2025</v>
      </c>
      <c r="AA73" s="312"/>
      <c r="AB73" s="312"/>
      <c r="AC73" s="312"/>
      <c r="AD73" s="311"/>
      <c r="AE73" s="310">
        <f>$C$3+2</f>
        <v>2026</v>
      </c>
      <c r="AF73" s="312"/>
      <c r="AG73" s="312"/>
      <c r="AH73" s="312"/>
      <c r="AI73" s="311"/>
      <c r="AJ73" s="310">
        <f>$C$3+3</f>
        <v>2027</v>
      </c>
      <c r="AK73" s="312"/>
      <c r="AL73" s="312"/>
      <c r="AM73" s="312"/>
      <c r="AN73" s="311"/>
      <c r="AO73" s="310">
        <f>$C$3+4</f>
        <v>2028</v>
      </c>
      <c r="AP73" s="312"/>
      <c r="AQ73" s="312"/>
      <c r="AR73" s="312"/>
      <c r="AS73" s="311"/>
      <c r="AT73" s="317" t="str">
        <f>U73&amp;" - "&amp;AO73</f>
        <v>2024 - 2028</v>
      </c>
      <c r="AU73" s="318"/>
    </row>
    <row r="74" spans="2:47" ht="43.15" outlineLevel="1">
      <c r="B74" s="306"/>
      <c r="C74" s="309"/>
      <c r="D74" s="64" t="s">
        <v>129</v>
      </c>
      <c r="E74" s="65" t="s">
        <v>130</v>
      </c>
      <c r="F74" s="64" t="s">
        <v>129</v>
      </c>
      <c r="G74" s="8" t="s">
        <v>130</v>
      </c>
      <c r="H74" s="65" t="s">
        <v>131</v>
      </c>
      <c r="I74" s="64" t="s">
        <v>129</v>
      </c>
      <c r="J74" s="8" t="s">
        <v>130</v>
      </c>
      <c r="K74" s="65" t="s">
        <v>131</v>
      </c>
      <c r="L74" s="64" t="s">
        <v>129</v>
      </c>
      <c r="M74" s="8" t="s">
        <v>130</v>
      </c>
      <c r="N74" s="65" t="s">
        <v>131</v>
      </c>
      <c r="O74" s="64" t="s">
        <v>129</v>
      </c>
      <c r="P74" s="8" t="s">
        <v>130</v>
      </c>
      <c r="Q74" s="65" t="s">
        <v>131</v>
      </c>
      <c r="R74" s="64" t="s">
        <v>123</v>
      </c>
      <c r="S74" s="119" t="s">
        <v>132</v>
      </c>
      <c r="U74" s="64" t="s">
        <v>129</v>
      </c>
      <c r="V74" s="104" t="s">
        <v>133</v>
      </c>
      <c r="W74" s="104" t="s">
        <v>134</v>
      </c>
      <c r="X74" s="8" t="s">
        <v>130</v>
      </c>
      <c r="Y74" s="65" t="s">
        <v>131</v>
      </c>
      <c r="Z74" s="64" t="s">
        <v>129</v>
      </c>
      <c r="AA74" s="104" t="s">
        <v>133</v>
      </c>
      <c r="AB74" s="104" t="s">
        <v>134</v>
      </c>
      <c r="AC74" s="8" t="s">
        <v>130</v>
      </c>
      <c r="AD74" s="65" t="s">
        <v>131</v>
      </c>
      <c r="AE74" s="64" t="s">
        <v>129</v>
      </c>
      <c r="AF74" s="104" t="s">
        <v>133</v>
      </c>
      <c r="AG74" s="104" t="s">
        <v>134</v>
      </c>
      <c r="AH74" s="8" t="s">
        <v>130</v>
      </c>
      <c r="AI74" s="65" t="s">
        <v>131</v>
      </c>
      <c r="AJ74" s="64" t="s">
        <v>129</v>
      </c>
      <c r="AK74" s="104" t="s">
        <v>133</v>
      </c>
      <c r="AL74" s="104" t="s">
        <v>134</v>
      </c>
      <c r="AM74" s="8" t="s">
        <v>130</v>
      </c>
      <c r="AN74" s="65" t="s">
        <v>131</v>
      </c>
      <c r="AO74" s="64" t="s">
        <v>129</v>
      </c>
      <c r="AP74" s="104" t="s">
        <v>133</v>
      </c>
      <c r="AQ74" s="104" t="s">
        <v>134</v>
      </c>
      <c r="AR74" s="8" t="s">
        <v>130</v>
      </c>
      <c r="AS74" s="65" t="s">
        <v>131</v>
      </c>
      <c r="AT74" s="64" t="s">
        <v>123</v>
      </c>
      <c r="AU74" s="119" t="s">
        <v>132</v>
      </c>
    </row>
    <row r="75" spans="2:47" outlineLevel="1">
      <c r="B75" s="235" t="s">
        <v>75</v>
      </c>
      <c r="C75" s="62" t="s">
        <v>103</v>
      </c>
      <c r="D75" s="68"/>
      <c r="E75" s="69"/>
      <c r="F75" s="68"/>
      <c r="G75" s="137">
        <f t="shared" ref="G75:G97" si="60">E75+F75</f>
        <v>0</v>
      </c>
      <c r="H75" s="166">
        <f t="shared" ref="H75:H97" si="61">IFERROR((G75-E75)/E75,0)</f>
        <v>0</v>
      </c>
      <c r="I75" s="68"/>
      <c r="J75" s="137">
        <f t="shared" ref="J75:J97" si="62">G75+I75</f>
        <v>0</v>
      </c>
      <c r="K75" s="166">
        <f t="shared" ref="K75:K98" si="63">IFERROR((J75-G75)/G75,0)</f>
        <v>0</v>
      </c>
      <c r="L75" s="68"/>
      <c r="M75" s="137">
        <f t="shared" ref="M75:M97" si="64">J75+L75</f>
        <v>0</v>
      </c>
      <c r="N75" s="166">
        <f t="shared" ref="N75:N98" si="65">IFERROR((M75-J75)/J75,0)</f>
        <v>0</v>
      </c>
      <c r="O75" s="68"/>
      <c r="P75" s="137">
        <f t="shared" ref="P75:P97" si="66">M75+O75</f>
        <v>0</v>
      </c>
      <c r="Q75" s="166">
        <f t="shared" ref="Q75:Q98" si="67">IFERROR((P75-M75)/M75,0)</f>
        <v>0</v>
      </c>
      <c r="R75" s="163">
        <f t="shared" ref="R75:R97" si="68">D75+F75+I75+L75+O75</f>
        <v>0</v>
      </c>
      <c r="S75" s="164">
        <f t="shared" ref="S75:S98" si="69">IFERROR((P75/E75)^(1/4)-1,0)</f>
        <v>0</v>
      </c>
      <c r="U75" s="168">
        <f>V75+W75</f>
        <v>0</v>
      </c>
      <c r="V75" s="6"/>
      <c r="W75" s="6"/>
      <c r="X75" s="137">
        <f t="shared" ref="X75:X97" si="70">P75+U75</f>
        <v>0</v>
      </c>
      <c r="Y75" s="166">
        <f t="shared" ref="Y75:Y97" si="71">IFERROR((X75-P75)/P75,0)</f>
        <v>0</v>
      </c>
      <c r="Z75" s="168">
        <f>AA75+AB75</f>
        <v>0</v>
      </c>
      <c r="AA75" s="6"/>
      <c r="AB75" s="6"/>
      <c r="AC75" s="137">
        <f t="shared" ref="AC75:AC97" si="72">X75+Z75</f>
        <v>0</v>
      </c>
      <c r="AD75" s="159">
        <f t="shared" ref="AD75:AD97" si="73">IFERROR((AC75-X75)/X75,0)</f>
        <v>0</v>
      </c>
      <c r="AE75" s="168">
        <f>AF75+AG75</f>
        <v>0</v>
      </c>
      <c r="AF75" s="6"/>
      <c r="AG75" s="6"/>
      <c r="AH75" s="137">
        <f t="shared" ref="AH75:AH97" si="74">AC75+AE75</f>
        <v>0</v>
      </c>
      <c r="AI75" s="159">
        <f t="shared" ref="AI75:AI98" si="75">IFERROR((AH75-AC75)/AC75,0)</f>
        <v>0</v>
      </c>
      <c r="AJ75" s="168">
        <f>AK75+AL75</f>
        <v>0</v>
      </c>
      <c r="AK75" s="6"/>
      <c r="AL75" s="6"/>
      <c r="AM75" s="137">
        <f t="shared" ref="AM75:AM97" si="76">AH75+AJ75</f>
        <v>0</v>
      </c>
      <c r="AN75" s="159">
        <f t="shared" ref="AN75:AN98" si="77">IFERROR((AM75-AH75)/AH75,0)</f>
        <v>0</v>
      </c>
      <c r="AO75" s="168">
        <f>AP75+AQ75</f>
        <v>0</v>
      </c>
      <c r="AP75" s="6"/>
      <c r="AQ75" s="6"/>
      <c r="AR75" s="137">
        <f t="shared" ref="AR75:AR97" si="78">AM75+AO75</f>
        <v>0</v>
      </c>
      <c r="AS75" s="159">
        <f t="shared" ref="AS75:AS98" si="79">IFERROR((AR75-AM75)/AM75,0)</f>
        <v>0</v>
      </c>
      <c r="AT75" s="163">
        <f t="shared" ref="AT75:AT97" si="80">U75+Z75+AE75+AJ75+AO75</f>
        <v>0</v>
      </c>
      <c r="AU75" s="164">
        <f t="shared" ref="AU75:AU98" si="81">IFERROR((AR75/X75)^(1/4)-1,0)</f>
        <v>0</v>
      </c>
    </row>
    <row r="76" spans="2:47" outlineLevel="1">
      <c r="B76" s="236" t="s">
        <v>76</v>
      </c>
      <c r="C76" s="62" t="s">
        <v>103</v>
      </c>
      <c r="D76" s="68"/>
      <c r="E76" s="69"/>
      <c r="F76" s="68"/>
      <c r="G76" s="137">
        <f t="shared" si="60"/>
        <v>0</v>
      </c>
      <c r="H76" s="166">
        <f t="shared" si="61"/>
        <v>0</v>
      </c>
      <c r="I76" s="68"/>
      <c r="J76" s="137">
        <f t="shared" si="62"/>
        <v>0</v>
      </c>
      <c r="K76" s="166">
        <f t="shared" si="63"/>
        <v>0</v>
      </c>
      <c r="L76" s="68"/>
      <c r="M76" s="137">
        <f t="shared" si="64"/>
        <v>0</v>
      </c>
      <c r="N76" s="166">
        <f t="shared" si="65"/>
        <v>0</v>
      </c>
      <c r="O76" s="68"/>
      <c r="P76" s="137">
        <f t="shared" si="66"/>
        <v>0</v>
      </c>
      <c r="Q76" s="166">
        <f t="shared" si="67"/>
        <v>0</v>
      </c>
      <c r="R76" s="163">
        <f t="shared" si="68"/>
        <v>0</v>
      </c>
      <c r="S76" s="164">
        <f t="shared" si="69"/>
        <v>0</v>
      </c>
      <c r="U76" s="168">
        <f t="shared" ref="U76:U97" si="82">V76+W76</f>
        <v>186</v>
      </c>
      <c r="V76" s="6">
        <v>186</v>
      </c>
      <c r="W76" s="6"/>
      <c r="X76" s="137">
        <f t="shared" si="70"/>
        <v>186</v>
      </c>
      <c r="Y76" s="166">
        <f t="shared" si="71"/>
        <v>0</v>
      </c>
      <c r="Z76" s="168">
        <f t="shared" ref="Z76:Z97" si="83">AA76+AB76</f>
        <v>1261</v>
      </c>
      <c r="AA76" s="6">
        <f>350+911</f>
        <v>1261</v>
      </c>
      <c r="AB76" s="6"/>
      <c r="AC76" s="137">
        <f t="shared" si="72"/>
        <v>1447</v>
      </c>
      <c r="AD76" s="159">
        <f t="shared" si="73"/>
        <v>6.779569892473118</v>
      </c>
      <c r="AE76" s="168">
        <f t="shared" ref="AE76:AE97" si="84">AF76+AG76</f>
        <v>1423</v>
      </c>
      <c r="AF76" s="6">
        <v>1423</v>
      </c>
      <c r="AG76" s="6"/>
      <c r="AH76" s="137">
        <f t="shared" si="74"/>
        <v>2870</v>
      </c>
      <c r="AI76" s="159">
        <f t="shared" si="75"/>
        <v>0.98341395991706981</v>
      </c>
      <c r="AJ76" s="168">
        <f t="shared" ref="AJ76:AJ97" si="85">AK76+AL76</f>
        <v>298</v>
      </c>
      <c r="AK76" s="6">
        <v>298</v>
      </c>
      <c r="AL76" s="6"/>
      <c r="AM76" s="137">
        <f t="shared" si="76"/>
        <v>3168</v>
      </c>
      <c r="AN76" s="159">
        <f t="shared" si="77"/>
        <v>0.10383275261324042</v>
      </c>
      <c r="AO76" s="168">
        <f t="shared" ref="AO76:AO97" si="86">AP76+AQ76</f>
        <v>384</v>
      </c>
      <c r="AP76" s="6">
        <v>384</v>
      </c>
      <c r="AQ76" s="6"/>
      <c r="AR76" s="137">
        <f t="shared" si="78"/>
        <v>3552</v>
      </c>
      <c r="AS76" s="159">
        <f t="shared" si="79"/>
        <v>0.12121212121212122</v>
      </c>
      <c r="AT76" s="163">
        <f t="shared" si="80"/>
        <v>3552</v>
      </c>
      <c r="AU76" s="164">
        <f t="shared" si="81"/>
        <v>1.0904510531570564</v>
      </c>
    </row>
    <row r="77" spans="2:47" outlineLevel="1">
      <c r="B77" s="236" t="s">
        <v>77</v>
      </c>
      <c r="C77" s="62" t="s">
        <v>103</v>
      </c>
      <c r="D77" s="68"/>
      <c r="E77" s="69"/>
      <c r="F77" s="68"/>
      <c r="G77" s="137">
        <f t="shared" si="60"/>
        <v>0</v>
      </c>
      <c r="H77" s="166">
        <f t="shared" si="61"/>
        <v>0</v>
      </c>
      <c r="I77" s="68"/>
      <c r="J77" s="137">
        <f t="shared" si="62"/>
        <v>0</v>
      </c>
      <c r="K77" s="166">
        <f t="shared" si="63"/>
        <v>0</v>
      </c>
      <c r="L77" s="68"/>
      <c r="M77" s="137">
        <f t="shared" si="64"/>
        <v>0</v>
      </c>
      <c r="N77" s="166">
        <f t="shared" si="65"/>
        <v>0</v>
      </c>
      <c r="O77" s="68"/>
      <c r="P77" s="137">
        <f t="shared" si="66"/>
        <v>0</v>
      </c>
      <c r="Q77" s="166">
        <f t="shared" si="67"/>
        <v>0</v>
      </c>
      <c r="R77" s="163">
        <f t="shared" si="68"/>
        <v>0</v>
      </c>
      <c r="S77" s="164">
        <f t="shared" si="69"/>
        <v>0</v>
      </c>
      <c r="U77" s="168">
        <f t="shared" si="82"/>
        <v>0</v>
      </c>
      <c r="V77" s="6"/>
      <c r="W77" s="6"/>
      <c r="X77" s="137">
        <f t="shared" si="70"/>
        <v>0</v>
      </c>
      <c r="Y77" s="166">
        <f t="shared" si="71"/>
        <v>0</v>
      </c>
      <c r="Z77" s="168">
        <f t="shared" si="83"/>
        <v>0</v>
      </c>
      <c r="AA77" s="6"/>
      <c r="AB77" s="6"/>
      <c r="AC77" s="137">
        <f t="shared" si="72"/>
        <v>0</v>
      </c>
      <c r="AD77" s="159">
        <f t="shared" si="73"/>
        <v>0</v>
      </c>
      <c r="AE77" s="168">
        <f t="shared" si="84"/>
        <v>0</v>
      </c>
      <c r="AF77" s="6"/>
      <c r="AG77" s="6"/>
      <c r="AH77" s="137">
        <f t="shared" si="74"/>
        <v>0</v>
      </c>
      <c r="AI77" s="159">
        <f t="shared" si="75"/>
        <v>0</v>
      </c>
      <c r="AJ77" s="168">
        <f t="shared" si="85"/>
        <v>0</v>
      </c>
      <c r="AK77" s="6"/>
      <c r="AL77" s="6"/>
      <c r="AM77" s="137">
        <f t="shared" si="76"/>
        <v>0</v>
      </c>
      <c r="AN77" s="159">
        <f t="shared" si="77"/>
        <v>0</v>
      </c>
      <c r="AO77" s="168">
        <f t="shared" si="86"/>
        <v>0</v>
      </c>
      <c r="AP77" s="6"/>
      <c r="AQ77" s="6"/>
      <c r="AR77" s="137">
        <f t="shared" si="78"/>
        <v>0</v>
      </c>
      <c r="AS77" s="159">
        <f t="shared" si="79"/>
        <v>0</v>
      </c>
      <c r="AT77" s="163">
        <f t="shared" si="80"/>
        <v>0</v>
      </c>
      <c r="AU77" s="164">
        <f t="shared" si="81"/>
        <v>0</v>
      </c>
    </row>
    <row r="78" spans="2:47" outlineLevel="1">
      <c r="B78" s="235" t="s">
        <v>78</v>
      </c>
      <c r="C78" s="62" t="s">
        <v>103</v>
      </c>
      <c r="D78" s="68"/>
      <c r="E78" s="69"/>
      <c r="F78" s="68"/>
      <c r="G78" s="137">
        <f t="shared" si="60"/>
        <v>0</v>
      </c>
      <c r="H78" s="166">
        <f t="shared" si="61"/>
        <v>0</v>
      </c>
      <c r="I78" s="68"/>
      <c r="J78" s="137">
        <f t="shared" si="62"/>
        <v>0</v>
      </c>
      <c r="K78" s="166">
        <f t="shared" si="63"/>
        <v>0</v>
      </c>
      <c r="L78" s="68"/>
      <c r="M78" s="137">
        <f t="shared" si="64"/>
        <v>0</v>
      </c>
      <c r="N78" s="166">
        <f t="shared" si="65"/>
        <v>0</v>
      </c>
      <c r="O78" s="68"/>
      <c r="P78" s="137">
        <f t="shared" si="66"/>
        <v>0</v>
      </c>
      <c r="Q78" s="166">
        <f t="shared" si="67"/>
        <v>0</v>
      </c>
      <c r="R78" s="163">
        <f t="shared" si="68"/>
        <v>0</v>
      </c>
      <c r="S78" s="164">
        <f t="shared" si="69"/>
        <v>0</v>
      </c>
      <c r="U78" s="168">
        <f t="shared" si="82"/>
        <v>0</v>
      </c>
      <c r="V78" s="6"/>
      <c r="W78" s="6"/>
      <c r="X78" s="137">
        <f t="shared" si="70"/>
        <v>0</v>
      </c>
      <c r="Y78" s="166">
        <f t="shared" si="71"/>
        <v>0</v>
      </c>
      <c r="Z78" s="168">
        <f t="shared" si="83"/>
        <v>0</v>
      </c>
      <c r="AA78" s="6"/>
      <c r="AB78" s="6"/>
      <c r="AC78" s="137">
        <f t="shared" si="72"/>
        <v>0</v>
      </c>
      <c r="AD78" s="159">
        <f t="shared" si="73"/>
        <v>0</v>
      </c>
      <c r="AE78" s="168">
        <f t="shared" si="84"/>
        <v>0</v>
      </c>
      <c r="AF78" s="6"/>
      <c r="AG78" s="6"/>
      <c r="AH78" s="137">
        <f t="shared" si="74"/>
        <v>0</v>
      </c>
      <c r="AI78" s="159">
        <f t="shared" si="75"/>
        <v>0</v>
      </c>
      <c r="AJ78" s="168">
        <f t="shared" si="85"/>
        <v>0</v>
      </c>
      <c r="AK78" s="6"/>
      <c r="AL78" s="6"/>
      <c r="AM78" s="137">
        <f t="shared" si="76"/>
        <v>0</v>
      </c>
      <c r="AN78" s="159">
        <f t="shared" si="77"/>
        <v>0</v>
      </c>
      <c r="AO78" s="168">
        <f t="shared" si="86"/>
        <v>0</v>
      </c>
      <c r="AP78" s="6"/>
      <c r="AQ78" s="6"/>
      <c r="AR78" s="137">
        <f t="shared" si="78"/>
        <v>0</v>
      </c>
      <c r="AS78" s="159">
        <f t="shared" si="79"/>
        <v>0</v>
      </c>
      <c r="AT78" s="163">
        <f t="shared" si="80"/>
        <v>0</v>
      </c>
      <c r="AU78" s="164">
        <f t="shared" si="81"/>
        <v>0</v>
      </c>
    </row>
    <row r="79" spans="2:47" outlineLevel="1">
      <c r="B79" s="236" t="s">
        <v>79</v>
      </c>
      <c r="C79" s="62" t="s">
        <v>103</v>
      </c>
      <c r="D79" s="68"/>
      <c r="E79" s="69"/>
      <c r="F79" s="68"/>
      <c r="G79" s="137">
        <f t="shared" si="60"/>
        <v>0</v>
      </c>
      <c r="H79" s="166">
        <f t="shared" si="61"/>
        <v>0</v>
      </c>
      <c r="I79" s="68"/>
      <c r="J79" s="137">
        <f t="shared" si="62"/>
        <v>0</v>
      </c>
      <c r="K79" s="166">
        <f t="shared" si="63"/>
        <v>0</v>
      </c>
      <c r="L79" s="68"/>
      <c r="M79" s="137">
        <f t="shared" si="64"/>
        <v>0</v>
      </c>
      <c r="N79" s="166">
        <f t="shared" si="65"/>
        <v>0</v>
      </c>
      <c r="O79" s="68"/>
      <c r="P79" s="137">
        <f t="shared" si="66"/>
        <v>0</v>
      </c>
      <c r="Q79" s="166">
        <f t="shared" si="67"/>
        <v>0</v>
      </c>
      <c r="R79" s="163">
        <f t="shared" si="68"/>
        <v>0</v>
      </c>
      <c r="S79" s="164">
        <f t="shared" si="69"/>
        <v>0</v>
      </c>
      <c r="U79" s="168">
        <f t="shared" si="82"/>
        <v>86</v>
      </c>
      <c r="V79" s="6">
        <v>86</v>
      </c>
      <c r="W79" s="6"/>
      <c r="X79" s="137">
        <f t="shared" si="70"/>
        <v>86</v>
      </c>
      <c r="Y79" s="166">
        <f t="shared" si="71"/>
        <v>0</v>
      </c>
      <c r="Z79" s="168">
        <f t="shared" si="83"/>
        <v>455</v>
      </c>
      <c r="AA79" s="6">
        <f>126+329</f>
        <v>455</v>
      </c>
      <c r="AB79" s="6"/>
      <c r="AC79" s="137">
        <f t="shared" si="72"/>
        <v>541</v>
      </c>
      <c r="AD79" s="159">
        <f t="shared" si="73"/>
        <v>5.2906976744186043</v>
      </c>
      <c r="AE79" s="168">
        <f t="shared" si="84"/>
        <v>510</v>
      </c>
      <c r="AF79" s="6">
        <v>510</v>
      </c>
      <c r="AG79" s="6"/>
      <c r="AH79" s="137">
        <f t="shared" si="74"/>
        <v>1051</v>
      </c>
      <c r="AI79" s="159">
        <f t="shared" si="75"/>
        <v>0.94269870609981521</v>
      </c>
      <c r="AJ79" s="168">
        <f t="shared" si="85"/>
        <v>25</v>
      </c>
      <c r="AK79" s="6">
        <v>25</v>
      </c>
      <c r="AL79" s="6"/>
      <c r="AM79" s="137">
        <f t="shared" si="76"/>
        <v>1076</v>
      </c>
      <c r="AN79" s="159">
        <f t="shared" si="77"/>
        <v>2.3786869647954328E-2</v>
      </c>
      <c r="AO79" s="168">
        <f t="shared" si="86"/>
        <v>36</v>
      </c>
      <c r="AP79" s="6">
        <v>36</v>
      </c>
      <c r="AQ79" s="6"/>
      <c r="AR79" s="137">
        <f t="shared" si="78"/>
        <v>1112</v>
      </c>
      <c r="AS79" s="159">
        <f t="shared" si="79"/>
        <v>3.3457249070631967E-2</v>
      </c>
      <c r="AT79" s="163">
        <f t="shared" si="80"/>
        <v>1112</v>
      </c>
      <c r="AU79" s="164">
        <f t="shared" si="81"/>
        <v>0.89627615507821767</v>
      </c>
    </row>
    <row r="80" spans="2:47" outlineLevel="1">
      <c r="B80" s="236" t="s">
        <v>80</v>
      </c>
      <c r="C80" s="62" t="s">
        <v>103</v>
      </c>
      <c r="D80" s="68"/>
      <c r="E80" s="69"/>
      <c r="F80" s="68"/>
      <c r="G80" s="137">
        <f t="shared" si="60"/>
        <v>0</v>
      </c>
      <c r="H80" s="166">
        <f t="shared" si="61"/>
        <v>0</v>
      </c>
      <c r="I80" s="68"/>
      <c r="J80" s="137">
        <f t="shared" si="62"/>
        <v>0</v>
      </c>
      <c r="K80" s="166">
        <f t="shared" si="63"/>
        <v>0</v>
      </c>
      <c r="L80" s="68"/>
      <c r="M80" s="137">
        <f t="shared" si="64"/>
        <v>0</v>
      </c>
      <c r="N80" s="166">
        <f t="shared" si="65"/>
        <v>0</v>
      </c>
      <c r="O80" s="68"/>
      <c r="P80" s="137">
        <f t="shared" si="66"/>
        <v>0</v>
      </c>
      <c r="Q80" s="166">
        <f t="shared" si="67"/>
        <v>0</v>
      </c>
      <c r="R80" s="163">
        <f t="shared" si="68"/>
        <v>0</v>
      </c>
      <c r="S80" s="164">
        <f t="shared" si="69"/>
        <v>0</v>
      </c>
      <c r="U80" s="168">
        <f t="shared" si="82"/>
        <v>0</v>
      </c>
      <c r="V80" s="6"/>
      <c r="W80" s="6"/>
      <c r="X80" s="137">
        <f t="shared" si="70"/>
        <v>0</v>
      </c>
      <c r="Y80" s="166">
        <f t="shared" si="71"/>
        <v>0</v>
      </c>
      <c r="Z80" s="168">
        <f t="shared" si="83"/>
        <v>0</v>
      </c>
      <c r="AA80" s="6"/>
      <c r="AB80" s="6"/>
      <c r="AC80" s="137">
        <f t="shared" si="72"/>
        <v>0</v>
      </c>
      <c r="AD80" s="159">
        <f t="shared" si="73"/>
        <v>0</v>
      </c>
      <c r="AE80" s="168">
        <f t="shared" si="84"/>
        <v>0</v>
      </c>
      <c r="AF80" s="6"/>
      <c r="AG80" s="6"/>
      <c r="AH80" s="137">
        <f t="shared" si="74"/>
        <v>0</v>
      </c>
      <c r="AI80" s="159">
        <f t="shared" si="75"/>
        <v>0</v>
      </c>
      <c r="AJ80" s="168">
        <f t="shared" si="85"/>
        <v>0</v>
      </c>
      <c r="AK80" s="6"/>
      <c r="AL80" s="6"/>
      <c r="AM80" s="137">
        <f t="shared" si="76"/>
        <v>0</v>
      </c>
      <c r="AN80" s="159">
        <f t="shared" si="77"/>
        <v>0</v>
      </c>
      <c r="AO80" s="168">
        <f t="shared" si="86"/>
        <v>0</v>
      </c>
      <c r="AP80" s="6"/>
      <c r="AQ80" s="6"/>
      <c r="AR80" s="137">
        <f t="shared" si="78"/>
        <v>0</v>
      </c>
      <c r="AS80" s="159">
        <f t="shared" si="79"/>
        <v>0</v>
      </c>
      <c r="AT80" s="163">
        <f t="shared" si="80"/>
        <v>0</v>
      </c>
      <c r="AU80" s="164">
        <f t="shared" si="81"/>
        <v>0</v>
      </c>
    </row>
    <row r="81" spans="2:47" outlineLevel="1">
      <c r="B81" s="235" t="s">
        <v>81</v>
      </c>
      <c r="C81" s="62" t="s">
        <v>103</v>
      </c>
      <c r="D81" s="68"/>
      <c r="E81" s="69"/>
      <c r="F81" s="68"/>
      <c r="G81" s="137">
        <f t="shared" si="60"/>
        <v>0</v>
      </c>
      <c r="H81" s="166">
        <f t="shared" si="61"/>
        <v>0</v>
      </c>
      <c r="I81" s="68"/>
      <c r="J81" s="137">
        <f t="shared" si="62"/>
        <v>0</v>
      </c>
      <c r="K81" s="166">
        <f t="shared" si="63"/>
        <v>0</v>
      </c>
      <c r="L81" s="68"/>
      <c r="M81" s="137">
        <f t="shared" si="64"/>
        <v>0</v>
      </c>
      <c r="N81" s="166">
        <f t="shared" si="65"/>
        <v>0</v>
      </c>
      <c r="O81" s="68"/>
      <c r="P81" s="137">
        <f t="shared" si="66"/>
        <v>0</v>
      </c>
      <c r="Q81" s="166">
        <f t="shared" si="67"/>
        <v>0</v>
      </c>
      <c r="R81" s="163">
        <f t="shared" si="68"/>
        <v>0</v>
      </c>
      <c r="S81" s="164">
        <f t="shared" si="69"/>
        <v>0</v>
      </c>
      <c r="U81" s="168">
        <f t="shared" si="82"/>
        <v>0</v>
      </c>
      <c r="V81" s="6"/>
      <c r="W81" s="6"/>
      <c r="X81" s="137">
        <f t="shared" si="70"/>
        <v>0</v>
      </c>
      <c r="Y81" s="166">
        <f t="shared" si="71"/>
        <v>0</v>
      </c>
      <c r="Z81" s="168">
        <f t="shared" si="83"/>
        <v>0</v>
      </c>
      <c r="AA81" s="6"/>
      <c r="AB81" s="6"/>
      <c r="AC81" s="137">
        <f t="shared" si="72"/>
        <v>0</v>
      </c>
      <c r="AD81" s="159">
        <f t="shared" si="73"/>
        <v>0</v>
      </c>
      <c r="AE81" s="168">
        <f t="shared" si="84"/>
        <v>0</v>
      </c>
      <c r="AF81" s="6"/>
      <c r="AG81" s="6"/>
      <c r="AH81" s="137">
        <f t="shared" si="74"/>
        <v>0</v>
      </c>
      <c r="AI81" s="159">
        <f t="shared" si="75"/>
        <v>0</v>
      </c>
      <c r="AJ81" s="168">
        <f t="shared" si="85"/>
        <v>0</v>
      </c>
      <c r="AK81" s="6"/>
      <c r="AL81" s="6"/>
      <c r="AM81" s="137">
        <f t="shared" si="76"/>
        <v>0</v>
      </c>
      <c r="AN81" s="159">
        <f t="shared" si="77"/>
        <v>0</v>
      </c>
      <c r="AO81" s="168">
        <f t="shared" si="86"/>
        <v>0</v>
      </c>
      <c r="AP81" s="6"/>
      <c r="AQ81" s="6"/>
      <c r="AR81" s="137">
        <f t="shared" si="78"/>
        <v>0</v>
      </c>
      <c r="AS81" s="159">
        <f t="shared" si="79"/>
        <v>0</v>
      </c>
      <c r="AT81" s="163">
        <f t="shared" si="80"/>
        <v>0</v>
      </c>
      <c r="AU81" s="164">
        <f t="shared" si="81"/>
        <v>0</v>
      </c>
    </row>
    <row r="82" spans="2:47" outlineLevel="1">
      <c r="B82" s="236" t="s">
        <v>82</v>
      </c>
      <c r="C82" s="62" t="s">
        <v>103</v>
      </c>
      <c r="D82" s="68"/>
      <c r="E82" s="69"/>
      <c r="F82" s="68"/>
      <c r="G82" s="137">
        <f t="shared" si="60"/>
        <v>0</v>
      </c>
      <c r="H82" s="166">
        <f t="shared" si="61"/>
        <v>0</v>
      </c>
      <c r="I82" s="68"/>
      <c r="J82" s="137">
        <f t="shared" si="62"/>
        <v>0</v>
      </c>
      <c r="K82" s="166">
        <f t="shared" si="63"/>
        <v>0</v>
      </c>
      <c r="L82" s="68"/>
      <c r="M82" s="137">
        <f t="shared" si="64"/>
        <v>0</v>
      </c>
      <c r="N82" s="166">
        <f t="shared" si="65"/>
        <v>0</v>
      </c>
      <c r="O82" s="68"/>
      <c r="P82" s="137">
        <f t="shared" si="66"/>
        <v>0</v>
      </c>
      <c r="Q82" s="166">
        <f t="shared" si="67"/>
        <v>0</v>
      </c>
      <c r="R82" s="163">
        <f t="shared" si="68"/>
        <v>0</v>
      </c>
      <c r="S82" s="164">
        <f t="shared" si="69"/>
        <v>0</v>
      </c>
      <c r="U82" s="168">
        <f t="shared" si="82"/>
        <v>116</v>
      </c>
      <c r="V82" s="6">
        <v>116</v>
      </c>
      <c r="W82" s="6"/>
      <c r="X82" s="137">
        <f t="shared" si="70"/>
        <v>116</v>
      </c>
      <c r="Y82" s="166">
        <f t="shared" si="71"/>
        <v>0</v>
      </c>
      <c r="Z82" s="168">
        <f t="shared" si="83"/>
        <v>796</v>
      </c>
      <c r="AA82" s="6">
        <f>339+457</f>
        <v>796</v>
      </c>
      <c r="AB82" s="6"/>
      <c r="AC82" s="137">
        <f t="shared" si="72"/>
        <v>912</v>
      </c>
      <c r="AD82" s="159">
        <f t="shared" si="73"/>
        <v>6.8620689655172411</v>
      </c>
      <c r="AE82" s="168">
        <f t="shared" si="84"/>
        <v>829</v>
      </c>
      <c r="AF82" s="6">
        <v>829</v>
      </c>
      <c r="AG82" s="6"/>
      <c r="AH82" s="137">
        <f t="shared" si="74"/>
        <v>1741</v>
      </c>
      <c r="AI82" s="159">
        <f t="shared" si="75"/>
        <v>0.90899122807017541</v>
      </c>
      <c r="AJ82" s="168">
        <f t="shared" si="85"/>
        <v>162</v>
      </c>
      <c r="AK82" s="6">
        <v>162</v>
      </c>
      <c r="AL82" s="6"/>
      <c r="AM82" s="137">
        <f t="shared" si="76"/>
        <v>1903</v>
      </c>
      <c r="AN82" s="159">
        <f t="shared" si="77"/>
        <v>9.3049971280873056E-2</v>
      </c>
      <c r="AO82" s="168">
        <f t="shared" si="86"/>
        <v>241</v>
      </c>
      <c r="AP82" s="6">
        <v>241</v>
      </c>
      <c r="AQ82" s="6"/>
      <c r="AR82" s="137">
        <f t="shared" si="78"/>
        <v>2144</v>
      </c>
      <c r="AS82" s="159">
        <f t="shared" si="79"/>
        <v>0.12664214398318444</v>
      </c>
      <c r="AT82" s="163">
        <f t="shared" si="80"/>
        <v>2144</v>
      </c>
      <c r="AU82" s="164">
        <f t="shared" si="81"/>
        <v>1.073441076252724</v>
      </c>
    </row>
    <row r="83" spans="2:47" outlineLevel="1">
      <c r="B83" s="236" t="s">
        <v>83</v>
      </c>
      <c r="C83" s="62" t="s">
        <v>103</v>
      </c>
      <c r="D83" s="68"/>
      <c r="E83" s="69"/>
      <c r="F83" s="68"/>
      <c r="G83" s="137">
        <f t="shared" si="60"/>
        <v>0</v>
      </c>
      <c r="H83" s="166">
        <f t="shared" si="61"/>
        <v>0</v>
      </c>
      <c r="I83" s="68"/>
      <c r="J83" s="137">
        <f t="shared" si="62"/>
        <v>0</v>
      </c>
      <c r="K83" s="166">
        <f t="shared" si="63"/>
        <v>0</v>
      </c>
      <c r="L83" s="68"/>
      <c r="M83" s="137">
        <f t="shared" si="64"/>
        <v>0</v>
      </c>
      <c r="N83" s="166">
        <f t="shared" si="65"/>
        <v>0</v>
      </c>
      <c r="O83" s="68"/>
      <c r="P83" s="137">
        <f t="shared" si="66"/>
        <v>0</v>
      </c>
      <c r="Q83" s="166">
        <f t="shared" si="67"/>
        <v>0</v>
      </c>
      <c r="R83" s="163">
        <f t="shared" si="68"/>
        <v>0</v>
      </c>
      <c r="S83" s="164">
        <f t="shared" si="69"/>
        <v>0</v>
      </c>
      <c r="U83" s="168">
        <f t="shared" si="82"/>
        <v>0</v>
      </c>
      <c r="V83" s="6"/>
      <c r="W83" s="6"/>
      <c r="X83" s="137">
        <f t="shared" si="70"/>
        <v>0</v>
      </c>
      <c r="Y83" s="166">
        <f t="shared" si="71"/>
        <v>0</v>
      </c>
      <c r="Z83" s="168">
        <f t="shared" si="83"/>
        <v>0</v>
      </c>
      <c r="AA83" s="6"/>
      <c r="AB83" s="6"/>
      <c r="AC83" s="137">
        <f t="shared" si="72"/>
        <v>0</v>
      </c>
      <c r="AD83" s="159">
        <f t="shared" si="73"/>
        <v>0</v>
      </c>
      <c r="AE83" s="168">
        <f t="shared" si="84"/>
        <v>0</v>
      </c>
      <c r="AF83" s="6"/>
      <c r="AG83" s="6"/>
      <c r="AH83" s="137">
        <f t="shared" si="74"/>
        <v>0</v>
      </c>
      <c r="AI83" s="159">
        <f t="shared" si="75"/>
        <v>0</v>
      </c>
      <c r="AJ83" s="168">
        <f t="shared" si="85"/>
        <v>0</v>
      </c>
      <c r="AK83" s="6"/>
      <c r="AL83" s="6"/>
      <c r="AM83" s="137">
        <f t="shared" si="76"/>
        <v>0</v>
      </c>
      <c r="AN83" s="159">
        <f t="shared" si="77"/>
        <v>0</v>
      </c>
      <c r="AO83" s="168">
        <f t="shared" si="86"/>
        <v>0</v>
      </c>
      <c r="AP83" s="6"/>
      <c r="AQ83" s="6"/>
      <c r="AR83" s="137">
        <f t="shared" si="78"/>
        <v>0</v>
      </c>
      <c r="AS83" s="159">
        <f t="shared" si="79"/>
        <v>0</v>
      </c>
      <c r="AT83" s="163">
        <f t="shared" si="80"/>
        <v>0</v>
      </c>
      <c r="AU83" s="164">
        <f t="shared" si="81"/>
        <v>0</v>
      </c>
    </row>
    <row r="84" spans="2:47" outlineLevel="1">
      <c r="B84" s="235" t="s">
        <v>84</v>
      </c>
      <c r="C84" s="62" t="s">
        <v>103</v>
      </c>
      <c r="D84" s="68"/>
      <c r="E84" s="69"/>
      <c r="F84" s="68"/>
      <c r="G84" s="137">
        <f t="shared" si="60"/>
        <v>0</v>
      </c>
      <c r="H84" s="166">
        <f t="shared" si="61"/>
        <v>0</v>
      </c>
      <c r="I84" s="68"/>
      <c r="J84" s="137">
        <f t="shared" si="62"/>
        <v>0</v>
      </c>
      <c r="K84" s="166">
        <f t="shared" si="63"/>
        <v>0</v>
      </c>
      <c r="L84" s="68"/>
      <c r="M84" s="137">
        <f t="shared" si="64"/>
        <v>0</v>
      </c>
      <c r="N84" s="166">
        <f t="shared" si="65"/>
        <v>0</v>
      </c>
      <c r="O84" s="68"/>
      <c r="P84" s="137">
        <f t="shared" si="66"/>
        <v>0</v>
      </c>
      <c r="Q84" s="166">
        <f t="shared" si="67"/>
        <v>0</v>
      </c>
      <c r="R84" s="163">
        <f t="shared" si="68"/>
        <v>0</v>
      </c>
      <c r="S84" s="164">
        <f t="shared" si="69"/>
        <v>0</v>
      </c>
      <c r="U84" s="168">
        <f t="shared" si="82"/>
        <v>0</v>
      </c>
      <c r="V84" s="6"/>
      <c r="W84" s="6"/>
      <c r="X84" s="137">
        <f t="shared" si="70"/>
        <v>0</v>
      </c>
      <c r="Y84" s="166">
        <f t="shared" si="71"/>
        <v>0</v>
      </c>
      <c r="Z84" s="168">
        <f t="shared" si="83"/>
        <v>0</v>
      </c>
      <c r="AA84" s="6"/>
      <c r="AB84" s="6"/>
      <c r="AC84" s="137">
        <f t="shared" si="72"/>
        <v>0</v>
      </c>
      <c r="AD84" s="159">
        <f t="shared" si="73"/>
        <v>0</v>
      </c>
      <c r="AE84" s="168">
        <f t="shared" si="84"/>
        <v>0</v>
      </c>
      <c r="AF84" s="6"/>
      <c r="AG84" s="6"/>
      <c r="AH84" s="137">
        <f t="shared" si="74"/>
        <v>0</v>
      </c>
      <c r="AI84" s="159">
        <f t="shared" si="75"/>
        <v>0</v>
      </c>
      <c r="AJ84" s="168">
        <f t="shared" si="85"/>
        <v>0</v>
      </c>
      <c r="AK84" s="6"/>
      <c r="AL84" s="6"/>
      <c r="AM84" s="137">
        <f t="shared" si="76"/>
        <v>0</v>
      </c>
      <c r="AN84" s="159">
        <f t="shared" si="77"/>
        <v>0</v>
      </c>
      <c r="AO84" s="168">
        <f t="shared" si="86"/>
        <v>0</v>
      </c>
      <c r="AP84" s="6"/>
      <c r="AQ84" s="6"/>
      <c r="AR84" s="137">
        <f t="shared" si="78"/>
        <v>0</v>
      </c>
      <c r="AS84" s="159">
        <f t="shared" si="79"/>
        <v>0</v>
      </c>
      <c r="AT84" s="163">
        <f t="shared" si="80"/>
        <v>0</v>
      </c>
      <c r="AU84" s="164">
        <f t="shared" si="81"/>
        <v>0</v>
      </c>
    </row>
    <row r="85" spans="2:47" outlineLevel="1">
      <c r="B85" s="237" t="s">
        <v>85</v>
      </c>
      <c r="C85" s="62" t="s">
        <v>103</v>
      </c>
      <c r="D85" s="68"/>
      <c r="E85" s="69"/>
      <c r="F85" s="68"/>
      <c r="G85" s="137">
        <f t="shared" si="60"/>
        <v>0</v>
      </c>
      <c r="H85" s="166">
        <f t="shared" si="61"/>
        <v>0</v>
      </c>
      <c r="I85" s="68"/>
      <c r="J85" s="137">
        <f t="shared" si="62"/>
        <v>0</v>
      </c>
      <c r="K85" s="166">
        <f t="shared" si="63"/>
        <v>0</v>
      </c>
      <c r="L85" s="68"/>
      <c r="M85" s="137">
        <f t="shared" si="64"/>
        <v>0</v>
      </c>
      <c r="N85" s="166">
        <f t="shared" si="65"/>
        <v>0</v>
      </c>
      <c r="O85" s="68"/>
      <c r="P85" s="137">
        <f t="shared" si="66"/>
        <v>0</v>
      </c>
      <c r="Q85" s="166">
        <f t="shared" si="67"/>
        <v>0</v>
      </c>
      <c r="R85" s="163">
        <f t="shared" si="68"/>
        <v>0</v>
      </c>
      <c r="S85" s="164">
        <f t="shared" si="69"/>
        <v>0</v>
      </c>
      <c r="U85" s="168">
        <f t="shared" si="82"/>
        <v>0</v>
      </c>
      <c r="V85" s="6"/>
      <c r="W85" s="6"/>
      <c r="X85" s="137">
        <f t="shared" si="70"/>
        <v>0</v>
      </c>
      <c r="Y85" s="166">
        <f t="shared" si="71"/>
        <v>0</v>
      </c>
      <c r="Z85" s="168">
        <f t="shared" si="83"/>
        <v>0</v>
      </c>
      <c r="AA85" s="6"/>
      <c r="AB85" s="6"/>
      <c r="AC85" s="137">
        <f t="shared" si="72"/>
        <v>0</v>
      </c>
      <c r="AD85" s="159">
        <f t="shared" si="73"/>
        <v>0</v>
      </c>
      <c r="AE85" s="168">
        <f t="shared" si="84"/>
        <v>0</v>
      </c>
      <c r="AF85" s="6"/>
      <c r="AG85" s="6"/>
      <c r="AH85" s="137">
        <f t="shared" si="74"/>
        <v>0</v>
      </c>
      <c r="AI85" s="159">
        <f t="shared" si="75"/>
        <v>0</v>
      </c>
      <c r="AJ85" s="168">
        <f t="shared" si="85"/>
        <v>0</v>
      </c>
      <c r="AK85" s="6"/>
      <c r="AL85" s="6"/>
      <c r="AM85" s="137">
        <f t="shared" si="76"/>
        <v>0</v>
      </c>
      <c r="AN85" s="159">
        <f t="shared" si="77"/>
        <v>0</v>
      </c>
      <c r="AO85" s="168">
        <f t="shared" si="86"/>
        <v>0</v>
      </c>
      <c r="AP85" s="6"/>
      <c r="AQ85" s="6"/>
      <c r="AR85" s="137">
        <f t="shared" si="78"/>
        <v>0</v>
      </c>
      <c r="AS85" s="159">
        <f t="shared" si="79"/>
        <v>0</v>
      </c>
      <c r="AT85" s="163">
        <f t="shared" si="80"/>
        <v>0</v>
      </c>
      <c r="AU85" s="164">
        <f t="shared" si="81"/>
        <v>0</v>
      </c>
    </row>
    <row r="86" spans="2:47" outlineLevel="1">
      <c r="B86" s="235" t="s">
        <v>86</v>
      </c>
      <c r="C86" s="62" t="s">
        <v>103</v>
      </c>
      <c r="D86" s="68"/>
      <c r="E86" s="69"/>
      <c r="F86" s="68"/>
      <c r="G86" s="137">
        <f t="shared" si="60"/>
        <v>0</v>
      </c>
      <c r="H86" s="166">
        <f t="shared" si="61"/>
        <v>0</v>
      </c>
      <c r="I86" s="68"/>
      <c r="J86" s="137">
        <f t="shared" si="62"/>
        <v>0</v>
      </c>
      <c r="K86" s="166">
        <f t="shared" si="63"/>
        <v>0</v>
      </c>
      <c r="L86" s="68"/>
      <c r="M86" s="137">
        <f t="shared" si="64"/>
        <v>0</v>
      </c>
      <c r="N86" s="166">
        <f t="shared" si="65"/>
        <v>0</v>
      </c>
      <c r="O86" s="68"/>
      <c r="P86" s="137">
        <f t="shared" si="66"/>
        <v>0</v>
      </c>
      <c r="Q86" s="166">
        <f t="shared" si="67"/>
        <v>0</v>
      </c>
      <c r="R86" s="163">
        <f t="shared" si="68"/>
        <v>0</v>
      </c>
      <c r="S86" s="164">
        <f t="shared" si="69"/>
        <v>0</v>
      </c>
      <c r="U86" s="168">
        <f t="shared" si="82"/>
        <v>0</v>
      </c>
      <c r="V86" s="6"/>
      <c r="W86" s="6"/>
      <c r="X86" s="137">
        <f t="shared" si="70"/>
        <v>0</v>
      </c>
      <c r="Y86" s="166">
        <f t="shared" si="71"/>
        <v>0</v>
      </c>
      <c r="Z86" s="168">
        <f t="shared" si="83"/>
        <v>0</v>
      </c>
      <c r="AA86" s="6"/>
      <c r="AB86" s="6"/>
      <c r="AC86" s="137">
        <f t="shared" si="72"/>
        <v>0</v>
      </c>
      <c r="AD86" s="159">
        <f t="shared" si="73"/>
        <v>0</v>
      </c>
      <c r="AE86" s="168">
        <f t="shared" si="84"/>
        <v>0</v>
      </c>
      <c r="AF86" s="6"/>
      <c r="AG86" s="6"/>
      <c r="AH86" s="137">
        <f t="shared" si="74"/>
        <v>0</v>
      </c>
      <c r="AI86" s="159">
        <f t="shared" si="75"/>
        <v>0</v>
      </c>
      <c r="AJ86" s="168">
        <f t="shared" si="85"/>
        <v>0</v>
      </c>
      <c r="AK86" s="6"/>
      <c r="AL86" s="6"/>
      <c r="AM86" s="137">
        <f t="shared" si="76"/>
        <v>0</v>
      </c>
      <c r="AN86" s="159">
        <f t="shared" si="77"/>
        <v>0</v>
      </c>
      <c r="AO86" s="168">
        <f t="shared" si="86"/>
        <v>0</v>
      </c>
      <c r="AP86" s="6"/>
      <c r="AQ86" s="6"/>
      <c r="AR86" s="137">
        <f t="shared" si="78"/>
        <v>0</v>
      </c>
      <c r="AS86" s="159">
        <f t="shared" si="79"/>
        <v>0</v>
      </c>
      <c r="AT86" s="163">
        <f t="shared" si="80"/>
        <v>0</v>
      </c>
      <c r="AU86" s="164">
        <f t="shared" si="81"/>
        <v>0</v>
      </c>
    </row>
    <row r="87" spans="2:47" outlineLevel="1">
      <c r="B87" s="236" t="s">
        <v>87</v>
      </c>
      <c r="C87" s="62" t="s">
        <v>103</v>
      </c>
      <c r="D87" s="68"/>
      <c r="E87" s="69"/>
      <c r="F87" s="68"/>
      <c r="G87" s="137">
        <f t="shared" si="60"/>
        <v>0</v>
      </c>
      <c r="H87" s="166">
        <f t="shared" si="61"/>
        <v>0</v>
      </c>
      <c r="I87" s="68"/>
      <c r="J87" s="137">
        <f t="shared" si="62"/>
        <v>0</v>
      </c>
      <c r="K87" s="166">
        <f t="shared" si="63"/>
        <v>0</v>
      </c>
      <c r="L87" s="68"/>
      <c r="M87" s="137">
        <f t="shared" si="64"/>
        <v>0</v>
      </c>
      <c r="N87" s="166">
        <f t="shared" si="65"/>
        <v>0</v>
      </c>
      <c r="O87" s="68"/>
      <c r="P87" s="137">
        <f t="shared" si="66"/>
        <v>0</v>
      </c>
      <c r="Q87" s="166">
        <f t="shared" si="67"/>
        <v>0</v>
      </c>
      <c r="R87" s="163">
        <f t="shared" si="68"/>
        <v>0</v>
      </c>
      <c r="S87" s="164">
        <f t="shared" si="69"/>
        <v>0</v>
      </c>
      <c r="U87" s="168">
        <f t="shared" si="82"/>
        <v>0</v>
      </c>
      <c r="V87" s="6"/>
      <c r="W87" s="6"/>
      <c r="X87" s="137">
        <f t="shared" si="70"/>
        <v>0</v>
      </c>
      <c r="Y87" s="166">
        <f t="shared" si="71"/>
        <v>0</v>
      </c>
      <c r="Z87" s="168">
        <f t="shared" si="83"/>
        <v>0</v>
      </c>
      <c r="AA87" s="6"/>
      <c r="AB87" s="6"/>
      <c r="AC87" s="137">
        <f t="shared" si="72"/>
        <v>0</v>
      </c>
      <c r="AD87" s="159">
        <f t="shared" si="73"/>
        <v>0</v>
      </c>
      <c r="AE87" s="168">
        <f t="shared" si="84"/>
        <v>0</v>
      </c>
      <c r="AF87" s="6"/>
      <c r="AG87" s="6"/>
      <c r="AH87" s="137">
        <f t="shared" si="74"/>
        <v>0</v>
      </c>
      <c r="AI87" s="159">
        <f t="shared" si="75"/>
        <v>0</v>
      </c>
      <c r="AJ87" s="168">
        <f t="shared" si="85"/>
        <v>0</v>
      </c>
      <c r="AK87" s="6"/>
      <c r="AL87" s="6"/>
      <c r="AM87" s="137">
        <f t="shared" si="76"/>
        <v>0</v>
      </c>
      <c r="AN87" s="159">
        <f t="shared" si="77"/>
        <v>0</v>
      </c>
      <c r="AO87" s="168">
        <f t="shared" si="86"/>
        <v>0</v>
      </c>
      <c r="AP87" s="6"/>
      <c r="AQ87" s="6"/>
      <c r="AR87" s="137">
        <f t="shared" si="78"/>
        <v>0</v>
      </c>
      <c r="AS87" s="159">
        <f t="shared" si="79"/>
        <v>0</v>
      </c>
      <c r="AT87" s="163">
        <f t="shared" si="80"/>
        <v>0</v>
      </c>
      <c r="AU87" s="164">
        <f t="shared" si="81"/>
        <v>0</v>
      </c>
    </row>
    <row r="88" spans="2:47" outlineLevel="1">
      <c r="B88" s="235" t="s">
        <v>88</v>
      </c>
      <c r="C88" s="62" t="s">
        <v>103</v>
      </c>
      <c r="D88" s="68"/>
      <c r="E88" s="69"/>
      <c r="F88" s="68"/>
      <c r="G88" s="137">
        <f t="shared" si="60"/>
        <v>0</v>
      </c>
      <c r="H88" s="166">
        <f t="shared" si="61"/>
        <v>0</v>
      </c>
      <c r="I88" s="68"/>
      <c r="J88" s="137">
        <f t="shared" si="62"/>
        <v>0</v>
      </c>
      <c r="K88" s="166">
        <f t="shared" si="63"/>
        <v>0</v>
      </c>
      <c r="L88" s="68"/>
      <c r="M88" s="137">
        <f t="shared" si="64"/>
        <v>0</v>
      </c>
      <c r="N88" s="166">
        <f t="shared" si="65"/>
        <v>0</v>
      </c>
      <c r="O88" s="68"/>
      <c r="P88" s="137">
        <f t="shared" si="66"/>
        <v>0</v>
      </c>
      <c r="Q88" s="166">
        <f t="shared" si="67"/>
        <v>0</v>
      </c>
      <c r="R88" s="163">
        <f t="shared" si="68"/>
        <v>0</v>
      </c>
      <c r="S88" s="164">
        <f t="shared" si="69"/>
        <v>0</v>
      </c>
      <c r="U88" s="168">
        <f t="shared" si="82"/>
        <v>0</v>
      </c>
      <c r="V88" s="6"/>
      <c r="W88" s="6"/>
      <c r="X88" s="137">
        <f t="shared" si="70"/>
        <v>0</v>
      </c>
      <c r="Y88" s="166">
        <f t="shared" si="71"/>
        <v>0</v>
      </c>
      <c r="Z88" s="168">
        <f t="shared" si="83"/>
        <v>0</v>
      </c>
      <c r="AA88" s="6"/>
      <c r="AB88" s="6"/>
      <c r="AC88" s="137">
        <f t="shared" si="72"/>
        <v>0</v>
      </c>
      <c r="AD88" s="159">
        <f t="shared" si="73"/>
        <v>0</v>
      </c>
      <c r="AE88" s="168">
        <f t="shared" si="84"/>
        <v>0</v>
      </c>
      <c r="AF88" s="6"/>
      <c r="AG88" s="6"/>
      <c r="AH88" s="137">
        <f t="shared" si="74"/>
        <v>0</v>
      </c>
      <c r="AI88" s="159">
        <f t="shared" si="75"/>
        <v>0</v>
      </c>
      <c r="AJ88" s="168">
        <f t="shared" si="85"/>
        <v>0</v>
      </c>
      <c r="AK88" s="6"/>
      <c r="AL88" s="6"/>
      <c r="AM88" s="137">
        <f t="shared" si="76"/>
        <v>0</v>
      </c>
      <c r="AN88" s="159">
        <f t="shared" si="77"/>
        <v>0</v>
      </c>
      <c r="AO88" s="168">
        <f t="shared" si="86"/>
        <v>0</v>
      </c>
      <c r="AP88" s="6"/>
      <c r="AQ88" s="6"/>
      <c r="AR88" s="137">
        <f t="shared" si="78"/>
        <v>0</v>
      </c>
      <c r="AS88" s="159">
        <f t="shared" si="79"/>
        <v>0</v>
      </c>
      <c r="AT88" s="163">
        <f t="shared" si="80"/>
        <v>0</v>
      </c>
      <c r="AU88" s="164">
        <f t="shared" si="81"/>
        <v>0</v>
      </c>
    </row>
    <row r="89" spans="2:47" outlineLevel="1">
      <c r="B89" s="236" t="s">
        <v>89</v>
      </c>
      <c r="C89" s="62" t="s">
        <v>103</v>
      </c>
      <c r="D89" s="68"/>
      <c r="E89" s="69"/>
      <c r="F89" s="68"/>
      <c r="G89" s="137">
        <f t="shared" si="60"/>
        <v>0</v>
      </c>
      <c r="H89" s="166">
        <f t="shared" si="61"/>
        <v>0</v>
      </c>
      <c r="I89" s="68"/>
      <c r="J89" s="137">
        <f t="shared" si="62"/>
        <v>0</v>
      </c>
      <c r="K89" s="166">
        <f t="shared" si="63"/>
        <v>0</v>
      </c>
      <c r="L89" s="68"/>
      <c r="M89" s="137">
        <f t="shared" si="64"/>
        <v>0</v>
      </c>
      <c r="N89" s="166">
        <f t="shared" si="65"/>
        <v>0</v>
      </c>
      <c r="O89" s="68"/>
      <c r="P89" s="137">
        <f t="shared" si="66"/>
        <v>0</v>
      </c>
      <c r="Q89" s="166">
        <f t="shared" si="67"/>
        <v>0</v>
      </c>
      <c r="R89" s="163">
        <f t="shared" si="68"/>
        <v>0</v>
      </c>
      <c r="S89" s="164">
        <f t="shared" si="69"/>
        <v>0</v>
      </c>
      <c r="U89" s="168">
        <f t="shared" si="82"/>
        <v>0</v>
      </c>
      <c r="V89" s="6"/>
      <c r="W89" s="6"/>
      <c r="X89" s="137">
        <f t="shared" si="70"/>
        <v>0</v>
      </c>
      <c r="Y89" s="166">
        <f t="shared" si="71"/>
        <v>0</v>
      </c>
      <c r="Z89" s="168">
        <f t="shared" si="83"/>
        <v>0</v>
      </c>
      <c r="AA89" s="6"/>
      <c r="AB89" s="6"/>
      <c r="AC89" s="137">
        <f t="shared" si="72"/>
        <v>0</v>
      </c>
      <c r="AD89" s="159">
        <f t="shared" si="73"/>
        <v>0</v>
      </c>
      <c r="AE89" s="168">
        <f t="shared" si="84"/>
        <v>0</v>
      </c>
      <c r="AF89" s="6"/>
      <c r="AG89" s="6"/>
      <c r="AH89" s="137">
        <f t="shared" si="74"/>
        <v>0</v>
      </c>
      <c r="AI89" s="159">
        <f t="shared" si="75"/>
        <v>0</v>
      </c>
      <c r="AJ89" s="168">
        <f t="shared" si="85"/>
        <v>0</v>
      </c>
      <c r="AK89" s="6"/>
      <c r="AL89" s="6"/>
      <c r="AM89" s="137">
        <f t="shared" si="76"/>
        <v>0</v>
      </c>
      <c r="AN89" s="159">
        <f t="shared" si="77"/>
        <v>0</v>
      </c>
      <c r="AO89" s="168">
        <f t="shared" si="86"/>
        <v>0</v>
      </c>
      <c r="AP89" s="6"/>
      <c r="AQ89" s="6"/>
      <c r="AR89" s="137">
        <f t="shared" si="78"/>
        <v>0</v>
      </c>
      <c r="AS89" s="159">
        <f t="shared" si="79"/>
        <v>0</v>
      </c>
      <c r="AT89" s="163">
        <f t="shared" si="80"/>
        <v>0</v>
      </c>
      <c r="AU89" s="164">
        <f t="shared" si="81"/>
        <v>0</v>
      </c>
    </row>
    <row r="90" spans="2:47" outlineLevel="1">
      <c r="B90" s="235" t="s">
        <v>90</v>
      </c>
      <c r="C90" s="62" t="s">
        <v>103</v>
      </c>
      <c r="D90" s="68"/>
      <c r="E90" s="69"/>
      <c r="F90" s="68"/>
      <c r="G90" s="137">
        <f t="shared" si="60"/>
        <v>0</v>
      </c>
      <c r="H90" s="166">
        <f t="shared" si="61"/>
        <v>0</v>
      </c>
      <c r="I90" s="68"/>
      <c r="J90" s="137">
        <f t="shared" si="62"/>
        <v>0</v>
      </c>
      <c r="K90" s="166">
        <f t="shared" si="63"/>
        <v>0</v>
      </c>
      <c r="L90" s="68"/>
      <c r="M90" s="137">
        <f t="shared" si="64"/>
        <v>0</v>
      </c>
      <c r="N90" s="166">
        <f t="shared" si="65"/>
        <v>0</v>
      </c>
      <c r="O90" s="68"/>
      <c r="P90" s="137">
        <f t="shared" si="66"/>
        <v>0</v>
      </c>
      <c r="Q90" s="166">
        <f t="shared" si="67"/>
        <v>0</v>
      </c>
      <c r="R90" s="163">
        <f t="shared" si="68"/>
        <v>0</v>
      </c>
      <c r="S90" s="164">
        <f t="shared" si="69"/>
        <v>0</v>
      </c>
      <c r="U90" s="168">
        <f t="shared" si="82"/>
        <v>0</v>
      </c>
      <c r="V90" s="6"/>
      <c r="W90" s="6"/>
      <c r="X90" s="137">
        <f t="shared" si="70"/>
        <v>0</v>
      </c>
      <c r="Y90" s="166">
        <f t="shared" si="71"/>
        <v>0</v>
      </c>
      <c r="Z90" s="168">
        <f t="shared" si="83"/>
        <v>0</v>
      </c>
      <c r="AA90" s="6"/>
      <c r="AB90" s="6"/>
      <c r="AC90" s="137">
        <f t="shared" si="72"/>
        <v>0</v>
      </c>
      <c r="AD90" s="159">
        <f t="shared" si="73"/>
        <v>0</v>
      </c>
      <c r="AE90" s="168">
        <f t="shared" si="84"/>
        <v>0</v>
      </c>
      <c r="AF90" s="6"/>
      <c r="AG90" s="6"/>
      <c r="AH90" s="137">
        <f t="shared" si="74"/>
        <v>0</v>
      </c>
      <c r="AI90" s="159">
        <f t="shared" si="75"/>
        <v>0</v>
      </c>
      <c r="AJ90" s="168">
        <f t="shared" si="85"/>
        <v>0</v>
      </c>
      <c r="AK90" s="6"/>
      <c r="AL90" s="6"/>
      <c r="AM90" s="137">
        <f t="shared" si="76"/>
        <v>0</v>
      </c>
      <c r="AN90" s="159">
        <f t="shared" si="77"/>
        <v>0</v>
      </c>
      <c r="AO90" s="168">
        <f t="shared" si="86"/>
        <v>0</v>
      </c>
      <c r="AP90" s="6"/>
      <c r="AQ90" s="6"/>
      <c r="AR90" s="137">
        <f t="shared" si="78"/>
        <v>0</v>
      </c>
      <c r="AS90" s="159">
        <f t="shared" si="79"/>
        <v>0</v>
      </c>
      <c r="AT90" s="163">
        <f t="shared" si="80"/>
        <v>0</v>
      </c>
      <c r="AU90" s="164">
        <f t="shared" si="81"/>
        <v>0</v>
      </c>
    </row>
    <row r="91" spans="2:47" outlineLevel="1">
      <c r="B91" s="236" t="s">
        <v>91</v>
      </c>
      <c r="C91" s="62" t="s">
        <v>103</v>
      </c>
      <c r="D91" s="68"/>
      <c r="E91" s="69"/>
      <c r="F91" s="68"/>
      <c r="G91" s="137">
        <f t="shared" si="60"/>
        <v>0</v>
      </c>
      <c r="H91" s="166">
        <f t="shared" si="61"/>
        <v>0</v>
      </c>
      <c r="I91" s="68"/>
      <c r="J91" s="137">
        <f t="shared" si="62"/>
        <v>0</v>
      </c>
      <c r="K91" s="166">
        <f t="shared" si="63"/>
        <v>0</v>
      </c>
      <c r="L91" s="68">
        <v>25</v>
      </c>
      <c r="M91" s="137">
        <f t="shared" si="64"/>
        <v>25</v>
      </c>
      <c r="N91" s="166">
        <f t="shared" si="65"/>
        <v>0</v>
      </c>
      <c r="O91" s="68"/>
      <c r="P91" s="137">
        <f t="shared" si="66"/>
        <v>25</v>
      </c>
      <c r="Q91" s="166">
        <f t="shared" si="67"/>
        <v>0</v>
      </c>
      <c r="R91" s="163">
        <f t="shared" si="68"/>
        <v>25</v>
      </c>
      <c r="S91" s="164">
        <f t="shared" si="69"/>
        <v>0</v>
      </c>
      <c r="U91" s="168">
        <f t="shared" si="82"/>
        <v>0</v>
      </c>
      <c r="V91" s="6"/>
      <c r="W91" s="6"/>
      <c r="X91" s="137">
        <f t="shared" si="70"/>
        <v>25</v>
      </c>
      <c r="Y91" s="166">
        <f t="shared" si="71"/>
        <v>0</v>
      </c>
      <c r="Z91" s="168">
        <f t="shared" si="83"/>
        <v>0</v>
      </c>
      <c r="AA91" s="6"/>
      <c r="AB91" s="6"/>
      <c r="AC91" s="137">
        <f t="shared" si="72"/>
        <v>25</v>
      </c>
      <c r="AD91" s="159">
        <f t="shared" si="73"/>
        <v>0</v>
      </c>
      <c r="AE91" s="168">
        <f t="shared" si="84"/>
        <v>0</v>
      </c>
      <c r="AF91" s="6"/>
      <c r="AG91" s="6"/>
      <c r="AH91" s="137">
        <f t="shared" si="74"/>
        <v>25</v>
      </c>
      <c r="AI91" s="159">
        <f t="shared" si="75"/>
        <v>0</v>
      </c>
      <c r="AJ91" s="168">
        <f t="shared" si="85"/>
        <v>0</v>
      </c>
      <c r="AK91" s="6"/>
      <c r="AL91" s="6"/>
      <c r="AM91" s="137">
        <f t="shared" si="76"/>
        <v>25</v>
      </c>
      <c r="AN91" s="159">
        <f t="shared" si="77"/>
        <v>0</v>
      </c>
      <c r="AO91" s="168">
        <f t="shared" si="86"/>
        <v>0</v>
      </c>
      <c r="AP91" s="6"/>
      <c r="AQ91" s="6"/>
      <c r="AR91" s="137">
        <f t="shared" si="78"/>
        <v>25</v>
      </c>
      <c r="AS91" s="159">
        <f t="shared" si="79"/>
        <v>0</v>
      </c>
      <c r="AT91" s="163">
        <f t="shared" si="80"/>
        <v>0</v>
      </c>
      <c r="AU91" s="164">
        <f t="shared" si="81"/>
        <v>0</v>
      </c>
    </row>
    <row r="92" spans="2:47" outlineLevel="1">
      <c r="B92" s="236" t="s">
        <v>92</v>
      </c>
      <c r="C92" s="62" t="s">
        <v>103</v>
      </c>
      <c r="D92" s="68"/>
      <c r="E92" s="69"/>
      <c r="F92" s="68"/>
      <c r="G92" s="137">
        <f t="shared" si="60"/>
        <v>0</v>
      </c>
      <c r="H92" s="166">
        <f t="shared" si="61"/>
        <v>0</v>
      </c>
      <c r="I92" s="68">
        <v>166</v>
      </c>
      <c r="J92" s="137">
        <f t="shared" si="62"/>
        <v>166</v>
      </c>
      <c r="K92" s="166">
        <f t="shared" si="63"/>
        <v>0</v>
      </c>
      <c r="L92" s="68">
        <v>62</v>
      </c>
      <c r="M92" s="137">
        <f t="shared" si="64"/>
        <v>228</v>
      </c>
      <c r="N92" s="166">
        <f t="shared" si="65"/>
        <v>0.37349397590361444</v>
      </c>
      <c r="O92" s="68">
        <v>33</v>
      </c>
      <c r="P92" s="137">
        <f t="shared" si="66"/>
        <v>261</v>
      </c>
      <c r="Q92" s="166">
        <f t="shared" si="67"/>
        <v>0.14473684210526316</v>
      </c>
      <c r="R92" s="163">
        <f t="shared" si="68"/>
        <v>261</v>
      </c>
      <c r="S92" s="164">
        <f t="shared" si="69"/>
        <v>0</v>
      </c>
      <c r="U92" s="168">
        <f t="shared" si="82"/>
        <v>115</v>
      </c>
      <c r="V92" s="6">
        <v>115</v>
      </c>
      <c r="W92" s="6"/>
      <c r="X92" s="137">
        <f t="shared" si="70"/>
        <v>376</v>
      </c>
      <c r="Y92" s="166">
        <f t="shared" si="71"/>
        <v>0.44061302681992337</v>
      </c>
      <c r="Z92" s="168">
        <f t="shared" si="83"/>
        <v>280</v>
      </c>
      <c r="AA92" s="6">
        <v>280</v>
      </c>
      <c r="AB92" s="6"/>
      <c r="AC92" s="137">
        <f t="shared" si="72"/>
        <v>656</v>
      </c>
      <c r="AD92" s="159">
        <f t="shared" si="73"/>
        <v>0.74468085106382975</v>
      </c>
      <c r="AE92" s="168">
        <f t="shared" si="84"/>
        <v>256</v>
      </c>
      <c r="AF92" s="6">
        <v>256</v>
      </c>
      <c r="AG92" s="6"/>
      <c r="AH92" s="137">
        <f t="shared" si="74"/>
        <v>912</v>
      </c>
      <c r="AI92" s="159">
        <f t="shared" si="75"/>
        <v>0.3902439024390244</v>
      </c>
      <c r="AJ92" s="168">
        <f t="shared" si="85"/>
        <v>301</v>
      </c>
      <c r="AK92" s="6">
        <v>301</v>
      </c>
      <c r="AL92" s="6"/>
      <c r="AM92" s="137">
        <f t="shared" si="76"/>
        <v>1213</v>
      </c>
      <c r="AN92" s="159">
        <f t="shared" si="77"/>
        <v>0.33004385964912281</v>
      </c>
      <c r="AO92" s="168">
        <f t="shared" si="86"/>
        <v>295</v>
      </c>
      <c r="AP92" s="6">
        <v>295</v>
      </c>
      <c r="AQ92" s="6"/>
      <c r="AR92" s="137">
        <f t="shared" si="78"/>
        <v>1508</v>
      </c>
      <c r="AS92" s="159">
        <f t="shared" si="79"/>
        <v>0.24319868095630667</v>
      </c>
      <c r="AT92" s="163">
        <f t="shared" si="80"/>
        <v>1247</v>
      </c>
      <c r="AU92" s="164">
        <f t="shared" si="81"/>
        <v>0.41515292759531963</v>
      </c>
    </row>
    <row r="93" spans="2:47" outlineLevel="1">
      <c r="B93" s="235" t="s">
        <v>84</v>
      </c>
      <c r="C93" s="62" t="s">
        <v>103</v>
      </c>
      <c r="D93" s="68"/>
      <c r="E93" s="69"/>
      <c r="F93" s="68"/>
      <c r="G93" s="137">
        <f t="shared" si="60"/>
        <v>0</v>
      </c>
      <c r="H93" s="166">
        <f t="shared" si="61"/>
        <v>0</v>
      </c>
      <c r="I93" s="68"/>
      <c r="J93" s="137">
        <f t="shared" si="62"/>
        <v>0</v>
      </c>
      <c r="K93" s="166">
        <f t="shared" si="63"/>
        <v>0</v>
      </c>
      <c r="L93" s="68"/>
      <c r="M93" s="137">
        <f t="shared" si="64"/>
        <v>0</v>
      </c>
      <c r="N93" s="166">
        <f t="shared" si="65"/>
        <v>0</v>
      </c>
      <c r="O93" s="68"/>
      <c r="P93" s="137">
        <f t="shared" si="66"/>
        <v>0</v>
      </c>
      <c r="Q93" s="166">
        <f t="shared" si="67"/>
        <v>0</v>
      </c>
      <c r="R93" s="163">
        <f t="shared" si="68"/>
        <v>0</v>
      </c>
      <c r="S93" s="164">
        <f t="shared" si="69"/>
        <v>0</v>
      </c>
      <c r="U93" s="168">
        <f t="shared" si="82"/>
        <v>0</v>
      </c>
      <c r="V93" s="6"/>
      <c r="W93" s="6"/>
      <c r="X93" s="137">
        <f t="shared" si="70"/>
        <v>0</v>
      </c>
      <c r="Y93" s="166">
        <f t="shared" si="71"/>
        <v>0</v>
      </c>
      <c r="Z93" s="168">
        <f t="shared" si="83"/>
        <v>0</v>
      </c>
      <c r="AA93" s="6"/>
      <c r="AB93" s="6"/>
      <c r="AC93" s="137">
        <f t="shared" si="72"/>
        <v>0</v>
      </c>
      <c r="AD93" s="159">
        <f t="shared" si="73"/>
        <v>0</v>
      </c>
      <c r="AE93" s="168">
        <f t="shared" si="84"/>
        <v>0</v>
      </c>
      <c r="AF93" s="6"/>
      <c r="AG93" s="6"/>
      <c r="AH93" s="137">
        <f t="shared" si="74"/>
        <v>0</v>
      </c>
      <c r="AI93" s="159">
        <f t="shared" si="75"/>
        <v>0</v>
      </c>
      <c r="AJ93" s="168">
        <f t="shared" si="85"/>
        <v>0</v>
      </c>
      <c r="AK93" s="6"/>
      <c r="AL93" s="6"/>
      <c r="AM93" s="137">
        <f t="shared" si="76"/>
        <v>0</v>
      </c>
      <c r="AN93" s="159">
        <f t="shared" si="77"/>
        <v>0</v>
      </c>
      <c r="AO93" s="168">
        <f t="shared" si="86"/>
        <v>0</v>
      </c>
      <c r="AP93" s="6"/>
      <c r="AQ93" s="6"/>
      <c r="AR93" s="137">
        <f t="shared" si="78"/>
        <v>0</v>
      </c>
      <c r="AS93" s="159">
        <f t="shared" si="79"/>
        <v>0</v>
      </c>
      <c r="AT93" s="163">
        <f t="shared" si="80"/>
        <v>0</v>
      </c>
      <c r="AU93" s="164">
        <f t="shared" si="81"/>
        <v>0</v>
      </c>
    </row>
    <row r="94" spans="2:47" outlineLevel="1">
      <c r="B94" s="236" t="s">
        <v>93</v>
      </c>
      <c r="C94" s="62" t="s">
        <v>103</v>
      </c>
      <c r="D94" s="68">
        <v>42</v>
      </c>
      <c r="E94" s="69">
        <f>D94</f>
        <v>42</v>
      </c>
      <c r="F94" s="68">
        <v>81</v>
      </c>
      <c r="G94" s="137">
        <f t="shared" si="60"/>
        <v>123</v>
      </c>
      <c r="H94" s="166">
        <f t="shared" si="61"/>
        <v>1.9285714285714286</v>
      </c>
      <c r="I94" s="68">
        <v>427</v>
      </c>
      <c r="J94" s="137">
        <f t="shared" si="62"/>
        <v>550</v>
      </c>
      <c r="K94" s="166">
        <f t="shared" si="63"/>
        <v>3.4715447154471546</v>
      </c>
      <c r="L94" s="68">
        <v>172</v>
      </c>
      <c r="M94" s="137">
        <f t="shared" si="64"/>
        <v>722</v>
      </c>
      <c r="N94" s="166">
        <f t="shared" si="65"/>
        <v>0.31272727272727274</v>
      </c>
      <c r="O94" s="68">
        <v>54</v>
      </c>
      <c r="P94" s="137">
        <f t="shared" si="66"/>
        <v>776</v>
      </c>
      <c r="Q94" s="166">
        <f t="shared" si="67"/>
        <v>7.4792243767313013E-2</v>
      </c>
      <c r="R94" s="163">
        <f t="shared" si="68"/>
        <v>776</v>
      </c>
      <c r="S94" s="164">
        <f t="shared" si="69"/>
        <v>1.0732568440703334</v>
      </c>
      <c r="U94" s="168">
        <f t="shared" si="82"/>
        <v>306</v>
      </c>
      <c r="V94" s="6">
        <v>306</v>
      </c>
      <c r="W94" s="6"/>
      <c r="X94" s="137">
        <f t="shared" si="70"/>
        <v>1082</v>
      </c>
      <c r="Y94" s="166">
        <f t="shared" si="71"/>
        <v>0.39432989690721648</v>
      </c>
      <c r="Z94" s="168">
        <f t="shared" si="83"/>
        <v>1276</v>
      </c>
      <c r="AA94" s="6">
        <v>1276</v>
      </c>
      <c r="AB94" s="6"/>
      <c r="AC94" s="137">
        <f t="shared" si="72"/>
        <v>2358</v>
      </c>
      <c r="AD94" s="159">
        <f t="shared" si="73"/>
        <v>1.1792975970425139</v>
      </c>
      <c r="AE94" s="168">
        <f t="shared" si="84"/>
        <v>1364</v>
      </c>
      <c r="AF94" s="6">
        <v>1364</v>
      </c>
      <c r="AG94" s="6"/>
      <c r="AH94" s="137">
        <f t="shared" si="74"/>
        <v>3722</v>
      </c>
      <c r="AI94" s="159">
        <f t="shared" si="75"/>
        <v>0.57845631891433413</v>
      </c>
      <c r="AJ94" s="168">
        <f t="shared" si="85"/>
        <v>1243</v>
      </c>
      <c r="AK94" s="6">
        <v>1243</v>
      </c>
      <c r="AL94" s="6"/>
      <c r="AM94" s="137">
        <f t="shared" si="76"/>
        <v>4965</v>
      </c>
      <c r="AN94" s="159">
        <f t="shared" si="77"/>
        <v>0.33396023643202577</v>
      </c>
      <c r="AO94" s="168">
        <f t="shared" si="86"/>
        <v>955</v>
      </c>
      <c r="AP94" s="6">
        <v>955</v>
      </c>
      <c r="AQ94" s="6"/>
      <c r="AR94" s="137">
        <f t="shared" si="78"/>
        <v>5920</v>
      </c>
      <c r="AS94" s="159">
        <f t="shared" si="79"/>
        <v>0.19234642497482377</v>
      </c>
      <c r="AT94" s="163">
        <f t="shared" si="80"/>
        <v>5144</v>
      </c>
      <c r="AU94" s="164">
        <f t="shared" si="81"/>
        <v>0.52940889423614346</v>
      </c>
    </row>
    <row r="95" spans="2:47" outlineLevel="1">
      <c r="B95" s="235" t="s">
        <v>94</v>
      </c>
      <c r="C95" s="62" t="s">
        <v>103</v>
      </c>
      <c r="D95" s="68"/>
      <c r="E95" s="69"/>
      <c r="F95" s="68"/>
      <c r="G95" s="137">
        <f t="shared" si="60"/>
        <v>0</v>
      </c>
      <c r="H95" s="166">
        <f t="shared" si="61"/>
        <v>0</v>
      </c>
      <c r="I95" s="68"/>
      <c r="J95" s="137">
        <f t="shared" si="62"/>
        <v>0</v>
      </c>
      <c r="K95" s="166">
        <f t="shared" si="63"/>
        <v>0</v>
      </c>
      <c r="L95" s="68"/>
      <c r="M95" s="137">
        <f t="shared" si="64"/>
        <v>0</v>
      </c>
      <c r="N95" s="166">
        <f t="shared" si="65"/>
        <v>0</v>
      </c>
      <c r="O95" s="68"/>
      <c r="P95" s="137">
        <f t="shared" si="66"/>
        <v>0</v>
      </c>
      <c r="Q95" s="166">
        <f t="shared" si="67"/>
        <v>0</v>
      </c>
      <c r="R95" s="163">
        <f t="shared" si="68"/>
        <v>0</v>
      </c>
      <c r="S95" s="164">
        <f t="shared" si="69"/>
        <v>0</v>
      </c>
      <c r="U95" s="168">
        <f t="shared" si="82"/>
        <v>0</v>
      </c>
      <c r="V95" s="6"/>
      <c r="W95" s="6"/>
      <c r="X95" s="137">
        <f t="shared" si="70"/>
        <v>0</v>
      </c>
      <c r="Y95" s="166">
        <f t="shared" si="71"/>
        <v>0</v>
      </c>
      <c r="Z95" s="168">
        <f t="shared" si="83"/>
        <v>0</v>
      </c>
      <c r="AA95" s="6"/>
      <c r="AB95" s="6"/>
      <c r="AC95" s="137">
        <f t="shared" si="72"/>
        <v>0</v>
      </c>
      <c r="AD95" s="159">
        <f t="shared" si="73"/>
        <v>0</v>
      </c>
      <c r="AE95" s="168">
        <f t="shared" si="84"/>
        <v>0</v>
      </c>
      <c r="AF95" s="6"/>
      <c r="AG95" s="6"/>
      <c r="AH95" s="137">
        <f t="shared" si="74"/>
        <v>0</v>
      </c>
      <c r="AI95" s="159">
        <f t="shared" si="75"/>
        <v>0</v>
      </c>
      <c r="AJ95" s="168">
        <f t="shared" si="85"/>
        <v>0</v>
      </c>
      <c r="AK95" s="6"/>
      <c r="AL95" s="6"/>
      <c r="AM95" s="137">
        <f t="shared" si="76"/>
        <v>0</v>
      </c>
      <c r="AN95" s="159">
        <f t="shared" si="77"/>
        <v>0</v>
      </c>
      <c r="AO95" s="168">
        <f t="shared" si="86"/>
        <v>0</v>
      </c>
      <c r="AP95" s="6"/>
      <c r="AQ95" s="6"/>
      <c r="AR95" s="137">
        <f t="shared" si="78"/>
        <v>0</v>
      </c>
      <c r="AS95" s="159">
        <f t="shared" si="79"/>
        <v>0</v>
      </c>
      <c r="AT95" s="163">
        <f t="shared" si="80"/>
        <v>0</v>
      </c>
      <c r="AU95" s="164">
        <f t="shared" si="81"/>
        <v>0</v>
      </c>
    </row>
    <row r="96" spans="2:47" outlineLevel="1">
      <c r="B96" s="236" t="s">
        <v>95</v>
      </c>
      <c r="C96" s="62" t="s">
        <v>103</v>
      </c>
      <c r="D96" s="68"/>
      <c r="E96" s="69"/>
      <c r="F96" s="68"/>
      <c r="G96" s="137">
        <f t="shared" si="60"/>
        <v>0</v>
      </c>
      <c r="H96" s="166">
        <f t="shared" si="61"/>
        <v>0</v>
      </c>
      <c r="I96" s="68"/>
      <c r="J96" s="137">
        <f t="shared" si="62"/>
        <v>0</v>
      </c>
      <c r="K96" s="166">
        <f t="shared" si="63"/>
        <v>0</v>
      </c>
      <c r="L96" s="68"/>
      <c r="M96" s="137">
        <f t="shared" si="64"/>
        <v>0</v>
      </c>
      <c r="N96" s="166">
        <f t="shared" si="65"/>
        <v>0</v>
      </c>
      <c r="O96" s="68"/>
      <c r="P96" s="137">
        <f t="shared" si="66"/>
        <v>0</v>
      </c>
      <c r="Q96" s="166">
        <f t="shared" si="67"/>
        <v>0</v>
      </c>
      <c r="R96" s="163">
        <f t="shared" si="68"/>
        <v>0</v>
      </c>
      <c r="S96" s="164">
        <f t="shared" si="69"/>
        <v>0</v>
      </c>
      <c r="U96" s="168">
        <f t="shared" si="82"/>
        <v>0</v>
      </c>
      <c r="V96" s="6"/>
      <c r="W96" s="6"/>
      <c r="X96" s="137">
        <f t="shared" si="70"/>
        <v>0</v>
      </c>
      <c r="Y96" s="166">
        <f t="shared" si="71"/>
        <v>0</v>
      </c>
      <c r="Z96" s="168">
        <f t="shared" si="83"/>
        <v>0</v>
      </c>
      <c r="AA96" s="6"/>
      <c r="AB96" s="6"/>
      <c r="AC96" s="137">
        <f t="shared" si="72"/>
        <v>0</v>
      </c>
      <c r="AD96" s="159">
        <f t="shared" si="73"/>
        <v>0</v>
      </c>
      <c r="AE96" s="168">
        <f t="shared" si="84"/>
        <v>0</v>
      </c>
      <c r="AF96" s="6"/>
      <c r="AG96" s="6"/>
      <c r="AH96" s="137">
        <f t="shared" si="74"/>
        <v>0</v>
      </c>
      <c r="AI96" s="159">
        <f t="shared" si="75"/>
        <v>0</v>
      </c>
      <c r="AJ96" s="168">
        <f t="shared" si="85"/>
        <v>0</v>
      </c>
      <c r="AK96" s="6"/>
      <c r="AL96" s="6"/>
      <c r="AM96" s="137">
        <f t="shared" si="76"/>
        <v>0</v>
      </c>
      <c r="AN96" s="159">
        <f t="shared" si="77"/>
        <v>0</v>
      </c>
      <c r="AO96" s="168">
        <f t="shared" si="86"/>
        <v>0</v>
      </c>
      <c r="AP96" s="6"/>
      <c r="AQ96" s="6"/>
      <c r="AR96" s="137">
        <f t="shared" si="78"/>
        <v>0</v>
      </c>
      <c r="AS96" s="159">
        <f t="shared" si="79"/>
        <v>0</v>
      </c>
      <c r="AT96" s="163">
        <f t="shared" si="80"/>
        <v>0</v>
      </c>
      <c r="AU96" s="164">
        <f t="shared" si="81"/>
        <v>0</v>
      </c>
    </row>
    <row r="97" spans="2:47" outlineLevel="1">
      <c r="B97" s="236" t="s">
        <v>96</v>
      </c>
      <c r="C97" s="62" t="s">
        <v>103</v>
      </c>
      <c r="D97" s="68">
        <v>233</v>
      </c>
      <c r="E97" s="69">
        <f>141+D97</f>
        <v>374</v>
      </c>
      <c r="F97" s="68">
        <v>132</v>
      </c>
      <c r="G97" s="137">
        <f t="shared" si="60"/>
        <v>506</v>
      </c>
      <c r="H97" s="166">
        <f t="shared" si="61"/>
        <v>0.35294117647058826</v>
      </c>
      <c r="I97" s="68">
        <v>318</v>
      </c>
      <c r="J97" s="137">
        <f t="shared" si="62"/>
        <v>824</v>
      </c>
      <c r="K97" s="166">
        <f t="shared" si="63"/>
        <v>0.62845849802371545</v>
      </c>
      <c r="L97" s="68">
        <v>281</v>
      </c>
      <c r="M97" s="137">
        <f t="shared" si="64"/>
        <v>1105</v>
      </c>
      <c r="N97" s="166">
        <f t="shared" si="65"/>
        <v>0.34101941747572817</v>
      </c>
      <c r="O97" s="68">
        <v>63</v>
      </c>
      <c r="P97" s="137">
        <f t="shared" si="66"/>
        <v>1168</v>
      </c>
      <c r="Q97" s="166">
        <f t="shared" si="67"/>
        <v>5.7013574660633483E-2</v>
      </c>
      <c r="R97" s="163">
        <f t="shared" si="68"/>
        <v>1027</v>
      </c>
      <c r="S97" s="164">
        <f t="shared" si="69"/>
        <v>0.32936062225041618</v>
      </c>
      <c r="U97" s="168">
        <f t="shared" si="82"/>
        <v>267</v>
      </c>
      <c r="V97" s="6">
        <f>270-3</f>
        <v>267</v>
      </c>
      <c r="W97" s="6"/>
      <c r="X97" s="137">
        <f t="shared" si="70"/>
        <v>1435</v>
      </c>
      <c r="Y97" s="166">
        <f t="shared" si="71"/>
        <v>0.2285958904109589</v>
      </c>
      <c r="Z97" s="168">
        <f t="shared" si="83"/>
        <v>351</v>
      </c>
      <c r="AA97" s="6">
        <v>351</v>
      </c>
      <c r="AB97" s="6"/>
      <c r="AC97" s="137">
        <f t="shared" si="72"/>
        <v>1786</v>
      </c>
      <c r="AD97" s="159">
        <f t="shared" si="73"/>
        <v>0.24459930313588851</v>
      </c>
      <c r="AE97" s="168">
        <f t="shared" si="84"/>
        <v>223</v>
      </c>
      <c r="AF97" s="6">
        <v>223</v>
      </c>
      <c r="AG97" s="6"/>
      <c r="AH97" s="137">
        <f t="shared" si="74"/>
        <v>2009</v>
      </c>
      <c r="AI97" s="159">
        <f t="shared" si="75"/>
        <v>0.12486002239641657</v>
      </c>
      <c r="AJ97" s="168">
        <f t="shared" si="85"/>
        <v>146</v>
      </c>
      <c r="AK97" s="6">
        <v>146</v>
      </c>
      <c r="AL97" s="6"/>
      <c r="AM97" s="137">
        <f t="shared" si="76"/>
        <v>2155</v>
      </c>
      <c r="AN97" s="159">
        <f t="shared" si="77"/>
        <v>7.2672971627675456E-2</v>
      </c>
      <c r="AO97" s="168">
        <f t="shared" si="86"/>
        <v>212</v>
      </c>
      <c r="AP97" s="6">
        <v>212</v>
      </c>
      <c r="AQ97" s="6"/>
      <c r="AR97" s="137">
        <f t="shared" si="78"/>
        <v>2367</v>
      </c>
      <c r="AS97" s="159">
        <f t="shared" si="79"/>
        <v>9.8375870069605562E-2</v>
      </c>
      <c r="AT97" s="163">
        <f t="shared" si="80"/>
        <v>1199</v>
      </c>
      <c r="AU97" s="164">
        <f t="shared" si="81"/>
        <v>0.13327834236036473</v>
      </c>
    </row>
    <row r="98" spans="2:47" ht="15" customHeight="1" outlineLevel="1">
      <c r="B98" s="49" t="s">
        <v>135</v>
      </c>
      <c r="C98" s="46" t="s">
        <v>103</v>
      </c>
      <c r="D98" s="169">
        <f>SUM(D75:D97)</f>
        <v>275</v>
      </c>
      <c r="E98" s="169">
        <f>SUM(E75:E97)</f>
        <v>416</v>
      </c>
      <c r="F98" s="169">
        <f>SUM(F75:F97)</f>
        <v>213</v>
      </c>
      <c r="G98" s="169">
        <f>SUM(G75:G97)</f>
        <v>629</v>
      </c>
      <c r="H98" s="165">
        <f>IFERROR((G98-E98)/E98,0)</f>
        <v>0.51201923076923073</v>
      </c>
      <c r="I98" s="169">
        <f>SUM(I75:I97)</f>
        <v>911</v>
      </c>
      <c r="J98" s="169">
        <f>SUM(J75:J97)</f>
        <v>1540</v>
      </c>
      <c r="K98" s="165">
        <f t="shared" si="63"/>
        <v>1.4483306836248013</v>
      </c>
      <c r="L98" s="169">
        <f>SUM(L75:L97)</f>
        <v>540</v>
      </c>
      <c r="M98" s="169">
        <f>SUM(M75:M97)</f>
        <v>2080</v>
      </c>
      <c r="N98" s="165">
        <f t="shared" si="65"/>
        <v>0.35064935064935066</v>
      </c>
      <c r="O98" s="169">
        <f>SUM(O75:O97)</f>
        <v>150</v>
      </c>
      <c r="P98" s="169">
        <f>SUM(P75:P97)</f>
        <v>2230</v>
      </c>
      <c r="Q98" s="165">
        <f t="shared" si="67"/>
        <v>7.2115384615384609E-2</v>
      </c>
      <c r="R98" s="169">
        <f>SUM(R75:R97)</f>
        <v>2089</v>
      </c>
      <c r="S98" s="164">
        <f t="shared" si="69"/>
        <v>0.52160835092773827</v>
      </c>
      <c r="U98" s="169">
        <f>SUM(U75:U97)</f>
        <v>1076</v>
      </c>
      <c r="V98" s="169">
        <f>SUM(V75:V97)</f>
        <v>1076</v>
      </c>
      <c r="W98" s="169">
        <f>SUM(W75:W97)</f>
        <v>0</v>
      </c>
      <c r="X98" s="169">
        <f>SUM(X75:X97)</f>
        <v>3306</v>
      </c>
      <c r="Y98" s="165">
        <f>IFERROR((X98-P98)/P98,0)</f>
        <v>0.48251121076233183</v>
      </c>
      <c r="Z98" s="169">
        <f>SUM(Z75:Z97)</f>
        <v>4419</v>
      </c>
      <c r="AA98" s="169">
        <f>SUM(AA75:AA97)</f>
        <v>4419</v>
      </c>
      <c r="AB98" s="169">
        <f>SUM(AB75:AB97)</f>
        <v>0</v>
      </c>
      <c r="AC98" s="169">
        <f>SUM(AC75:AC97)</f>
        <v>7725</v>
      </c>
      <c r="AD98" s="160">
        <f>IFERROR((AC98-X98)/X98,0)</f>
        <v>1.3366606170598911</v>
      </c>
      <c r="AE98" s="169">
        <f>SUM(AE75:AE97)</f>
        <v>4605</v>
      </c>
      <c r="AF98" s="169">
        <f>SUM(AF75:AF97)</f>
        <v>4605</v>
      </c>
      <c r="AG98" s="169">
        <f>SUM(AG75:AG97)</f>
        <v>0</v>
      </c>
      <c r="AH98" s="169">
        <f>SUM(AH75:AH97)</f>
        <v>12330</v>
      </c>
      <c r="AI98" s="160">
        <f t="shared" si="75"/>
        <v>0.59611650485436896</v>
      </c>
      <c r="AJ98" s="169">
        <f>SUM(AJ75:AJ97)</f>
        <v>2175</v>
      </c>
      <c r="AK98" s="169">
        <f>SUM(AK75:AK97)</f>
        <v>2175</v>
      </c>
      <c r="AL98" s="169">
        <f>SUM(AL75:AL97)</f>
        <v>0</v>
      </c>
      <c r="AM98" s="169">
        <f>SUM(AM75:AM97)</f>
        <v>14505</v>
      </c>
      <c r="AN98" s="160">
        <f t="shared" si="77"/>
        <v>0.17639902676399027</v>
      </c>
      <c r="AO98" s="169">
        <f>SUM(AO75:AO97)</f>
        <v>2123</v>
      </c>
      <c r="AP98" s="169">
        <f>SUM(AP75:AP97)</f>
        <v>2123</v>
      </c>
      <c r="AQ98" s="169">
        <f>SUM(AQ75:AQ97)</f>
        <v>0</v>
      </c>
      <c r="AR98" s="169">
        <f>SUM(AR75:AR97)</f>
        <v>16628</v>
      </c>
      <c r="AS98" s="160">
        <f t="shared" si="79"/>
        <v>0.14636332299207169</v>
      </c>
      <c r="AT98" s="169">
        <f>SUM(AT75:AT97)</f>
        <v>14398</v>
      </c>
      <c r="AU98" s="164">
        <f t="shared" si="81"/>
        <v>0.49756020743470386</v>
      </c>
    </row>
    <row r="99" spans="2:47" ht="15" customHeight="1"/>
    <row r="100" spans="2:47" ht="15.6">
      <c r="B100" s="293" t="s">
        <v>106</v>
      </c>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3"/>
      <c r="AO100" s="293"/>
      <c r="AP100" s="293"/>
      <c r="AQ100" s="293"/>
      <c r="AR100" s="293"/>
      <c r="AS100" s="293"/>
      <c r="AT100" s="293"/>
      <c r="AU100" s="293"/>
    </row>
    <row r="101" spans="2:47" ht="5.45" customHeight="1" outlineLevel="1">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row>
    <row r="102" spans="2:47" outlineLevel="1">
      <c r="B102" s="304"/>
      <c r="C102" s="307" t="s">
        <v>102</v>
      </c>
      <c r="D102" s="310" t="s">
        <v>127</v>
      </c>
      <c r="E102" s="312"/>
      <c r="F102" s="312"/>
      <c r="G102" s="312"/>
      <c r="H102" s="312"/>
      <c r="I102" s="312"/>
      <c r="J102" s="312"/>
      <c r="K102" s="312"/>
      <c r="L102" s="312"/>
      <c r="M102" s="312"/>
      <c r="N102" s="312"/>
      <c r="O102" s="312"/>
      <c r="P102" s="312"/>
      <c r="Q102" s="311"/>
      <c r="R102" s="313" t="str">
        <f xml:space="preserve"> D103&amp;" - "&amp;O103</f>
        <v>2019 - 2023</v>
      </c>
      <c r="S102" s="314"/>
      <c r="U102" s="310" t="s">
        <v>128</v>
      </c>
      <c r="V102" s="312"/>
      <c r="W102" s="312"/>
      <c r="X102" s="312"/>
      <c r="Y102" s="312"/>
      <c r="Z102" s="312"/>
      <c r="AA102" s="312"/>
      <c r="AB102" s="312"/>
      <c r="AC102" s="312"/>
      <c r="AD102" s="312"/>
      <c r="AE102" s="312"/>
      <c r="AF102" s="312"/>
      <c r="AG102" s="312"/>
      <c r="AH102" s="312"/>
      <c r="AI102" s="312"/>
      <c r="AJ102" s="312"/>
      <c r="AK102" s="312"/>
      <c r="AL102" s="312"/>
      <c r="AM102" s="312"/>
      <c r="AN102" s="312"/>
      <c r="AO102" s="312"/>
      <c r="AP102" s="312"/>
      <c r="AQ102" s="312"/>
      <c r="AR102" s="312"/>
      <c r="AS102" s="312"/>
      <c r="AT102" s="312"/>
      <c r="AU102" s="311"/>
    </row>
    <row r="103" spans="2:47" outlineLevel="1">
      <c r="B103" s="305"/>
      <c r="C103" s="308"/>
      <c r="D103" s="310">
        <f>$C$3-5</f>
        <v>2019</v>
      </c>
      <c r="E103" s="311"/>
      <c r="F103" s="310">
        <f>$C$3-4</f>
        <v>2020</v>
      </c>
      <c r="G103" s="312"/>
      <c r="H103" s="311"/>
      <c r="I103" s="310">
        <f>$C$3-3</f>
        <v>2021</v>
      </c>
      <c r="J103" s="312"/>
      <c r="K103" s="311"/>
      <c r="L103" s="310">
        <f>$C$3-2</f>
        <v>2022</v>
      </c>
      <c r="M103" s="312"/>
      <c r="N103" s="311"/>
      <c r="O103" s="310">
        <f>$C$3-1</f>
        <v>2023</v>
      </c>
      <c r="P103" s="312"/>
      <c r="Q103" s="311"/>
      <c r="R103" s="315"/>
      <c r="S103" s="316"/>
      <c r="U103" s="310">
        <f>$C$3</f>
        <v>2024</v>
      </c>
      <c r="V103" s="312"/>
      <c r="W103" s="312"/>
      <c r="X103" s="312"/>
      <c r="Y103" s="311"/>
      <c r="Z103" s="310">
        <f>$C$3+1</f>
        <v>2025</v>
      </c>
      <c r="AA103" s="312"/>
      <c r="AB103" s="312"/>
      <c r="AC103" s="312"/>
      <c r="AD103" s="311"/>
      <c r="AE103" s="310">
        <f>$C$3+2</f>
        <v>2026</v>
      </c>
      <c r="AF103" s="312"/>
      <c r="AG103" s="312"/>
      <c r="AH103" s="312"/>
      <c r="AI103" s="311"/>
      <c r="AJ103" s="310">
        <f>$C$3+3</f>
        <v>2027</v>
      </c>
      <c r="AK103" s="312"/>
      <c r="AL103" s="312"/>
      <c r="AM103" s="312"/>
      <c r="AN103" s="311"/>
      <c r="AO103" s="310">
        <f>$C$3+4</f>
        <v>2028</v>
      </c>
      <c r="AP103" s="312"/>
      <c r="AQ103" s="312"/>
      <c r="AR103" s="312"/>
      <c r="AS103" s="311"/>
      <c r="AT103" s="317" t="str">
        <f>U103&amp;" - "&amp;AO103</f>
        <v>2024 - 2028</v>
      </c>
      <c r="AU103" s="318"/>
    </row>
    <row r="104" spans="2:47" ht="43.15" outlineLevel="1">
      <c r="B104" s="306"/>
      <c r="C104" s="309"/>
      <c r="D104" s="64" t="s">
        <v>129</v>
      </c>
      <c r="E104" s="65" t="s">
        <v>130</v>
      </c>
      <c r="F104" s="64" t="s">
        <v>129</v>
      </c>
      <c r="G104" s="8" t="s">
        <v>130</v>
      </c>
      <c r="H104" s="65" t="s">
        <v>131</v>
      </c>
      <c r="I104" s="64" t="s">
        <v>129</v>
      </c>
      <c r="J104" s="8" t="s">
        <v>130</v>
      </c>
      <c r="K104" s="65" t="s">
        <v>131</v>
      </c>
      <c r="L104" s="64" t="s">
        <v>129</v>
      </c>
      <c r="M104" s="8" t="s">
        <v>130</v>
      </c>
      <c r="N104" s="65" t="s">
        <v>131</v>
      </c>
      <c r="O104" s="64" t="s">
        <v>129</v>
      </c>
      <c r="P104" s="8" t="s">
        <v>130</v>
      </c>
      <c r="Q104" s="65" t="s">
        <v>131</v>
      </c>
      <c r="R104" s="64" t="s">
        <v>123</v>
      </c>
      <c r="S104" s="119" t="s">
        <v>132</v>
      </c>
      <c r="U104" s="64" t="s">
        <v>129</v>
      </c>
      <c r="V104" s="104" t="s">
        <v>133</v>
      </c>
      <c r="W104" s="104" t="s">
        <v>134</v>
      </c>
      <c r="X104" s="8" t="s">
        <v>130</v>
      </c>
      <c r="Y104" s="65" t="s">
        <v>131</v>
      </c>
      <c r="Z104" s="64" t="s">
        <v>129</v>
      </c>
      <c r="AA104" s="104" t="s">
        <v>133</v>
      </c>
      <c r="AB104" s="104" t="s">
        <v>134</v>
      </c>
      <c r="AC104" s="8" t="s">
        <v>130</v>
      </c>
      <c r="AD104" s="65" t="s">
        <v>131</v>
      </c>
      <c r="AE104" s="64" t="s">
        <v>129</v>
      </c>
      <c r="AF104" s="104" t="s">
        <v>133</v>
      </c>
      <c r="AG104" s="104" t="s">
        <v>134</v>
      </c>
      <c r="AH104" s="8" t="s">
        <v>130</v>
      </c>
      <c r="AI104" s="65" t="s">
        <v>131</v>
      </c>
      <c r="AJ104" s="64" t="s">
        <v>129</v>
      </c>
      <c r="AK104" s="104" t="s">
        <v>133</v>
      </c>
      <c r="AL104" s="104" t="s">
        <v>134</v>
      </c>
      <c r="AM104" s="8" t="s">
        <v>130</v>
      </c>
      <c r="AN104" s="65" t="s">
        <v>131</v>
      </c>
      <c r="AO104" s="64" t="s">
        <v>129</v>
      </c>
      <c r="AP104" s="104" t="s">
        <v>133</v>
      </c>
      <c r="AQ104" s="104" t="s">
        <v>134</v>
      </c>
      <c r="AR104" s="8" t="s">
        <v>130</v>
      </c>
      <c r="AS104" s="65" t="s">
        <v>131</v>
      </c>
      <c r="AT104" s="64" t="s">
        <v>123</v>
      </c>
      <c r="AU104" s="119" t="s">
        <v>132</v>
      </c>
    </row>
    <row r="105" spans="2:47" outlineLevel="1">
      <c r="B105" s="235" t="s">
        <v>75</v>
      </c>
      <c r="C105" s="62" t="s">
        <v>103</v>
      </c>
      <c r="D105" s="68"/>
      <c r="E105" s="69"/>
      <c r="F105" s="68"/>
      <c r="G105" s="137">
        <f t="shared" ref="G105:G127" si="87">E105+F105</f>
        <v>0</v>
      </c>
      <c r="H105" s="166">
        <f t="shared" ref="H105:H127" si="88">IFERROR((G105-E105)/E105,0)</f>
        <v>0</v>
      </c>
      <c r="I105" s="68"/>
      <c r="J105" s="137">
        <f t="shared" ref="J105:J127" si="89">G105+I105</f>
        <v>0</v>
      </c>
      <c r="K105" s="166">
        <f t="shared" ref="K105:K128" si="90">IFERROR((J105-G105)/G105,0)</f>
        <v>0</v>
      </c>
      <c r="L105" s="68"/>
      <c r="M105" s="137">
        <f t="shared" ref="M105:M127" si="91">J105+L105</f>
        <v>0</v>
      </c>
      <c r="N105" s="166">
        <f t="shared" ref="N105:N128" si="92">IFERROR((M105-J105)/J105,0)</f>
        <v>0</v>
      </c>
      <c r="O105" s="68"/>
      <c r="P105" s="137">
        <f t="shared" ref="P105:P127" si="93">M105+O105</f>
        <v>0</v>
      </c>
      <c r="Q105" s="166">
        <f t="shared" ref="Q105:Q128" si="94">IFERROR((P105-M105)/M105,0)</f>
        <v>0</v>
      </c>
      <c r="R105" s="163">
        <f t="shared" ref="R105:R127" si="95">D105+F105+I105+L105+O105</f>
        <v>0</v>
      </c>
      <c r="S105" s="164">
        <f t="shared" ref="S105:S128" si="96">IFERROR((P105/E105)^(1/4)-1,0)</f>
        <v>0</v>
      </c>
      <c r="U105" s="168">
        <f>V105+W105</f>
        <v>0</v>
      </c>
      <c r="V105" s="6"/>
      <c r="W105" s="6"/>
      <c r="X105" s="137">
        <f t="shared" ref="X105:X127" si="97">P105+U105</f>
        <v>0</v>
      </c>
      <c r="Y105" s="166">
        <f t="shared" ref="Y105:Y127" si="98">IFERROR((X105-P105)/P105,0)</f>
        <v>0</v>
      </c>
      <c r="Z105" s="168">
        <f>AA105+AB105</f>
        <v>0</v>
      </c>
      <c r="AA105" s="6"/>
      <c r="AB105" s="6"/>
      <c r="AC105" s="137">
        <f t="shared" ref="AC105:AC127" si="99">X105+Z105</f>
        <v>0</v>
      </c>
      <c r="AD105" s="159">
        <f t="shared" ref="AD105:AD127" si="100">IFERROR((AC105-X105)/X105,0)</f>
        <v>0</v>
      </c>
      <c r="AE105" s="168">
        <f>AF105+AG105</f>
        <v>0</v>
      </c>
      <c r="AF105" s="6"/>
      <c r="AG105" s="6"/>
      <c r="AH105" s="137">
        <f t="shared" ref="AH105:AH127" si="101">AC105+AE105</f>
        <v>0</v>
      </c>
      <c r="AI105" s="159">
        <f t="shared" ref="AI105:AI128" si="102">IFERROR((AH105-AC105)/AC105,0)</f>
        <v>0</v>
      </c>
      <c r="AJ105" s="168">
        <f>AK105+AL105</f>
        <v>0</v>
      </c>
      <c r="AK105" s="6"/>
      <c r="AL105" s="6"/>
      <c r="AM105" s="137">
        <f t="shared" ref="AM105:AM127" si="103">AH105+AJ105</f>
        <v>0</v>
      </c>
      <c r="AN105" s="159">
        <f t="shared" ref="AN105:AN128" si="104">IFERROR((AM105-AH105)/AH105,0)</f>
        <v>0</v>
      </c>
      <c r="AO105" s="168">
        <f>AP105+AQ105</f>
        <v>0</v>
      </c>
      <c r="AP105" s="6"/>
      <c r="AQ105" s="6"/>
      <c r="AR105" s="137">
        <f t="shared" ref="AR105:AR127" si="105">AM105+AO105</f>
        <v>0</v>
      </c>
      <c r="AS105" s="159">
        <f t="shared" ref="AS105:AS128" si="106">IFERROR((AR105-AM105)/AM105,0)</f>
        <v>0</v>
      </c>
      <c r="AT105" s="163">
        <f t="shared" ref="AT105:AT127" si="107">U105+Z105+AE105+AJ105+AO105</f>
        <v>0</v>
      </c>
      <c r="AU105" s="164">
        <f>IFERROR((AR105/X105)^(1/4)-1,0)</f>
        <v>0</v>
      </c>
    </row>
    <row r="106" spans="2:47" outlineLevel="1">
      <c r="B106" s="236" t="s">
        <v>76</v>
      </c>
      <c r="C106" s="62" t="s">
        <v>103</v>
      </c>
      <c r="D106" s="68"/>
      <c r="E106" s="69"/>
      <c r="F106" s="68"/>
      <c r="G106" s="137">
        <f t="shared" si="87"/>
        <v>0</v>
      </c>
      <c r="H106" s="166">
        <f t="shared" si="88"/>
        <v>0</v>
      </c>
      <c r="I106" s="68"/>
      <c r="J106" s="137">
        <f t="shared" si="89"/>
        <v>0</v>
      </c>
      <c r="K106" s="166">
        <f t="shared" si="90"/>
        <v>0</v>
      </c>
      <c r="L106" s="68"/>
      <c r="M106" s="137">
        <f t="shared" si="91"/>
        <v>0</v>
      </c>
      <c r="N106" s="166">
        <f t="shared" si="92"/>
        <v>0</v>
      </c>
      <c r="O106" s="68"/>
      <c r="P106" s="137">
        <f t="shared" si="93"/>
        <v>0</v>
      </c>
      <c r="Q106" s="166">
        <f t="shared" si="94"/>
        <v>0</v>
      </c>
      <c r="R106" s="163">
        <f t="shared" si="95"/>
        <v>0</v>
      </c>
      <c r="S106" s="164">
        <f t="shared" si="96"/>
        <v>0</v>
      </c>
      <c r="U106" s="168">
        <f t="shared" ref="U106:U127" si="108">V106+W106</f>
        <v>9</v>
      </c>
      <c r="V106" s="6">
        <v>9</v>
      </c>
      <c r="W106" s="6"/>
      <c r="X106" s="137">
        <f t="shared" si="97"/>
        <v>9</v>
      </c>
      <c r="Y106" s="166">
        <f t="shared" si="98"/>
        <v>0</v>
      </c>
      <c r="Z106" s="168">
        <f>AA106+AB106</f>
        <v>12</v>
      </c>
      <c r="AA106" s="6">
        <v>12</v>
      </c>
      <c r="AB106" s="6"/>
      <c r="AC106" s="137">
        <f t="shared" si="99"/>
        <v>21</v>
      </c>
      <c r="AD106" s="159">
        <f t="shared" si="100"/>
        <v>1.3333333333333333</v>
      </c>
      <c r="AE106" s="168">
        <f t="shared" ref="AE106:AE127" si="109">AF106+AG106</f>
        <v>7</v>
      </c>
      <c r="AF106" s="6">
        <v>7</v>
      </c>
      <c r="AG106" s="6"/>
      <c r="AH106" s="137">
        <f t="shared" si="101"/>
        <v>28</v>
      </c>
      <c r="AI106" s="159">
        <f t="shared" si="102"/>
        <v>0.33333333333333331</v>
      </c>
      <c r="AJ106" s="168">
        <f t="shared" ref="AJ106:AJ127" si="110">AK106+AL106</f>
        <v>7</v>
      </c>
      <c r="AK106" s="6">
        <v>7</v>
      </c>
      <c r="AL106" s="6"/>
      <c r="AM106" s="137">
        <f t="shared" si="103"/>
        <v>35</v>
      </c>
      <c r="AN106" s="159">
        <f t="shared" si="104"/>
        <v>0.25</v>
      </c>
      <c r="AO106" s="168">
        <f t="shared" ref="AO106:AO127" si="111">AP106+AQ106</f>
        <v>7</v>
      </c>
      <c r="AP106" s="6">
        <v>7</v>
      </c>
      <c r="AQ106" s="6"/>
      <c r="AR106" s="137">
        <f t="shared" si="105"/>
        <v>42</v>
      </c>
      <c r="AS106" s="159">
        <f t="shared" si="106"/>
        <v>0.2</v>
      </c>
      <c r="AT106" s="163">
        <f t="shared" si="107"/>
        <v>42</v>
      </c>
      <c r="AU106" s="164">
        <f t="shared" ref="AU106:AU127" si="112">IFERROR((AR106/X106)^(1/4)-1,0)</f>
        <v>0.46977784017493174</v>
      </c>
    </row>
    <row r="107" spans="2:47" outlineLevel="1">
      <c r="B107" s="236" t="s">
        <v>77</v>
      </c>
      <c r="C107" s="62" t="s">
        <v>103</v>
      </c>
      <c r="D107" s="68"/>
      <c r="E107" s="69"/>
      <c r="F107" s="68"/>
      <c r="G107" s="137">
        <f t="shared" si="87"/>
        <v>0</v>
      </c>
      <c r="H107" s="166">
        <f t="shared" si="88"/>
        <v>0</v>
      </c>
      <c r="I107" s="68"/>
      <c r="J107" s="137">
        <f t="shared" si="89"/>
        <v>0</v>
      </c>
      <c r="K107" s="166">
        <f t="shared" si="90"/>
        <v>0</v>
      </c>
      <c r="L107" s="68"/>
      <c r="M107" s="137">
        <f t="shared" si="91"/>
        <v>0</v>
      </c>
      <c r="N107" s="166">
        <f t="shared" si="92"/>
        <v>0</v>
      </c>
      <c r="O107" s="68"/>
      <c r="P107" s="137">
        <f t="shared" si="93"/>
        <v>0</v>
      </c>
      <c r="Q107" s="166">
        <f t="shared" si="94"/>
        <v>0</v>
      </c>
      <c r="R107" s="163">
        <f t="shared" si="95"/>
        <v>0</v>
      </c>
      <c r="S107" s="164">
        <f t="shared" si="96"/>
        <v>0</v>
      </c>
      <c r="U107" s="168">
        <f t="shared" si="108"/>
        <v>0</v>
      </c>
      <c r="V107" s="6"/>
      <c r="W107" s="6"/>
      <c r="X107" s="137">
        <f t="shared" si="97"/>
        <v>0</v>
      </c>
      <c r="Y107" s="166">
        <f t="shared" si="98"/>
        <v>0</v>
      </c>
      <c r="Z107" s="168">
        <f>AA107+AB107</f>
        <v>0</v>
      </c>
      <c r="AA107" s="6"/>
      <c r="AB107" s="6"/>
      <c r="AC107" s="137">
        <f t="shared" si="99"/>
        <v>0</v>
      </c>
      <c r="AD107" s="159">
        <f t="shared" si="100"/>
        <v>0</v>
      </c>
      <c r="AE107" s="168">
        <f t="shared" si="109"/>
        <v>0</v>
      </c>
      <c r="AF107" s="6"/>
      <c r="AG107" s="6"/>
      <c r="AH107" s="137">
        <f t="shared" si="101"/>
        <v>0</v>
      </c>
      <c r="AI107" s="159">
        <f t="shared" si="102"/>
        <v>0</v>
      </c>
      <c r="AJ107" s="168">
        <f t="shared" si="110"/>
        <v>0</v>
      </c>
      <c r="AK107" s="6"/>
      <c r="AL107" s="6"/>
      <c r="AM107" s="137">
        <f t="shared" si="103"/>
        <v>0</v>
      </c>
      <c r="AN107" s="159">
        <f t="shared" si="104"/>
        <v>0</v>
      </c>
      <c r="AO107" s="168">
        <f t="shared" si="111"/>
        <v>0</v>
      </c>
      <c r="AP107" s="6"/>
      <c r="AQ107" s="6"/>
      <c r="AR107" s="137">
        <f t="shared" si="105"/>
        <v>0</v>
      </c>
      <c r="AS107" s="159">
        <f t="shared" si="106"/>
        <v>0</v>
      </c>
      <c r="AT107" s="163">
        <f t="shared" si="107"/>
        <v>0</v>
      </c>
      <c r="AU107" s="164">
        <f t="shared" si="112"/>
        <v>0</v>
      </c>
    </row>
    <row r="108" spans="2:47" outlineLevel="1">
      <c r="B108" s="235" t="s">
        <v>78</v>
      </c>
      <c r="C108" s="62" t="s">
        <v>103</v>
      </c>
      <c r="D108" s="68"/>
      <c r="E108" s="69"/>
      <c r="F108" s="68"/>
      <c r="G108" s="137">
        <f t="shared" si="87"/>
        <v>0</v>
      </c>
      <c r="H108" s="166">
        <f t="shared" si="88"/>
        <v>0</v>
      </c>
      <c r="I108" s="68"/>
      <c r="J108" s="137">
        <f t="shared" si="89"/>
        <v>0</v>
      </c>
      <c r="K108" s="166">
        <f t="shared" si="90"/>
        <v>0</v>
      </c>
      <c r="L108" s="68"/>
      <c r="M108" s="137">
        <f t="shared" si="91"/>
        <v>0</v>
      </c>
      <c r="N108" s="166">
        <f t="shared" si="92"/>
        <v>0</v>
      </c>
      <c r="O108" s="68"/>
      <c r="P108" s="137">
        <f t="shared" si="93"/>
        <v>0</v>
      </c>
      <c r="Q108" s="166">
        <f t="shared" si="94"/>
        <v>0</v>
      </c>
      <c r="R108" s="163">
        <f t="shared" si="95"/>
        <v>0</v>
      </c>
      <c r="S108" s="164">
        <f t="shared" si="96"/>
        <v>0</v>
      </c>
      <c r="U108" s="168">
        <f t="shared" si="108"/>
        <v>0</v>
      </c>
      <c r="V108" s="6"/>
      <c r="W108" s="6"/>
      <c r="X108" s="137">
        <f t="shared" si="97"/>
        <v>0</v>
      </c>
      <c r="Y108" s="166">
        <f t="shared" si="98"/>
        <v>0</v>
      </c>
      <c r="Z108" s="168">
        <f t="shared" ref="Z108:Z127" si="113">AA108+AB108</f>
        <v>0</v>
      </c>
      <c r="AA108" s="6"/>
      <c r="AB108" s="6"/>
      <c r="AC108" s="137">
        <f t="shared" si="99"/>
        <v>0</v>
      </c>
      <c r="AD108" s="159">
        <f t="shared" si="100"/>
        <v>0</v>
      </c>
      <c r="AE108" s="168">
        <f t="shared" si="109"/>
        <v>0</v>
      </c>
      <c r="AF108" s="6"/>
      <c r="AG108" s="6"/>
      <c r="AH108" s="137">
        <f t="shared" si="101"/>
        <v>0</v>
      </c>
      <c r="AI108" s="159">
        <f t="shared" si="102"/>
        <v>0</v>
      </c>
      <c r="AJ108" s="168">
        <f t="shared" si="110"/>
        <v>0</v>
      </c>
      <c r="AK108" s="6"/>
      <c r="AL108" s="6"/>
      <c r="AM108" s="137">
        <f t="shared" si="103"/>
        <v>0</v>
      </c>
      <c r="AN108" s="159">
        <f t="shared" si="104"/>
        <v>0</v>
      </c>
      <c r="AO108" s="168">
        <f t="shared" si="111"/>
        <v>0</v>
      </c>
      <c r="AP108" s="6"/>
      <c r="AQ108" s="6"/>
      <c r="AR108" s="137">
        <f t="shared" si="105"/>
        <v>0</v>
      </c>
      <c r="AS108" s="159">
        <f t="shared" si="106"/>
        <v>0</v>
      </c>
      <c r="AT108" s="163">
        <f t="shared" si="107"/>
        <v>0</v>
      </c>
      <c r="AU108" s="164">
        <f t="shared" si="112"/>
        <v>0</v>
      </c>
    </row>
    <row r="109" spans="2:47" outlineLevel="1">
      <c r="B109" s="236" t="s">
        <v>79</v>
      </c>
      <c r="C109" s="62" t="s">
        <v>103</v>
      </c>
      <c r="D109" s="68"/>
      <c r="E109" s="69"/>
      <c r="F109" s="68"/>
      <c r="G109" s="137">
        <f t="shared" si="87"/>
        <v>0</v>
      </c>
      <c r="H109" s="166">
        <f t="shared" si="88"/>
        <v>0</v>
      </c>
      <c r="I109" s="68"/>
      <c r="J109" s="137">
        <f t="shared" si="89"/>
        <v>0</v>
      </c>
      <c r="K109" s="166">
        <f t="shared" si="90"/>
        <v>0</v>
      </c>
      <c r="L109" s="68"/>
      <c r="M109" s="137">
        <f t="shared" si="91"/>
        <v>0</v>
      </c>
      <c r="N109" s="166">
        <f t="shared" si="92"/>
        <v>0</v>
      </c>
      <c r="O109" s="68"/>
      <c r="P109" s="137">
        <f t="shared" si="93"/>
        <v>0</v>
      </c>
      <c r="Q109" s="166">
        <f t="shared" si="94"/>
        <v>0</v>
      </c>
      <c r="R109" s="163">
        <f t="shared" si="95"/>
        <v>0</v>
      </c>
      <c r="S109" s="164">
        <f t="shared" si="96"/>
        <v>0</v>
      </c>
      <c r="U109" s="168">
        <f t="shared" si="108"/>
        <v>4</v>
      </c>
      <c r="V109" s="6">
        <v>4</v>
      </c>
      <c r="W109" s="6"/>
      <c r="X109" s="137">
        <f t="shared" si="97"/>
        <v>4</v>
      </c>
      <c r="Y109" s="166">
        <f t="shared" si="98"/>
        <v>0</v>
      </c>
      <c r="Z109" s="168">
        <f t="shared" si="113"/>
        <v>4</v>
      </c>
      <c r="AA109" s="6">
        <v>4</v>
      </c>
      <c r="AB109" s="6"/>
      <c r="AC109" s="137">
        <f t="shared" si="99"/>
        <v>8</v>
      </c>
      <c r="AD109" s="159">
        <f t="shared" si="100"/>
        <v>1</v>
      </c>
      <c r="AE109" s="168">
        <f t="shared" si="109"/>
        <v>2</v>
      </c>
      <c r="AF109" s="6">
        <v>2</v>
      </c>
      <c r="AG109" s="6"/>
      <c r="AH109" s="137">
        <f t="shared" si="101"/>
        <v>10</v>
      </c>
      <c r="AI109" s="159">
        <f t="shared" si="102"/>
        <v>0.25</v>
      </c>
      <c r="AJ109" s="168">
        <f t="shared" si="110"/>
        <v>1</v>
      </c>
      <c r="AK109" s="6">
        <v>1</v>
      </c>
      <c r="AL109" s="6"/>
      <c r="AM109" s="137">
        <f t="shared" si="103"/>
        <v>11</v>
      </c>
      <c r="AN109" s="159">
        <f t="shared" si="104"/>
        <v>0.1</v>
      </c>
      <c r="AO109" s="168">
        <f t="shared" si="111"/>
        <v>1</v>
      </c>
      <c r="AP109" s="6">
        <v>1</v>
      </c>
      <c r="AQ109" s="6"/>
      <c r="AR109" s="137">
        <f t="shared" si="105"/>
        <v>12</v>
      </c>
      <c r="AS109" s="159">
        <f t="shared" si="106"/>
        <v>9.0909090909090912E-2</v>
      </c>
      <c r="AT109" s="163">
        <f t="shared" si="107"/>
        <v>12</v>
      </c>
      <c r="AU109" s="164">
        <f t="shared" si="112"/>
        <v>0.3160740129524926</v>
      </c>
    </row>
    <row r="110" spans="2:47" outlineLevel="1">
      <c r="B110" s="236" t="s">
        <v>80</v>
      </c>
      <c r="C110" s="62" t="s">
        <v>103</v>
      </c>
      <c r="D110" s="68"/>
      <c r="E110" s="69"/>
      <c r="F110" s="68"/>
      <c r="G110" s="137">
        <f t="shared" si="87"/>
        <v>0</v>
      </c>
      <c r="H110" s="166">
        <f t="shared" si="88"/>
        <v>0</v>
      </c>
      <c r="I110" s="68"/>
      <c r="J110" s="137">
        <f t="shared" si="89"/>
        <v>0</v>
      </c>
      <c r="K110" s="166">
        <f t="shared" si="90"/>
        <v>0</v>
      </c>
      <c r="L110" s="68"/>
      <c r="M110" s="137">
        <f t="shared" si="91"/>
        <v>0</v>
      </c>
      <c r="N110" s="166">
        <f t="shared" si="92"/>
        <v>0</v>
      </c>
      <c r="O110" s="68"/>
      <c r="P110" s="137">
        <f t="shared" si="93"/>
        <v>0</v>
      </c>
      <c r="Q110" s="166">
        <f t="shared" si="94"/>
        <v>0</v>
      </c>
      <c r="R110" s="163">
        <f t="shared" si="95"/>
        <v>0</v>
      </c>
      <c r="S110" s="164">
        <f t="shared" si="96"/>
        <v>0</v>
      </c>
      <c r="U110" s="168">
        <f t="shared" si="108"/>
        <v>0</v>
      </c>
      <c r="V110" s="6"/>
      <c r="W110" s="6"/>
      <c r="X110" s="137">
        <f t="shared" si="97"/>
        <v>0</v>
      </c>
      <c r="Y110" s="166">
        <f t="shared" si="98"/>
        <v>0</v>
      </c>
      <c r="Z110" s="168">
        <f t="shared" si="113"/>
        <v>0</v>
      </c>
      <c r="AA110" s="6"/>
      <c r="AB110" s="6"/>
      <c r="AC110" s="137">
        <f t="shared" si="99"/>
        <v>0</v>
      </c>
      <c r="AD110" s="159">
        <f t="shared" si="100"/>
        <v>0</v>
      </c>
      <c r="AE110" s="168">
        <f t="shared" si="109"/>
        <v>0</v>
      </c>
      <c r="AF110" s="6"/>
      <c r="AG110" s="6"/>
      <c r="AH110" s="137">
        <f t="shared" si="101"/>
        <v>0</v>
      </c>
      <c r="AI110" s="159">
        <f t="shared" si="102"/>
        <v>0</v>
      </c>
      <c r="AJ110" s="168">
        <f t="shared" si="110"/>
        <v>0</v>
      </c>
      <c r="AK110" s="6"/>
      <c r="AL110" s="6"/>
      <c r="AM110" s="137">
        <f t="shared" si="103"/>
        <v>0</v>
      </c>
      <c r="AN110" s="159">
        <f t="shared" si="104"/>
        <v>0</v>
      </c>
      <c r="AO110" s="168">
        <f t="shared" si="111"/>
        <v>0</v>
      </c>
      <c r="AP110" s="6"/>
      <c r="AQ110" s="6"/>
      <c r="AR110" s="137">
        <f t="shared" si="105"/>
        <v>0</v>
      </c>
      <c r="AS110" s="159">
        <f t="shared" si="106"/>
        <v>0</v>
      </c>
      <c r="AT110" s="163">
        <f t="shared" si="107"/>
        <v>0</v>
      </c>
      <c r="AU110" s="164">
        <f t="shared" si="112"/>
        <v>0</v>
      </c>
    </row>
    <row r="111" spans="2:47" outlineLevel="1">
      <c r="B111" s="235" t="s">
        <v>81</v>
      </c>
      <c r="C111" s="62" t="s">
        <v>103</v>
      </c>
      <c r="D111" s="68"/>
      <c r="E111" s="69"/>
      <c r="F111" s="68"/>
      <c r="G111" s="137">
        <f t="shared" si="87"/>
        <v>0</v>
      </c>
      <c r="H111" s="166">
        <f t="shared" si="88"/>
        <v>0</v>
      </c>
      <c r="I111" s="68"/>
      <c r="J111" s="137">
        <f t="shared" si="89"/>
        <v>0</v>
      </c>
      <c r="K111" s="166">
        <f t="shared" si="90"/>
        <v>0</v>
      </c>
      <c r="L111" s="68"/>
      <c r="M111" s="137">
        <f t="shared" si="91"/>
        <v>0</v>
      </c>
      <c r="N111" s="166">
        <f t="shared" si="92"/>
        <v>0</v>
      </c>
      <c r="O111" s="68"/>
      <c r="P111" s="137">
        <f t="shared" si="93"/>
        <v>0</v>
      </c>
      <c r="Q111" s="166">
        <f t="shared" si="94"/>
        <v>0</v>
      </c>
      <c r="R111" s="163">
        <f t="shared" si="95"/>
        <v>0</v>
      </c>
      <c r="S111" s="164">
        <f t="shared" si="96"/>
        <v>0</v>
      </c>
      <c r="U111" s="168">
        <f t="shared" si="108"/>
        <v>0</v>
      </c>
      <c r="V111" s="6"/>
      <c r="W111" s="6"/>
      <c r="X111" s="137">
        <f t="shared" si="97"/>
        <v>0</v>
      </c>
      <c r="Y111" s="166">
        <f t="shared" si="98"/>
        <v>0</v>
      </c>
      <c r="Z111" s="168">
        <f t="shared" si="113"/>
        <v>0</v>
      </c>
      <c r="AA111" s="6"/>
      <c r="AB111" s="6"/>
      <c r="AC111" s="137">
        <f t="shared" si="99"/>
        <v>0</v>
      </c>
      <c r="AD111" s="159">
        <f t="shared" si="100"/>
        <v>0</v>
      </c>
      <c r="AE111" s="168">
        <f t="shared" si="109"/>
        <v>0</v>
      </c>
      <c r="AF111" s="6"/>
      <c r="AG111" s="6"/>
      <c r="AH111" s="137">
        <f t="shared" si="101"/>
        <v>0</v>
      </c>
      <c r="AI111" s="159">
        <f t="shared" si="102"/>
        <v>0</v>
      </c>
      <c r="AJ111" s="168">
        <f t="shared" si="110"/>
        <v>0</v>
      </c>
      <c r="AK111" s="6"/>
      <c r="AL111" s="6"/>
      <c r="AM111" s="137">
        <f t="shared" si="103"/>
        <v>0</v>
      </c>
      <c r="AN111" s="159">
        <f t="shared" si="104"/>
        <v>0</v>
      </c>
      <c r="AO111" s="168">
        <f t="shared" si="111"/>
        <v>0</v>
      </c>
      <c r="AP111" s="6"/>
      <c r="AQ111" s="6"/>
      <c r="AR111" s="137">
        <f t="shared" si="105"/>
        <v>0</v>
      </c>
      <c r="AS111" s="159">
        <f t="shared" si="106"/>
        <v>0</v>
      </c>
      <c r="AT111" s="163">
        <f t="shared" si="107"/>
        <v>0</v>
      </c>
      <c r="AU111" s="164">
        <f t="shared" si="112"/>
        <v>0</v>
      </c>
    </row>
    <row r="112" spans="2:47" outlineLevel="1">
      <c r="B112" s="236" t="s">
        <v>82</v>
      </c>
      <c r="C112" s="62" t="s">
        <v>103</v>
      </c>
      <c r="D112" s="68"/>
      <c r="E112" s="69"/>
      <c r="F112" s="68"/>
      <c r="G112" s="137">
        <f t="shared" si="87"/>
        <v>0</v>
      </c>
      <c r="H112" s="166">
        <f t="shared" si="88"/>
        <v>0</v>
      </c>
      <c r="I112" s="68"/>
      <c r="J112" s="137">
        <f t="shared" si="89"/>
        <v>0</v>
      </c>
      <c r="K112" s="166">
        <f t="shared" si="90"/>
        <v>0</v>
      </c>
      <c r="L112" s="68"/>
      <c r="M112" s="137">
        <f t="shared" si="91"/>
        <v>0</v>
      </c>
      <c r="N112" s="166">
        <f t="shared" si="92"/>
        <v>0</v>
      </c>
      <c r="O112" s="68"/>
      <c r="P112" s="137">
        <f t="shared" si="93"/>
        <v>0</v>
      </c>
      <c r="Q112" s="166">
        <f t="shared" si="94"/>
        <v>0</v>
      </c>
      <c r="R112" s="163">
        <f t="shared" si="95"/>
        <v>0</v>
      </c>
      <c r="S112" s="164">
        <f t="shared" si="96"/>
        <v>0</v>
      </c>
      <c r="U112" s="168">
        <f t="shared" si="108"/>
        <v>5</v>
      </c>
      <c r="V112" s="6">
        <v>5</v>
      </c>
      <c r="W112" s="6"/>
      <c r="X112" s="137">
        <f t="shared" si="97"/>
        <v>5</v>
      </c>
      <c r="Y112" s="166">
        <f t="shared" si="98"/>
        <v>0</v>
      </c>
      <c r="Z112" s="168">
        <f t="shared" si="113"/>
        <v>14</v>
      </c>
      <c r="AA112" s="6">
        <v>14</v>
      </c>
      <c r="AB112" s="6"/>
      <c r="AC112" s="137">
        <f t="shared" si="99"/>
        <v>19</v>
      </c>
      <c r="AD112" s="159">
        <f t="shared" si="100"/>
        <v>2.8</v>
      </c>
      <c r="AE112" s="168">
        <f t="shared" si="109"/>
        <v>4</v>
      </c>
      <c r="AF112" s="6">
        <v>4</v>
      </c>
      <c r="AG112" s="6"/>
      <c r="AH112" s="137">
        <f t="shared" si="101"/>
        <v>23</v>
      </c>
      <c r="AI112" s="159">
        <f t="shared" si="102"/>
        <v>0.21052631578947367</v>
      </c>
      <c r="AJ112" s="168">
        <f t="shared" si="110"/>
        <v>4</v>
      </c>
      <c r="AK112" s="6">
        <v>4</v>
      </c>
      <c r="AL112" s="6"/>
      <c r="AM112" s="137">
        <f t="shared" si="103"/>
        <v>27</v>
      </c>
      <c r="AN112" s="159">
        <f t="shared" si="104"/>
        <v>0.17391304347826086</v>
      </c>
      <c r="AO112" s="168">
        <f t="shared" si="111"/>
        <v>4</v>
      </c>
      <c r="AP112" s="6">
        <v>4</v>
      </c>
      <c r="AQ112" s="6"/>
      <c r="AR112" s="137">
        <f t="shared" si="105"/>
        <v>31</v>
      </c>
      <c r="AS112" s="159">
        <f t="shared" si="106"/>
        <v>0.14814814814814814</v>
      </c>
      <c r="AT112" s="163">
        <f t="shared" si="107"/>
        <v>31</v>
      </c>
      <c r="AU112" s="164">
        <f t="shared" si="112"/>
        <v>0.57796702107418785</v>
      </c>
    </row>
    <row r="113" spans="2:47" outlineLevel="1">
      <c r="B113" s="236" t="s">
        <v>83</v>
      </c>
      <c r="C113" s="62" t="s">
        <v>103</v>
      </c>
      <c r="D113" s="68"/>
      <c r="E113" s="69"/>
      <c r="F113" s="68"/>
      <c r="G113" s="137">
        <f t="shared" si="87"/>
        <v>0</v>
      </c>
      <c r="H113" s="166">
        <f t="shared" si="88"/>
        <v>0</v>
      </c>
      <c r="I113" s="68"/>
      <c r="J113" s="137">
        <f t="shared" si="89"/>
        <v>0</v>
      </c>
      <c r="K113" s="166">
        <f t="shared" si="90"/>
        <v>0</v>
      </c>
      <c r="L113" s="68"/>
      <c r="M113" s="137">
        <f t="shared" si="91"/>
        <v>0</v>
      </c>
      <c r="N113" s="166">
        <f t="shared" si="92"/>
        <v>0</v>
      </c>
      <c r="O113" s="68"/>
      <c r="P113" s="137">
        <f t="shared" si="93"/>
        <v>0</v>
      </c>
      <c r="Q113" s="166">
        <f t="shared" si="94"/>
        <v>0</v>
      </c>
      <c r="R113" s="163">
        <f t="shared" si="95"/>
        <v>0</v>
      </c>
      <c r="S113" s="164">
        <f t="shared" si="96"/>
        <v>0</v>
      </c>
      <c r="U113" s="168">
        <f t="shared" si="108"/>
        <v>0</v>
      </c>
      <c r="V113" s="6"/>
      <c r="W113" s="6"/>
      <c r="X113" s="137">
        <f t="shared" si="97"/>
        <v>0</v>
      </c>
      <c r="Y113" s="166">
        <f t="shared" si="98"/>
        <v>0</v>
      </c>
      <c r="Z113" s="168">
        <f t="shared" si="113"/>
        <v>0</v>
      </c>
      <c r="AA113" s="6"/>
      <c r="AB113" s="6"/>
      <c r="AC113" s="137">
        <f t="shared" si="99"/>
        <v>0</v>
      </c>
      <c r="AD113" s="159">
        <f t="shared" si="100"/>
        <v>0</v>
      </c>
      <c r="AE113" s="168">
        <f t="shared" si="109"/>
        <v>0</v>
      </c>
      <c r="AF113" s="6"/>
      <c r="AG113" s="6"/>
      <c r="AH113" s="137">
        <f t="shared" si="101"/>
        <v>0</v>
      </c>
      <c r="AI113" s="159">
        <f t="shared" si="102"/>
        <v>0</v>
      </c>
      <c r="AJ113" s="168">
        <f t="shared" si="110"/>
        <v>0</v>
      </c>
      <c r="AK113" s="6"/>
      <c r="AL113" s="6"/>
      <c r="AM113" s="137">
        <f t="shared" si="103"/>
        <v>0</v>
      </c>
      <c r="AN113" s="159">
        <f t="shared" si="104"/>
        <v>0</v>
      </c>
      <c r="AO113" s="168">
        <f t="shared" si="111"/>
        <v>0</v>
      </c>
      <c r="AP113" s="6"/>
      <c r="AQ113" s="6"/>
      <c r="AR113" s="137">
        <f t="shared" si="105"/>
        <v>0</v>
      </c>
      <c r="AS113" s="159">
        <f t="shared" si="106"/>
        <v>0</v>
      </c>
      <c r="AT113" s="163">
        <f t="shared" si="107"/>
        <v>0</v>
      </c>
      <c r="AU113" s="164">
        <f t="shared" si="112"/>
        <v>0</v>
      </c>
    </row>
    <row r="114" spans="2:47" outlineLevel="1">
      <c r="B114" s="235" t="s">
        <v>84</v>
      </c>
      <c r="C114" s="62" t="s">
        <v>103</v>
      </c>
      <c r="D114" s="68"/>
      <c r="E114" s="69"/>
      <c r="F114" s="68"/>
      <c r="G114" s="137">
        <f t="shared" si="87"/>
        <v>0</v>
      </c>
      <c r="H114" s="166">
        <f t="shared" si="88"/>
        <v>0</v>
      </c>
      <c r="I114" s="68"/>
      <c r="J114" s="137">
        <f t="shared" si="89"/>
        <v>0</v>
      </c>
      <c r="K114" s="166">
        <f t="shared" si="90"/>
        <v>0</v>
      </c>
      <c r="L114" s="68"/>
      <c r="M114" s="137">
        <f t="shared" si="91"/>
        <v>0</v>
      </c>
      <c r="N114" s="166">
        <f t="shared" si="92"/>
        <v>0</v>
      </c>
      <c r="O114" s="68"/>
      <c r="P114" s="137">
        <f t="shared" si="93"/>
        <v>0</v>
      </c>
      <c r="Q114" s="166">
        <f t="shared" si="94"/>
        <v>0</v>
      </c>
      <c r="R114" s="163">
        <f t="shared" si="95"/>
        <v>0</v>
      </c>
      <c r="S114" s="164">
        <f t="shared" si="96"/>
        <v>0</v>
      </c>
      <c r="U114" s="168">
        <f t="shared" si="108"/>
        <v>0</v>
      </c>
      <c r="V114" s="6"/>
      <c r="W114" s="6"/>
      <c r="X114" s="137">
        <f t="shared" si="97"/>
        <v>0</v>
      </c>
      <c r="Y114" s="166">
        <f t="shared" si="98"/>
        <v>0</v>
      </c>
      <c r="Z114" s="168">
        <f t="shared" si="113"/>
        <v>0</v>
      </c>
      <c r="AA114" s="6"/>
      <c r="AB114" s="6"/>
      <c r="AC114" s="137">
        <f t="shared" si="99"/>
        <v>0</v>
      </c>
      <c r="AD114" s="159">
        <f t="shared" si="100"/>
        <v>0</v>
      </c>
      <c r="AE114" s="168">
        <f t="shared" si="109"/>
        <v>0</v>
      </c>
      <c r="AF114" s="6"/>
      <c r="AG114" s="6"/>
      <c r="AH114" s="137">
        <f t="shared" si="101"/>
        <v>0</v>
      </c>
      <c r="AI114" s="159">
        <f t="shared" si="102"/>
        <v>0</v>
      </c>
      <c r="AJ114" s="168">
        <f t="shared" si="110"/>
        <v>0</v>
      </c>
      <c r="AK114" s="6"/>
      <c r="AL114" s="6"/>
      <c r="AM114" s="137">
        <f t="shared" si="103"/>
        <v>0</v>
      </c>
      <c r="AN114" s="159">
        <f t="shared" si="104"/>
        <v>0</v>
      </c>
      <c r="AO114" s="168">
        <f t="shared" si="111"/>
        <v>0</v>
      </c>
      <c r="AP114" s="6"/>
      <c r="AQ114" s="6"/>
      <c r="AR114" s="137">
        <f t="shared" si="105"/>
        <v>0</v>
      </c>
      <c r="AS114" s="159">
        <f t="shared" si="106"/>
        <v>0</v>
      </c>
      <c r="AT114" s="163">
        <f t="shared" si="107"/>
        <v>0</v>
      </c>
      <c r="AU114" s="164">
        <f t="shared" si="112"/>
        <v>0</v>
      </c>
    </row>
    <row r="115" spans="2:47" outlineLevel="1">
      <c r="B115" s="237" t="s">
        <v>85</v>
      </c>
      <c r="C115" s="62" t="s">
        <v>103</v>
      </c>
      <c r="D115" s="68"/>
      <c r="E115" s="69"/>
      <c r="F115" s="68"/>
      <c r="G115" s="137">
        <f t="shared" si="87"/>
        <v>0</v>
      </c>
      <c r="H115" s="166">
        <f t="shared" si="88"/>
        <v>0</v>
      </c>
      <c r="I115" s="68"/>
      <c r="J115" s="137">
        <f t="shared" si="89"/>
        <v>0</v>
      </c>
      <c r="K115" s="166">
        <f t="shared" si="90"/>
        <v>0</v>
      </c>
      <c r="L115" s="68"/>
      <c r="M115" s="137">
        <f t="shared" si="91"/>
        <v>0</v>
      </c>
      <c r="N115" s="166">
        <f t="shared" si="92"/>
        <v>0</v>
      </c>
      <c r="O115" s="68"/>
      <c r="P115" s="137">
        <f t="shared" si="93"/>
        <v>0</v>
      </c>
      <c r="Q115" s="166">
        <f t="shared" si="94"/>
        <v>0</v>
      </c>
      <c r="R115" s="163">
        <f t="shared" si="95"/>
        <v>0</v>
      </c>
      <c r="S115" s="164">
        <f t="shared" si="96"/>
        <v>0</v>
      </c>
      <c r="U115" s="168">
        <f t="shared" si="108"/>
        <v>0</v>
      </c>
      <c r="V115" s="6"/>
      <c r="W115" s="6"/>
      <c r="X115" s="137">
        <f t="shared" si="97"/>
        <v>0</v>
      </c>
      <c r="Y115" s="166">
        <f t="shared" si="98"/>
        <v>0</v>
      </c>
      <c r="Z115" s="168">
        <f t="shared" si="113"/>
        <v>0</v>
      </c>
      <c r="AA115" s="6"/>
      <c r="AB115" s="6"/>
      <c r="AC115" s="137">
        <f t="shared" si="99"/>
        <v>0</v>
      </c>
      <c r="AD115" s="159">
        <f t="shared" si="100"/>
        <v>0</v>
      </c>
      <c r="AE115" s="168">
        <f t="shared" si="109"/>
        <v>0</v>
      </c>
      <c r="AF115" s="6"/>
      <c r="AG115" s="6"/>
      <c r="AH115" s="137">
        <f t="shared" si="101"/>
        <v>0</v>
      </c>
      <c r="AI115" s="159">
        <f t="shared" si="102"/>
        <v>0</v>
      </c>
      <c r="AJ115" s="168">
        <f t="shared" si="110"/>
        <v>0</v>
      </c>
      <c r="AK115" s="6"/>
      <c r="AL115" s="6"/>
      <c r="AM115" s="137">
        <f t="shared" si="103"/>
        <v>0</v>
      </c>
      <c r="AN115" s="159">
        <f t="shared" si="104"/>
        <v>0</v>
      </c>
      <c r="AO115" s="168">
        <f t="shared" si="111"/>
        <v>0</v>
      </c>
      <c r="AP115" s="6"/>
      <c r="AQ115" s="6"/>
      <c r="AR115" s="137">
        <f t="shared" si="105"/>
        <v>0</v>
      </c>
      <c r="AS115" s="159">
        <f t="shared" si="106"/>
        <v>0</v>
      </c>
      <c r="AT115" s="163">
        <f t="shared" si="107"/>
        <v>0</v>
      </c>
      <c r="AU115" s="164">
        <f t="shared" si="112"/>
        <v>0</v>
      </c>
    </row>
    <row r="116" spans="2:47" outlineLevel="1">
      <c r="B116" s="235" t="s">
        <v>86</v>
      </c>
      <c r="C116" s="62" t="s">
        <v>103</v>
      </c>
      <c r="D116" s="68"/>
      <c r="E116" s="69"/>
      <c r="F116" s="68"/>
      <c r="G116" s="137">
        <f t="shared" si="87"/>
        <v>0</v>
      </c>
      <c r="H116" s="166">
        <f t="shared" si="88"/>
        <v>0</v>
      </c>
      <c r="I116" s="68"/>
      <c r="J116" s="137">
        <f t="shared" si="89"/>
        <v>0</v>
      </c>
      <c r="K116" s="166">
        <f t="shared" si="90"/>
        <v>0</v>
      </c>
      <c r="L116" s="68"/>
      <c r="M116" s="137">
        <f t="shared" si="91"/>
        <v>0</v>
      </c>
      <c r="N116" s="166">
        <f t="shared" si="92"/>
        <v>0</v>
      </c>
      <c r="O116" s="68"/>
      <c r="P116" s="137">
        <f t="shared" si="93"/>
        <v>0</v>
      </c>
      <c r="Q116" s="166">
        <f t="shared" si="94"/>
        <v>0</v>
      </c>
      <c r="R116" s="163">
        <f t="shared" si="95"/>
        <v>0</v>
      </c>
      <c r="S116" s="164">
        <f t="shared" si="96"/>
        <v>0</v>
      </c>
      <c r="U116" s="168">
        <f t="shared" si="108"/>
        <v>0</v>
      </c>
      <c r="V116" s="6"/>
      <c r="W116" s="6"/>
      <c r="X116" s="137">
        <f t="shared" si="97"/>
        <v>0</v>
      </c>
      <c r="Y116" s="166">
        <f t="shared" si="98"/>
        <v>0</v>
      </c>
      <c r="Z116" s="168">
        <f t="shared" si="113"/>
        <v>0</v>
      </c>
      <c r="AA116" s="6"/>
      <c r="AB116" s="6"/>
      <c r="AC116" s="137">
        <f t="shared" si="99"/>
        <v>0</v>
      </c>
      <c r="AD116" s="159">
        <f t="shared" si="100"/>
        <v>0</v>
      </c>
      <c r="AE116" s="168">
        <f t="shared" si="109"/>
        <v>0</v>
      </c>
      <c r="AF116" s="6"/>
      <c r="AG116" s="6"/>
      <c r="AH116" s="137">
        <f t="shared" si="101"/>
        <v>0</v>
      </c>
      <c r="AI116" s="159">
        <f t="shared" si="102"/>
        <v>0</v>
      </c>
      <c r="AJ116" s="168">
        <f t="shared" si="110"/>
        <v>0</v>
      </c>
      <c r="AK116" s="6"/>
      <c r="AL116" s="6"/>
      <c r="AM116" s="137">
        <f t="shared" si="103"/>
        <v>0</v>
      </c>
      <c r="AN116" s="159">
        <f t="shared" si="104"/>
        <v>0</v>
      </c>
      <c r="AO116" s="168">
        <f t="shared" si="111"/>
        <v>0</v>
      </c>
      <c r="AP116" s="6"/>
      <c r="AQ116" s="6"/>
      <c r="AR116" s="137">
        <f t="shared" si="105"/>
        <v>0</v>
      </c>
      <c r="AS116" s="159">
        <f t="shared" si="106"/>
        <v>0</v>
      </c>
      <c r="AT116" s="163">
        <f t="shared" si="107"/>
        <v>0</v>
      </c>
      <c r="AU116" s="164">
        <f t="shared" si="112"/>
        <v>0</v>
      </c>
    </row>
    <row r="117" spans="2:47" outlineLevel="1">
      <c r="B117" s="236" t="s">
        <v>87</v>
      </c>
      <c r="C117" s="62" t="s">
        <v>103</v>
      </c>
      <c r="D117" s="68"/>
      <c r="E117" s="69"/>
      <c r="F117" s="68"/>
      <c r="G117" s="137">
        <f t="shared" si="87"/>
        <v>0</v>
      </c>
      <c r="H117" s="166">
        <f t="shared" si="88"/>
        <v>0</v>
      </c>
      <c r="I117" s="68"/>
      <c r="J117" s="137">
        <f t="shared" si="89"/>
        <v>0</v>
      </c>
      <c r="K117" s="166">
        <f t="shared" si="90"/>
        <v>0</v>
      </c>
      <c r="L117" s="68"/>
      <c r="M117" s="137">
        <f t="shared" si="91"/>
        <v>0</v>
      </c>
      <c r="N117" s="166">
        <f t="shared" si="92"/>
        <v>0</v>
      </c>
      <c r="O117" s="68"/>
      <c r="P117" s="137">
        <f t="shared" si="93"/>
        <v>0</v>
      </c>
      <c r="Q117" s="166">
        <f t="shared" si="94"/>
        <v>0</v>
      </c>
      <c r="R117" s="163">
        <f t="shared" si="95"/>
        <v>0</v>
      </c>
      <c r="S117" s="164">
        <f t="shared" si="96"/>
        <v>0</v>
      </c>
      <c r="U117" s="168">
        <f t="shared" si="108"/>
        <v>0</v>
      </c>
      <c r="V117" s="6"/>
      <c r="W117" s="6"/>
      <c r="X117" s="137">
        <f t="shared" si="97"/>
        <v>0</v>
      </c>
      <c r="Y117" s="166">
        <f t="shared" si="98"/>
        <v>0</v>
      </c>
      <c r="Z117" s="168">
        <f t="shared" si="113"/>
        <v>0</v>
      </c>
      <c r="AA117" s="6"/>
      <c r="AB117" s="6"/>
      <c r="AC117" s="137">
        <f t="shared" si="99"/>
        <v>0</v>
      </c>
      <c r="AD117" s="159">
        <f t="shared" si="100"/>
        <v>0</v>
      </c>
      <c r="AE117" s="168">
        <f t="shared" si="109"/>
        <v>0</v>
      </c>
      <c r="AF117" s="6"/>
      <c r="AG117" s="6"/>
      <c r="AH117" s="137">
        <f t="shared" si="101"/>
        <v>0</v>
      </c>
      <c r="AI117" s="159">
        <f t="shared" si="102"/>
        <v>0</v>
      </c>
      <c r="AJ117" s="168">
        <f t="shared" si="110"/>
        <v>0</v>
      </c>
      <c r="AK117" s="6"/>
      <c r="AL117" s="6"/>
      <c r="AM117" s="137">
        <f t="shared" si="103"/>
        <v>0</v>
      </c>
      <c r="AN117" s="159">
        <f t="shared" si="104"/>
        <v>0</v>
      </c>
      <c r="AO117" s="168">
        <f t="shared" si="111"/>
        <v>0</v>
      </c>
      <c r="AP117" s="6"/>
      <c r="AQ117" s="6"/>
      <c r="AR117" s="137">
        <f t="shared" si="105"/>
        <v>0</v>
      </c>
      <c r="AS117" s="159">
        <f t="shared" si="106"/>
        <v>0</v>
      </c>
      <c r="AT117" s="163">
        <f t="shared" si="107"/>
        <v>0</v>
      </c>
      <c r="AU117" s="164">
        <f t="shared" si="112"/>
        <v>0</v>
      </c>
    </row>
    <row r="118" spans="2:47" outlineLevel="1">
      <c r="B118" s="235" t="s">
        <v>88</v>
      </c>
      <c r="C118" s="62" t="s">
        <v>103</v>
      </c>
      <c r="D118" s="68"/>
      <c r="E118" s="69"/>
      <c r="F118" s="68"/>
      <c r="G118" s="137">
        <f t="shared" si="87"/>
        <v>0</v>
      </c>
      <c r="H118" s="166">
        <f t="shared" si="88"/>
        <v>0</v>
      </c>
      <c r="I118" s="68"/>
      <c r="J118" s="137">
        <f t="shared" si="89"/>
        <v>0</v>
      </c>
      <c r="K118" s="166">
        <f t="shared" si="90"/>
        <v>0</v>
      </c>
      <c r="L118" s="68"/>
      <c r="M118" s="137">
        <f t="shared" si="91"/>
        <v>0</v>
      </c>
      <c r="N118" s="166">
        <f t="shared" si="92"/>
        <v>0</v>
      </c>
      <c r="O118" s="68"/>
      <c r="P118" s="137">
        <f t="shared" si="93"/>
        <v>0</v>
      </c>
      <c r="Q118" s="166">
        <f t="shared" si="94"/>
        <v>0</v>
      </c>
      <c r="R118" s="163">
        <f t="shared" si="95"/>
        <v>0</v>
      </c>
      <c r="S118" s="164">
        <f t="shared" si="96"/>
        <v>0</v>
      </c>
      <c r="U118" s="168">
        <f t="shared" si="108"/>
        <v>0</v>
      </c>
      <c r="V118" s="6"/>
      <c r="W118" s="6"/>
      <c r="X118" s="137">
        <f t="shared" si="97"/>
        <v>0</v>
      </c>
      <c r="Y118" s="166">
        <f t="shared" si="98"/>
        <v>0</v>
      </c>
      <c r="Z118" s="168">
        <f t="shared" si="113"/>
        <v>0</v>
      </c>
      <c r="AA118" s="6"/>
      <c r="AB118" s="6"/>
      <c r="AC118" s="137">
        <f t="shared" si="99"/>
        <v>0</v>
      </c>
      <c r="AD118" s="159">
        <f t="shared" si="100"/>
        <v>0</v>
      </c>
      <c r="AE118" s="168">
        <f t="shared" si="109"/>
        <v>0</v>
      </c>
      <c r="AF118" s="6"/>
      <c r="AG118" s="6"/>
      <c r="AH118" s="137">
        <f t="shared" si="101"/>
        <v>0</v>
      </c>
      <c r="AI118" s="159">
        <f t="shared" si="102"/>
        <v>0</v>
      </c>
      <c r="AJ118" s="168">
        <f t="shared" si="110"/>
        <v>0</v>
      </c>
      <c r="AK118" s="6"/>
      <c r="AL118" s="6"/>
      <c r="AM118" s="137">
        <f t="shared" si="103"/>
        <v>0</v>
      </c>
      <c r="AN118" s="159">
        <f t="shared" si="104"/>
        <v>0</v>
      </c>
      <c r="AO118" s="168">
        <f t="shared" si="111"/>
        <v>0</v>
      </c>
      <c r="AP118" s="6"/>
      <c r="AQ118" s="6"/>
      <c r="AR118" s="137">
        <f t="shared" si="105"/>
        <v>0</v>
      </c>
      <c r="AS118" s="159">
        <f t="shared" si="106"/>
        <v>0</v>
      </c>
      <c r="AT118" s="163">
        <f t="shared" si="107"/>
        <v>0</v>
      </c>
      <c r="AU118" s="164">
        <f t="shared" si="112"/>
        <v>0</v>
      </c>
    </row>
    <row r="119" spans="2:47" ht="14.25" customHeight="1" outlineLevel="1">
      <c r="B119" s="236" t="s">
        <v>89</v>
      </c>
      <c r="C119" s="62" t="s">
        <v>103</v>
      </c>
      <c r="D119" s="68"/>
      <c r="E119" s="69"/>
      <c r="F119" s="68"/>
      <c r="G119" s="137">
        <f t="shared" si="87"/>
        <v>0</v>
      </c>
      <c r="H119" s="166">
        <f t="shared" si="88"/>
        <v>0</v>
      </c>
      <c r="I119" s="68"/>
      <c r="J119" s="137">
        <f t="shared" si="89"/>
        <v>0</v>
      </c>
      <c r="K119" s="166">
        <f t="shared" si="90"/>
        <v>0</v>
      </c>
      <c r="L119" s="68"/>
      <c r="M119" s="137">
        <f t="shared" si="91"/>
        <v>0</v>
      </c>
      <c r="N119" s="166">
        <f t="shared" si="92"/>
        <v>0</v>
      </c>
      <c r="O119" s="68"/>
      <c r="P119" s="137">
        <f t="shared" si="93"/>
        <v>0</v>
      </c>
      <c r="Q119" s="166">
        <f t="shared" si="94"/>
        <v>0</v>
      </c>
      <c r="R119" s="163">
        <f t="shared" si="95"/>
        <v>0</v>
      </c>
      <c r="S119" s="164">
        <f t="shared" si="96"/>
        <v>0</v>
      </c>
      <c r="U119" s="168">
        <f t="shared" si="108"/>
        <v>0</v>
      </c>
      <c r="V119" s="6"/>
      <c r="W119" s="6"/>
      <c r="X119" s="137">
        <f t="shared" si="97"/>
        <v>0</v>
      </c>
      <c r="Y119" s="166">
        <f t="shared" si="98"/>
        <v>0</v>
      </c>
      <c r="Z119" s="168">
        <f t="shared" si="113"/>
        <v>0</v>
      </c>
      <c r="AA119" s="6"/>
      <c r="AB119" s="6"/>
      <c r="AC119" s="137">
        <f t="shared" si="99"/>
        <v>0</v>
      </c>
      <c r="AD119" s="159">
        <f t="shared" si="100"/>
        <v>0</v>
      </c>
      <c r="AE119" s="168">
        <f t="shared" si="109"/>
        <v>0</v>
      </c>
      <c r="AF119" s="6"/>
      <c r="AG119" s="6"/>
      <c r="AH119" s="137">
        <f t="shared" si="101"/>
        <v>0</v>
      </c>
      <c r="AI119" s="159">
        <f t="shared" si="102"/>
        <v>0</v>
      </c>
      <c r="AJ119" s="168">
        <f t="shared" si="110"/>
        <v>0</v>
      </c>
      <c r="AK119" s="6"/>
      <c r="AL119" s="6"/>
      <c r="AM119" s="137">
        <f t="shared" si="103"/>
        <v>0</v>
      </c>
      <c r="AN119" s="159">
        <f t="shared" si="104"/>
        <v>0</v>
      </c>
      <c r="AO119" s="168">
        <f t="shared" si="111"/>
        <v>0</v>
      </c>
      <c r="AP119" s="6"/>
      <c r="AQ119" s="6"/>
      <c r="AR119" s="137">
        <f t="shared" si="105"/>
        <v>0</v>
      </c>
      <c r="AS119" s="159">
        <f t="shared" si="106"/>
        <v>0</v>
      </c>
      <c r="AT119" s="163">
        <f t="shared" si="107"/>
        <v>0</v>
      </c>
      <c r="AU119" s="164">
        <f t="shared" si="112"/>
        <v>0</v>
      </c>
    </row>
    <row r="120" spans="2:47" ht="14.25" customHeight="1" outlineLevel="1">
      <c r="B120" s="235" t="s">
        <v>90</v>
      </c>
      <c r="C120" s="62" t="s">
        <v>103</v>
      </c>
      <c r="D120" s="68"/>
      <c r="E120" s="69"/>
      <c r="F120" s="68"/>
      <c r="G120" s="137">
        <f t="shared" si="87"/>
        <v>0</v>
      </c>
      <c r="H120" s="166">
        <f t="shared" si="88"/>
        <v>0</v>
      </c>
      <c r="I120" s="68"/>
      <c r="J120" s="137">
        <f t="shared" si="89"/>
        <v>0</v>
      </c>
      <c r="K120" s="166">
        <f t="shared" si="90"/>
        <v>0</v>
      </c>
      <c r="L120" s="68"/>
      <c r="M120" s="137">
        <f t="shared" si="91"/>
        <v>0</v>
      </c>
      <c r="N120" s="166">
        <f t="shared" si="92"/>
        <v>0</v>
      </c>
      <c r="O120" s="68"/>
      <c r="P120" s="137">
        <f t="shared" si="93"/>
        <v>0</v>
      </c>
      <c r="Q120" s="166">
        <f t="shared" si="94"/>
        <v>0</v>
      </c>
      <c r="R120" s="163">
        <f t="shared" si="95"/>
        <v>0</v>
      </c>
      <c r="S120" s="164">
        <f t="shared" si="96"/>
        <v>0</v>
      </c>
      <c r="U120" s="168">
        <f t="shared" si="108"/>
        <v>0</v>
      </c>
      <c r="V120" s="6"/>
      <c r="W120" s="6"/>
      <c r="X120" s="137">
        <f t="shared" si="97"/>
        <v>0</v>
      </c>
      <c r="Y120" s="166">
        <f t="shared" si="98"/>
        <v>0</v>
      </c>
      <c r="Z120" s="168">
        <f t="shared" si="113"/>
        <v>0</v>
      </c>
      <c r="AA120" s="6"/>
      <c r="AB120" s="6"/>
      <c r="AC120" s="137">
        <f t="shared" si="99"/>
        <v>0</v>
      </c>
      <c r="AD120" s="159">
        <f t="shared" si="100"/>
        <v>0</v>
      </c>
      <c r="AE120" s="168">
        <f t="shared" si="109"/>
        <v>0</v>
      </c>
      <c r="AF120" s="6"/>
      <c r="AG120" s="6"/>
      <c r="AH120" s="137">
        <f t="shared" si="101"/>
        <v>0</v>
      </c>
      <c r="AI120" s="159">
        <f t="shared" si="102"/>
        <v>0</v>
      </c>
      <c r="AJ120" s="168">
        <f t="shared" si="110"/>
        <v>0</v>
      </c>
      <c r="AK120" s="6"/>
      <c r="AL120" s="6"/>
      <c r="AM120" s="137">
        <f t="shared" si="103"/>
        <v>0</v>
      </c>
      <c r="AN120" s="159">
        <f t="shared" si="104"/>
        <v>0</v>
      </c>
      <c r="AO120" s="168">
        <f t="shared" si="111"/>
        <v>0</v>
      </c>
      <c r="AP120" s="6"/>
      <c r="AQ120" s="6"/>
      <c r="AR120" s="137">
        <f t="shared" si="105"/>
        <v>0</v>
      </c>
      <c r="AS120" s="159">
        <f t="shared" si="106"/>
        <v>0</v>
      </c>
      <c r="AT120" s="163">
        <f t="shared" si="107"/>
        <v>0</v>
      </c>
      <c r="AU120" s="164">
        <f t="shared" si="112"/>
        <v>0</v>
      </c>
    </row>
    <row r="121" spans="2:47" ht="14.25" customHeight="1" outlineLevel="1">
      <c r="B121" s="236" t="s">
        <v>91</v>
      </c>
      <c r="C121" s="62" t="s">
        <v>103</v>
      </c>
      <c r="D121" s="68"/>
      <c r="E121" s="69"/>
      <c r="F121" s="68"/>
      <c r="G121" s="137">
        <f t="shared" si="87"/>
        <v>0</v>
      </c>
      <c r="H121" s="166">
        <f t="shared" si="88"/>
        <v>0</v>
      </c>
      <c r="I121" s="68">
        <v>2</v>
      </c>
      <c r="J121" s="137">
        <f t="shared" si="89"/>
        <v>2</v>
      </c>
      <c r="K121" s="166">
        <f t="shared" si="90"/>
        <v>0</v>
      </c>
      <c r="L121" s="68"/>
      <c r="M121" s="137">
        <f t="shared" si="91"/>
        <v>2</v>
      </c>
      <c r="N121" s="166">
        <f t="shared" si="92"/>
        <v>0</v>
      </c>
      <c r="O121" s="68"/>
      <c r="P121" s="137">
        <f t="shared" si="93"/>
        <v>2</v>
      </c>
      <c r="Q121" s="166">
        <f t="shared" si="94"/>
        <v>0</v>
      </c>
      <c r="R121" s="163">
        <f t="shared" si="95"/>
        <v>2</v>
      </c>
      <c r="S121" s="164">
        <f t="shared" si="96"/>
        <v>0</v>
      </c>
      <c r="U121" s="168">
        <f t="shared" si="108"/>
        <v>0</v>
      </c>
      <c r="V121" s="6"/>
      <c r="W121" s="6"/>
      <c r="X121" s="137">
        <f t="shared" si="97"/>
        <v>2</v>
      </c>
      <c r="Y121" s="166">
        <f t="shared" si="98"/>
        <v>0</v>
      </c>
      <c r="Z121" s="168">
        <f t="shared" si="113"/>
        <v>0</v>
      </c>
      <c r="AA121" s="6"/>
      <c r="AB121" s="6"/>
      <c r="AC121" s="137">
        <f t="shared" si="99"/>
        <v>2</v>
      </c>
      <c r="AD121" s="159">
        <f t="shared" si="100"/>
        <v>0</v>
      </c>
      <c r="AE121" s="168">
        <f t="shared" si="109"/>
        <v>0</v>
      </c>
      <c r="AF121" s="6"/>
      <c r="AG121" s="6"/>
      <c r="AH121" s="137">
        <f t="shared" si="101"/>
        <v>2</v>
      </c>
      <c r="AI121" s="159">
        <f t="shared" si="102"/>
        <v>0</v>
      </c>
      <c r="AJ121" s="168">
        <f t="shared" si="110"/>
        <v>0</v>
      </c>
      <c r="AK121" s="6"/>
      <c r="AL121" s="6"/>
      <c r="AM121" s="137">
        <f t="shared" si="103"/>
        <v>2</v>
      </c>
      <c r="AN121" s="159">
        <f t="shared" si="104"/>
        <v>0</v>
      </c>
      <c r="AO121" s="168">
        <f t="shared" si="111"/>
        <v>0</v>
      </c>
      <c r="AP121" s="6"/>
      <c r="AQ121" s="6"/>
      <c r="AR121" s="137">
        <f t="shared" si="105"/>
        <v>2</v>
      </c>
      <c r="AS121" s="159">
        <f t="shared" si="106"/>
        <v>0</v>
      </c>
      <c r="AT121" s="163">
        <f t="shared" si="107"/>
        <v>0</v>
      </c>
      <c r="AU121" s="164">
        <f t="shared" si="112"/>
        <v>0</v>
      </c>
    </row>
    <row r="122" spans="2:47" ht="14.25" customHeight="1" outlineLevel="1">
      <c r="B122" s="236" t="s">
        <v>92</v>
      </c>
      <c r="C122" s="62" t="s">
        <v>103</v>
      </c>
      <c r="D122" s="68"/>
      <c r="E122" s="69"/>
      <c r="F122" s="68"/>
      <c r="G122" s="137">
        <f t="shared" si="87"/>
        <v>0</v>
      </c>
      <c r="H122" s="166">
        <f t="shared" si="88"/>
        <v>0</v>
      </c>
      <c r="I122" s="68"/>
      <c r="J122" s="137">
        <f t="shared" si="89"/>
        <v>0</v>
      </c>
      <c r="K122" s="166">
        <f t="shared" si="90"/>
        <v>0</v>
      </c>
      <c r="L122" s="68">
        <v>6</v>
      </c>
      <c r="M122" s="137">
        <f t="shared" si="91"/>
        <v>6</v>
      </c>
      <c r="N122" s="166">
        <f t="shared" si="92"/>
        <v>0</v>
      </c>
      <c r="O122" s="68">
        <v>2</v>
      </c>
      <c r="P122" s="137">
        <f t="shared" si="93"/>
        <v>8</v>
      </c>
      <c r="Q122" s="166">
        <f t="shared" si="94"/>
        <v>0.33333333333333331</v>
      </c>
      <c r="R122" s="163">
        <f t="shared" si="95"/>
        <v>8</v>
      </c>
      <c r="S122" s="164">
        <f t="shared" si="96"/>
        <v>0</v>
      </c>
      <c r="U122" s="168">
        <f t="shared" si="108"/>
        <v>6</v>
      </c>
      <c r="V122" s="6">
        <v>6</v>
      </c>
      <c r="W122" s="6"/>
      <c r="X122" s="137">
        <f t="shared" si="97"/>
        <v>14</v>
      </c>
      <c r="Y122" s="166">
        <f t="shared" si="98"/>
        <v>0.75</v>
      </c>
      <c r="Z122" s="168">
        <f t="shared" si="113"/>
        <v>12</v>
      </c>
      <c r="AA122" s="6">
        <v>12</v>
      </c>
      <c r="AB122" s="6"/>
      <c r="AC122" s="137">
        <f t="shared" si="99"/>
        <v>26</v>
      </c>
      <c r="AD122" s="159">
        <f t="shared" si="100"/>
        <v>0.8571428571428571</v>
      </c>
      <c r="AE122" s="168">
        <f t="shared" si="109"/>
        <v>7</v>
      </c>
      <c r="AF122" s="6">
        <v>7</v>
      </c>
      <c r="AG122" s="6"/>
      <c r="AH122" s="137">
        <f t="shared" si="101"/>
        <v>33</v>
      </c>
      <c r="AI122" s="159">
        <f t="shared" si="102"/>
        <v>0.26923076923076922</v>
      </c>
      <c r="AJ122" s="168">
        <f t="shared" si="110"/>
        <v>9</v>
      </c>
      <c r="AK122" s="6">
        <v>9</v>
      </c>
      <c r="AL122" s="6"/>
      <c r="AM122" s="137">
        <f t="shared" si="103"/>
        <v>42</v>
      </c>
      <c r="AN122" s="159">
        <f t="shared" si="104"/>
        <v>0.27272727272727271</v>
      </c>
      <c r="AO122" s="168">
        <f t="shared" si="111"/>
        <v>6</v>
      </c>
      <c r="AP122" s="6">
        <v>6</v>
      </c>
      <c r="AQ122" s="6"/>
      <c r="AR122" s="137">
        <f t="shared" si="105"/>
        <v>48</v>
      </c>
      <c r="AS122" s="159">
        <f t="shared" si="106"/>
        <v>0.14285714285714285</v>
      </c>
      <c r="AT122" s="163">
        <f t="shared" si="107"/>
        <v>40</v>
      </c>
      <c r="AU122" s="164">
        <f t="shared" si="112"/>
        <v>0.36074986663424036</v>
      </c>
    </row>
    <row r="123" spans="2:47" ht="14.25" customHeight="1" outlineLevel="1">
      <c r="B123" s="235" t="s">
        <v>84</v>
      </c>
      <c r="C123" s="62" t="s">
        <v>103</v>
      </c>
      <c r="D123" s="68"/>
      <c r="E123" s="69"/>
      <c r="F123" s="68"/>
      <c r="G123" s="137">
        <f t="shared" si="87"/>
        <v>0</v>
      </c>
      <c r="H123" s="166">
        <f t="shared" si="88"/>
        <v>0</v>
      </c>
      <c r="I123" s="68"/>
      <c r="J123" s="137">
        <f t="shared" si="89"/>
        <v>0</v>
      </c>
      <c r="K123" s="166">
        <f t="shared" si="90"/>
        <v>0</v>
      </c>
      <c r="L123" s="68"/>
      <c r="M123" s="137">
        <f t="shared" si="91"/>
        <v>0</v>
      </c>
      <c r="N123" s="166">
        <f t="shared" si="92"/>
        <v>0</v>
      </c>
      <c r="O123" s="68"/>
      <c r="P123" s="137">
        <f t="shared" si="93"/>
        <v>0</v>
      </c>
      <c r="Q123" s="166">
        <f t="shared" si="94"/>
        <v>0</v>
      </c>
      <c r="R123" s="163">
        <f t="shared" si="95"/>
        <v>0</v>
      </c>
      <c r="S123" s="164">
        <f t="shared" si="96"/>
        <v>0</v>
      </c>
      <c r="U123" s="168">
        <f t="shared" si="108"/>
        <v>0</v>
      </c>
      <c r="V123" s="6"/>
      <c r="W123" s="6"/>
      <c r="X123" s="137">
        <f t="shared" si="97"/>
        <v>0</v>
      </c>
      <c r="Y123" s="166">
        <f t="shared" si="98"/>
        <v>0</v>
      </c>
      <c r="Z123" s="168">
        <f t="shared" si="113"/>
        <v>0</v>
      </c>
      <c r="AA123" s="6"/>
      <c r="AB123" s="6"/>
      <c r="AC123" s="137">
        <f t="shared" si="99"/>
        <v>0</v>
      </c>
      <c r="AD123" s="159">
        <f t="shared" si="100"/>
        <v>0</v>
      </c>
      <c r="AE123" s="168">
        <f t="shared" si="109"/>
        <v>0</v>
      </c>
      <c r="AF123" s="6"/>
      <c r="AG123" s="6"/>
      <c r="AH123" s="137">
        <f t="shared" si="101"/>
        <v>0</v>
      </c>
      <c r="AI123" s="159">
        <f t="shared" si="102"/>
        <v>0</v>
      </c>
      <c r="AJ123" s="168">
        <f t="shared" si="110"/>
        <v>0</v>
      </c>
      <c r="AK123" s="6"/>
      <c r="AL123" s="6"/>
      <c r="AM123" s="137">
        <f t="shared" si="103"/>
        <v>0</v>
      </c>
      <c r="AN123" s="159">
        <f t="shared" si="104"/>
        <v>0</v>
      </c>
      <c r="AO123" s="168">
        <f t="shared" si="111"/>
        <v>0</v>
      </c>
      <c r="AP123" s="6"/>
      <c r="AQ123" s="6"/>
      <c r="AR123" s="137">
        <f t="shared" si="105"/>
        <v>0</v>
      </c>
      <c r="AS123" s="159">
        <f t="shared" si="106"/>
        <v>0</v>
      </c>
      <c r="AT123" s="163">
        <f t="shared" si="107"/>
        <v>0</v>
      </c>
      <c r="AU123" s="164">
        <f t="shared" si="112"/>
        <v>0</v>
      </c>
    </row>
    <row r="124" spans="2:47" ht="14.25" customHeight="1" outlineLevel="1">
      <c r="B124" s="236" t="s">
        <v>93</v>
      </c>
      <c r="C124" s="62" t="s">
        <v>103</v>
      </c>
      <c r="D124" s="68"/>
      <c r="E124" s="69"/>
      <c r="F124" s="68">
        <v>1</v>
      </c>
      <c r="G124" s="137">
        <f t="shared" si="87"/>
        <v>1</v>
      </c>
      <c r="H124" s="166">
        <f t="shared" si="88"/>
        <v>0</v>
      </c>
      <c r="I124" s="68">
        <v>1</v>
      </c>
      <c r="J124" s="137">
        <f t="shared" si="89"/>
        <v>2</v>
      </c>
      <c r="K124" s="166">
        <f t="shared" si="90"/>
        <v>1</v>
      </c>
      <c r="L124" s="68">
        <v>13</v>
      </c>
      <c r="M124" s="137">
        <f t="shared" si="91"/>
        <v>15</v>
      </c>
      <c r="N124" s="166">
        <f t="shared" si="92"/>
        <v>6.5</v>
      </c>
      <c r="O124" s="68">
        <v>2</v>
      </c>
      <c r="P124" s="137">
        <f t="shared" si="93"/>
        <v>17</v>
      </c>
      <c r="Q124" s="166">
        <f t="shared" si="94"/>
        <v>0.13333333333333333</v>
      </c>
      <c r="R124" s="163">
        <f t="shared" si="95"/>
        <v>17</v>
      </c>
      <c r="S124" s="164">
        <f t="shared" si="96"/>
        <v>0</v>
      </c>
      <c r="U124" s="168">
        <f t="shared" si="108"/>
        <v>13</v>
      </c>
      <c r="V124" s="6">
        <v>13</v>
      </c>
      <c r="W124" s="6"/>
      <c r="X124" s="137">
        <f t="shared" si="97"/>
        <v>30</v>
      </c>
      <c r="Y124" s="166">
        <f t="shared" si="98"/>
        <v>0.76470588235294112</v>
      </c>
      <c r="Z124" s="168">
        <f t="shared" si="113"/>
        <v>39</v>
      </c>
      <c r="AA124" s="6">
        <v>39</v>
      </c>
      <c r="AB124" s="6"/>
      <c r="AC124" s="137">
        <f t="shared" si="99"/>
        <v>69</v>
      </c>
      <c r="AD124" s="159">
        <f t="shared" si="100"/>
        <v>1.3</v>
      </c>
      <c r="AE124" s="168">
        <f t="shared" si="109"/>
        <v>37</v>
      </c>
      <c r="AF124" s="6">
        <v>37</v>
      </c>
      <c r="AG124" s="6"/>
      <c r="AH124" s="137">
        <f t="shared" si="101"/>
        <v>106</v>
      </c>
      <c r="AI124" s="159">
        <f t="shared" si="102"/>
        <v>0.53623188405797106</v>
      </c>
      <c r="AJ124" s="168">
        <f t="shared" si="110"/>
        <v>34</v>
      </c>
      <c r="AK124" s="6">
        <v>34</v>
      </c>
      <c r="AL124" s="6"/>
      <c r="AM124" s="137">
        <f t="shared" si="103"/>
        <v>140</v>
      </c>
      <c r="AN124" s="159">
        <f t="shared" si="104"/>
        <v>0.32075471698113206</v>
      </c>
      <c r="AO124" s="168">
        <f t="shared" si="111"/>
        <v>19</v>
      </c>
      <c r="AP124" s="6">
        <v>19</v>
      </c>
      <c r="AQ124" s="6"/>
      <c r="AR124" s="137">
        <f t="shared" si="105"/>
        <v>159</v>
      </c>
      <c r="AS124" s="159">
        <f t="shared" si="106"/>
        <v>0.1357142857142857</v>
      </c>
      <c r="AT124" s="163">
        <f t="shared" si="107"/>
        <v>142</v>
      </c>
      <c r="AU124" s="164">
        <f t="shared" si="112"/>
        <v>0.51729129920535288</v>
      </c>
    </row>
    <row r="125" spans="2:47" ht="14.25" customHeight="1" outlineLevel="1">
      <c r="B125" s="235" t="s">
        <v>94</v>
      </c>
      <c r="C125" s="62" t="s">
        <v>103</v>
      </c>
      <c r="D125" s="68"/>
      <c r="E125" s="69"/>
      <c r="F125" s="68"/>
      <c r="G125" s="137">
        <f t="shared" si="87"/>
        <v>0</v>
      </c>
      <c r="H125" s="166">
        <f t="shared" si="88"/>
        <v>0</v>
      </c>
      <c r="I125" s="68"/>
      <c r="J125" s="137">
        <f t="shared" si="89"/>
        <v>0</v>
      </c>
      <c r="K125" s="166">
        <f t="shared" si="90"/>
        <v>0</v>
      </c>
      <c r="L125" s="68"/>
      <c r="M125" s="137">
        <f t="shared" si="91"/>
        <v>0</v>
      </c>
      <c r="N125" s="166">
        <f t="shared" si="92"/>
        <v>0</v>
      </c>
      <c r="O125" s="68"/>
      <c r="P125" s="137">
        <f t="shared" si="93"/>
        <v>0</v>
      </c>
      <c r="Q125" s="166">
        <f t="shared" si="94"/>
        <v>0</v>
      </c>
      <c r="R125" s="163">
        <f t="shared" si="95"/>
        <v>0</v>
      </c>
      <c r="S125" s="164">
        <f t="shared" si="96"/>
        <v>0</v>
      </c>
      <c r="U125" s="168">
        <f t="shared" si="108"/>
        <v>0</v>
      </c>
      <c r="V125" s="6"/>
      <c r="W125" s="6"/>
      <c r="X125" s="137">
        <f t="shared" si="97"/>
        <v>0</v>
      </c>
      <c r="Y125" s="166">
        <f t="shared" si="98"/>
        <v>0</v>
      </c>
      <c r="Z125" s="168">
        <f t="shared" si="113"/>
        <v>0</v>
      </c>
      <c r="AA125" s="6"/>
      <c r="AB125" s="6"/>
      <c r="AC125" s="137">
        <f t="shared" si="99"/>
        <v>0</v>
      </c>
      <c r="AD125" s="159">
        <f t="shared" si="100"/>
        <v>0</v>
      </c>
      <c r="AE125" s="168">
        <f t="shared" si="109"/>
        <v>0</v>
      </c>
      <c r="AF125" s="6"/>
      <c r="AG125" s="6"/>
      <c r="AH125" s="137">
        <f t="shared" si="101"/>
        <v>0</v>
      </c>
      <c r="AI125" s="159">
        <f t="shared" si="102"/>
        <v>0</v>
      </c>
      <c r="AJ125" s="168">
        <f t="shared" si="110"/>
        <v>0</v>
      </c>
      <c r="AK125" s="6"/>
      <c r="AL125" s="6"/>
      <c r="AM125" s="137">
        <f t="shared" si="103"/>
        <v>0</v>
      </c>
      <c r="AN125" s="159">
        <f t="shared" si="104"/>
        <v>0</v>
      </c>
      <c r="AO125" s="168">
        <f t="shared" si="111"/>
        <v>0</v>
      </c>
      <c r="AP125" s="6"/>
      <c r="AQ125" s="6"/>
      <c r="AR125" s="137">
        <f t="shared" si="105"/>
        <v>0</v>
      </c>
      <c r="AS125" s="159">
        <f t="shared" si="106"/>
        <v>0</v>
      </c>
      <c r="AT125" s="163">
        <f t="shared" si="107"/>
        <v>0</v>
      </c>
      <c r="AU125" s="164">
        <f t="shared" si="112"/>
        <v>0</v>
      </c>
    </row>
    <row r="126" spans="2:47" ht="14.25" customHeight="1" outlineLevel="1">
      <c r="B126" s="236" t="s">
        <v>95</v>
      </c>
      <c r="C126" s="62" t="s">
        <v>103</v>
      </c>
      <c r="D126" s="68"/>
      <c r="E126" s="69"/>
      <c r="F126" s="68"/>
      <c r="G126" s="137">
        <f t="shared" si="87"/>
        <v>0</v>
      </c>
      <c r="H126" s="166">
        <f t="shared" si="88"/>
        <v>0</v>
      </c>
      <c r="I126" s="68"/>
      <c r="J126" s="137">
        <f t="shared" si="89"/>
        <v>0</v>
      </c>
      <c r="K126" s="166">
        <f t="shared" si="90"/>
        <v>0</v>
      </c>
      <c r="L126" s="68"/>
      <c r="M126" s="137">
        <f t="shared" si="91"/>
        <v>0</v>
      </c>
      <c r="N126" s="166">
        <f t="shared" si="92"/>
        <v>0</v>
      </c>
      <c r="O126" s="68"/>
      <c r="P126" s="137">
        <f t="shared" si="93"/>
        <v>0</v>
      </c>
      <c r="Q126" s="166">
        <f t="shared" si="94"/>
        <v>0</v>
      </c>
      <c r="R126" s="163">
        <f t="shared" si="95"/>
        <v>0</v>
      </c>
      <c r="S126" s="164">
        <f t="shared" si="96"/>
        <v>0</v>
      </c>
      <c r="U126" s="168">
        <f t="shared" si="108"/>
        <v>0</v>
      </c>
      <c r="V126" s="6"/>
      <c r="W126" s="6"/>
      <c r="X126" s="137">
        <f t="shared" si="97"/>
        <v>0</v>
      </c>
      <c r="Y126" s="166">
        <f t="shared" si="98"/>
        <v>0</v>
      </c>
      <c r="Z126" s="168">
        <f t="shared" si="113"/>
        <v>0</v>
      </c>
      <c r="AA126" s="6"/>
      <c r="AB126" s="6"/>
      <c r="AC126" s="137">
        <f t="shared" si="99"/>
        <v>0</v>
      </c>
      <c r="AD126" s="159">
        <f t="shared" si="100"/>
        <v>0</v>
      </c>
      <c r="AE126" s="168">
        <f t="shared" si="109"/>
        <v>0</v>
      </c>
      <c r="AF126" s="6"/>
      <c r="AG126" s="6"/>
      <c r="AH126" s="137">
        <f t="shared" si="101"/>
        <v>0</v>
      </c>
      <c r="AI126" s="159">
        <f t="shared" si="102"/>
        <v>0</v>
      </c>
      <c r="AJ126" s="168">
        <f t="shared" si="110"/>
        <v>0</v>
      </c>
      <c r="AK126" s="6"/>
      <c r="AL126" s="6"/>
      <c r="AM126" s="137">
        <f t="shared" si="103"/>
        <v>0</v>
      </c>
      <c r="AN126" s="159">
        <f t="shared" si="104"/>
        <v>0</v>
      </c>
      <c r="AO126" s="168">
        <f t="shared" si="111"/>
        <v>0</v>
      </c>
      <c r="AP126" s="6"/>
      <c r="AQ126" s="6"/>
      <c r="AR126" s="137">
        <f t="shared" si="105"/>
        <v>0</v>
      </c>
      <c r="AS126" s="159">
        <f t="shared" si="106"/>
        <v>0</v>
      </c>
      <c r="AT126" s="163">
        <f t="shared" si="107"/>
        <v>0</v>
      </c>
      <c r="AU126" s="164">
        <f t="shared" si="112"/>
        <v>0</v>
      </c>
    </row>
    <row r="127" spans="2:47" ht="14.25" customHeight="1" outlineLevel="1">
      <c r="B127" s="236" t="s">
        <v>96</v>
      </c>
      <c r="C127" s="62" t="s">
        <v>103</v>
      </c>
      <c r="D127" s="68">
        <v>5</v>
      </c>
      <c r="E127" s="69">
        <f>5+D127</f>
        <v>10</v>
      </c>
      <c r="F127" s="68">
        <v>1</v>
      </c>
      <c r="G127" s="137">
        <f t="shared" si="87"/>
        <v>11</v>
      </c>
      <c r="H127" s="166">
        <f t="shared" si="88"/>
        <v>0.1</v>
      </c>
      <c r="I127" s="68">
        <v>5</v>
      </c>
      <c r="J127" s="137">
        <f t="shared" si="89"/>
        <v>16</v>
      </c>
      <c r="K127" s="166">
        <f t="shared" si="90"/>
        <v>0.45454545454545453</v>
      </c>
      <c r="L127" s="68">
        <v>21</v>
      </c>
      <c r="M127" s="137">
        <f t="shared" si="91"/>
        <v>37</v>
      </c>
      <c r="N127" s="166">
        <f t="shared" si="92"/>
        <v>1.3125</v>
      </c>
      <c r="O127" s="68">
        <v>3</v>
      </c>
      <c r="P127" s="137">
        <f t="shared" si="93"/>
        <v>40</v>
      </c>
      <c r="Q127" s="166">
        <f t="shared" si="94"/>
        <v>8.1081081081081086E-2</v>
      </c>
      <c r="R127" s="163">
        <f t="shared" si="95"/>
        <v>35</v>
      </c>
      <c r="S127" s="164">
        <f t="shared" si="96"/>
        <v>0.41421356237309492</v>
      </c>
      <c r="U127" s="168">
        <f t="shared" si="108"/>
        <v>11</v>
      </c>
      <c r="V127" s="6">
        <v>11</v>
      </c>
      <c r="W127" s="6"/>
      <c r="X127" s="137">
        <f t="shared" si="97"/>
        <v>51</v>
      </c>
      <c r="Y127" s="166">
        <f t="shared" si="98"/>
        <v>0.27500000000000002</v>
      </c>
      <c r="Z127" s="168">
        <f t="shared" si="113"/>
        <v>11</v>
      </c>
      <c r="AA127" s="6">
        <v>11</v>
      </c>
      <c r="AB127" s="6"/>
      <c r="AC127" s="137">
        <f t="shared" si="99"/>
        <v>62</v>
      </c>
      <c r="AD127" s="159">
        <f t="shared" si="100"/>
        <v>0.21568627450980393</v>
      </c>
      <c r="AE127" s="168">
        <f t="shared" si="109"/>
        <v>6</v>
      </c>
      <c r="AF127" s="6">
        <v>6</v>
      </c>
      <c r="AG127" s="6"/>
      <c r="AH127" s="137">
        <f t="shared" si="101"/>
        <v>68</v>
      </c>
      <c r="AI127" s="159">
        <f t="shared" si="102"/>
        <v>9.6774193548387094E-2</v>
      </c>
      <c r="AJ127" s="168">
        <f t="shared" si="110"/>
        <v>4</v>
      </c>
      <c r="AK127" s="6">
        <v>4</v>
      </c>
      <c r="AL127" s="6"/>
      <c r="AM127" s="137">
        <f t="shared" si="103"/>
        <v>72</v>
      </c>
      <c r="AN127" s="159">
        <f t="shared" si="104"/>
        <v>5.8823529411764705E-2</v>
      </c>
      <c r="AO127" s="168">
        <f t="shared" si="111"/>
        <v>4</v>
      </c>
      <c r="AP127" s="6">
        <v>4</v>
      </c>
      <c r="AQ127" s="6"/>
      <c r="AR127" s="137">
        <f t="shared" si="105"/>
        <v>76</v>
      </c>
      <c r="AS127" s="159">
        <f t="shared" si="106"/>
        <v>5.5555555555555552E-2</v>
      </c>
      <c r="AT127" s="163">
        <f t="shared" si="107"/>
        <v>36</v>
      </c>
      <c r="AU127" s="164">
        <f t="shared" si="112"/>
        <v>0.10486916681847336</v>
      </c>
    </row>
    <row r="128" spans="2:47" ht="15" customHeight="1" outlineLevel="1">
      <c r="B128" s="49" t="s">
        <v>135</v>
      </c>
      <c r="C128" s="46" t="s">
        <v>103</v>
      </c>
      <c r="D128" s="169">
        <f>SUM(D105:D127)</f>
        <v>5</v>
      </c>
      <c r="E128" s="169">
        <f>SUM(E105:E127)</f>
        <v>10</v>
      </c>
      <c r="F128" s="169">
        <f>SUM(F105:F127)</f>
        <v>2</v>
      </c>
      <c r="G128" s="169">
        <f>SUM(G105:G127)</f>
        <v>12</v>
      </c>
      <c r="H128" s="165">
        <f>IFERROR((G128-E128)/E128,0)</f>
        <v>0.2</v>
      </c>
      <c r="I128" s="169">
        <f>SUM(I105:I127)</f>
        <v>8</v>
      </c>
      <c r="J128" s="169">
        <f>SUM(J105:J127)</f>
        <v>20</v>
      </c>
      <c r="K128" s="165">
        <f t="shared" si="90"/>
        <v>0.66666666666666663</v>
      </c>
      <c r="L128" s="169">
        <f>SUM(L105:L127)</f>
        <v>40</v>
      </c>
      <c r="M128" s="169">
        <f>SUM(M105:M127)</f>
        <v>60</v>
      </c>
      <c r="N128" s="165">
        <f t="shared" si="92"/>
        <v>2</v>
      </c>
      <c r="O128" s="169">
        <f>SUM(O105:O127)</f>
        <v>7</v>
      </c>
      <c r="P128" s="169">
        <f>SUM(P105:P127)</f>
        <v>67</v>
      </c>
      <c r="Q128" s="165">
        <f t="shared" si="94"/>
        <v>0.11666666666666667</v>
      </c>
      <c r="R128" s="169">
        <f>SUM(R105:R127)</f>
        <v>62</v>
      </c>
      <c r="S128" s="164">
        <f t="shared" si="96"/>
        <v>0.60886165381270652</v>
      </c>
      <c r="U128" s="169">
        <f>SUM(U105:U127)</f>
        <v>48</v>
      </c>
      <c r="V128" s="169">
        <f>SUM(V105:V127)</f>
        <v>48</v>
      </c>
      <c r="W128" s="169">
        <f>SUM(W105:W127)</f>
        <v>0</v>
      </c>
      <c r="X128" s="169">
        <f>SUM(X105:X127)</f>
        <v>115</v>
      </c>
      <c r="Y128" s="165">
        <f>IFERROR((X128-P128)/P128,0)</f>
        <v>0.71641791044776115</v>
      </c>
      <c r="Z128" s="169">
        <f>SUM(Z105:Z127)</f>
        <v>92</v>
      </c>
      <c r="AA128" s="169">
        <f>SUM(AA105:AA127)</f>
        <v>92</v>
      </c>
      <c r="AB128" s="169">
        <f>SUM(AB105:AB127)</f>
        <v>0</v>
      </c>
      <c r="AC128" s="169">
        <f>SUM(AC105:AC127)</f>
        <v>207</v>
      </c>
      <c r="AD128" s="160">
        <f>IFERROR((AC128-X128)/X128,0)</f>
        <v>0.8</v>
      </c>
      <c r="AE128" s="169">
        <f>SUM(AE105:AE127)</f>
        <v>63</v>
      </c>
      <c r="AF128" s="169">
        <f>SUM(AF105:AF127)</f>
        <v>63</v>
      </c>
      <c r="AG128" s="169">
        <f>SUM(AG105:AG127)</f>
        <v>0</v>
      </c>
      <c r="AH128" s="169">
        <f>SUM(AH105:AH127)</f>
        <v>270</v>
      </c>
      <c r="AI128" s="160">
        <f t="shared" si="102"/>
        <v>0.30434782608695654</v>
      </c>
      <c r="AJ128" s="169">
        <f>SUM(AJ105:AJ127)</f>
        <v>59</v>
      </c>
      <c r="AK128" s="169">
        <f>SUM(AK105:AK127)</f>
        <v>59</v>
      </c>
      <c r="AL128" s="169">
        <f>SUM(AL105:AL127)</f>
        <v>0</v>
      </c>
      <c r="AM128" s="169">
        <f>SUM(AM105:AM127)</f>
        <v>329</v>
      </c>
      <c r="AN128" s="160">
        <f t="shared" si="104"/>
        <v>0.21851851851851853</v>
      </c>
      <c r="AO128" s="169">
        <f>SUM(AO105:AO127)</f>
        <v>41</v>
      </c>
      <c r="AP128" s="169">
        <f>SUM(AP105:AP127)</f>
        <v>41</v>
      </c>
      <c r="AQ128" s="169">
        <f>SUM(AQ105:AQ127)</f>
        <v>0</v>
      </c>
      <c r="AR128" s="169">
        <f>SUM(AR105:AR127)</f>
        <v>370</v>
      </c>
      <c r="AS128" s="160">
        <f t="shared" si="106"/>
        <v>0.12462006079027356</v>
      </c>
      <c r="AT128" s="169">
        <f>SUM(AT105:AT127)</f>
        <v>303</v>
      </c>
      <c r="AU128" s="164">
        <f t="shared" ref="AU128" si="114">IFERROR((AR128/X128)^(1/4)-1,0)</f>
        <v>0.33929414714832618</v>
      </c>
    </row>
    <row r="130" spans="2:47" ht="15.6">
      <c r="B130" s="293" t="s">
        <v>107</v>
      </c>
      <c r="C130" s="293"/>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row>
    <row r="131" spans="2:47" ht="5.45" customHeight="1" outlineLevel="1">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row>
    <row r="132" spans="2:47" outlineLevel="1">
      <c r="B132" s="304"/>
      <c r="C132" s="307" t="s">
        <v>102</v>
      </c>
      <c r="D132" s="310" t="s">
        <v>127</v>
      </c>
      <c r="E132" s="312"/>
      <c r="F132" s="312"/>
      <c r="G132" s="312"/>
      <c r="H132" s="312"/>
      <c r="I132" s="312"/>
      <c r="J132" s="312"/>
      <c r="K132" s="312"/>
      <c r="L132" s="312"/>
      <c r="M132" s="312"/>
      <c r="N132" s="312"/>
      <c r="O132" s="312"/>
      <c r="P132" s="312"/>
      <c r="Q132" s="311"/>
      <c r="R132" s="313" t="str">
        <f xml:space="preserve"> D133&amp;" - "&amp;O133</f>
        <v>2019 - 2023</v>
      </c>
      <c r="S132" s="314"/>
      <c r="U132" s="310" t="s">
        <v>128</v>
      </c>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1"/>
    </row>
    <row r="133" spans="2:47" outlineLevel="1">
      <c r="B133" s="305"/>
      <c r="C133" s="308"/>
      <c r="D133" s="310">
        <f>$C$3-5</f>
        <v>2019</v>
      </c>
      <c r="E133" s="311"/>
      <c r="F133" s="310">
        <f>$C$3-4</f>
        <v>2020</v>
      </c>
      <c r="G133" s="312"/>
      <c r="H133" s="311"/>
      <c r="I133" s="310">
        <f>$C$3-3</f>
        <v>2021</v>
      </c>
      <c r="J133" s="312"/>
      <c r="K133" s="311"/>
      <c r="L133" s="310">
        <f>$C$3-2</f>
        <v>2022</v>
      </c>
      <c r="M133" s="312"/>
      <c r="N133" s="311"/>
      <c r="O133" s="310">
        <f>$C$3-1</f>
        <v>2023</v>
      </c>
      <c r="P133" s="312"/>
      <c r="Q133" s="311"/>
      <c r="R133" s="315"/>
      <c r="S133" s="316"/>
      <c r="U133" s="310">
        <f>$C$3</f>
        <v>2024</v>
      </c>
      <c r="V133" s="312"/>
      <c r="W133" s="312"/>
      <c r="X133" s="312"/>
      <c r="Y133" s="311"/>
      <c r="Z133" s="310">
        <f>$C$3+1</f>
        <v>2025</v>
      </c>
      <c r="AA133" s="312"/>
      <c r="AB133" s="312"/>
      <c r="AC133" s="312"/>
      <c r="AD133" s="311"/>
      <c r="AE133" s="310">
        <f>$C$3+2</f>
        <v>2026</v>
      </c>
      <c r="AF133" s="312"/>
      <c r="AG133" s="312"/>
      <c r="AH133" s="312"/>
      <c r="AI133" s="311"/>
      <c r="AJ133" s="310">
        <f>$C$3+3</f>
        <v>2027</v>
      </c>
      <c r="AK133" s="312"/>
      <c r="AL133" s="312"/>
      <c r="AM133" s="312"/>
      <c r="AN133" s="311"/>
      <c r="AO133" s="310">
        <f>$C$3+4</f>
        <v>2028</v>
      </c>
      <c r="AP133" s="312"/>
      <c r="AQ133" s="312"/>
      <c r="AR133" s="312"/>
      <c r="AS133" s="311"/>
      <c r="AT133" s="317" t="str">
        <f>U133&amp;" - "&amp;AO133</f>
        <v>2024 - 2028</v>
      </c>
      <c r="AU133" s="318"/>
    </row>
    <row r="134" spans="2:47" ht="43.15" outlineLevel="1">
      <c r="B134" s="306"/>
      <c r="C134" s="309"/>
      <c r="D134" s="64" t="s">
        <v>129</v>
      </c>
      <c r="E134" s="65" t="s">
        <v>130</v>
      </c>
      <c r="F134" s="64" t="s">
        <v>129</v>
      </c>
      <c r="G134" s="8" t="s">
        <v>130</v>
      </c>
      <c r="H134" s="65" t="s">
        <v>131</v>
      </c>
      <c r="I134" s="64" t="s">
        <v>129</v>
      </c>
      <c r="J134" s="8" t="s">
        <v>130</v>
      </c>
      <c r="K134" s="65" t="s">
        <v>131</v>
      </c>
      <c r="L134" s="64" t="s">
        <v>129</v>
      </c>
      <c r="M134" s="8" t="s">
        <v>130</v>
      </c>
      <c r="N134" s="65" t="s">
        <v>131</v>
      </c>
      <c r="O134" s="64" t="s">
        <v>129</v>
      </c>
      <c r="P134" s="8" t="s">
        <v>130</v>
      </c>
      <c r="Q134" s="65" t="s">
        <v>131</v>
      </c>
      <c r="R134" s="64" t="s">
        <v>123</v>
      </c>
      <c r="S134" s="119" t="s">
        <v>132</v>
      </c>
      <c r="U134" s="64" t="s">
        <v>129</v>
      </c>
      <c r="V134" s="104" t="s">
        <v>133</v>
      </c>
      <c r="W134" s="104" t="s">
        <v>134</v>
      </c>
      <c r="X134" s="8" t="s">
        <v>130</v>
      </c>
      <c r="Y134" s="65" t="s">
        <v>131</v>
      </c>
      <c r="Z134" s="64" t="s">
        <v>129</v>
      </c>
      <c r="AA134" s="104" t="s">
        <v>133</v>
      </c>
      <c r="AB134" s="104" t="s">
        <v>134</v>
      </c>
      <c r="AC134" s="8" t="s">
        <v>130</v>
      </c>
      <c r="AD134" s="65" t="s">
        <v>131</v>
      </c>
      <c r="AE134" s="64" t="s">
        <v>129</v>
      </c>
      <c r="AF134" s="104" t="s">
        <v>133</v>
      </c>
      <c r="AG134" s="104" t="s">
        <v>134</v>
      </c>
      <c r="AH134" s="8" t="s">
        <v>130</v>
      </c>
      <c r="AI134" s="65" t="s">
        <v>131</v>
      </c>
      <c r="AJ134" s="64" t="s">
        <v>129</v>
      </c>
      <c r="AK134" s="104" t="s">
        <v>133</v>
      </c>
      <c r="AL134" s="104" t="s">
        <v>134</v>
      </c>
      <c r="AM134" s="8" t="s">
        <v>130</v>
      </c>
      <c r="AN134" s="65" t="s">
        <v>131</v>
      </c>
      <c r="AO134" s="64" t="s">
        <v>129</v>
      </c>
      <c r="AP134" s="104" t="s">
        <v>133</v>
      </c>
      <c r="AQ134" s="104" t="s">
        <v>134</v>
      </c>
      <c r="AR134" s="8" t="s">
        <v>130</v>
      </c>
      <c r="AS134" s="65" t="s">
        <v>131</v>
      </c>
      <c r="AT134" s="64" t="s">
        <v>123</v>
      </c>
      <c r="AU134" s="119" t="s">
        <v>132</v>
      </c>
    </row>
    <row r="135" spans="2:47" outlineLevel="1">
      <c r="B135" s="235" t="s">
        <v>75</v>
      </c>
      <c r="C135" s="62" t="s">
        <v>103</v>
      </c>
      <c r="D135" s="68"/>
      <c r="E135" s="69">
        <f>D135</f>
        <v>0</v>
      </c>
      <c r="F135" s="68"/>
      <c r="G135" s="137">
        <f t="shared" ref="G135:G157" si="115">E135+F135</f>
        <v>0</v>
      </c>
      <c r="H135" s="166">
        <f t="shared" ref="H135:H157" si="116">IFERROR((G135-E135)/E135,0)</f>
        <v>0</v>
      </c>
      <c r="I135" s="68"/>
      <c r="J135" s="137">
        <f t="shared" ref="J135:J157" si="117">G135+I135</f>
        <v>0</v>
      </c>
      <c r="K135" s="166">
        <f t="shared" ref="K135:K158" si="118">IFERROR((J135-G135)/G135,0)</f>
        <v>0</v>
      </c>
      <c r="L135" s="68"/>
      <c r="M135" s="137">
        <f t="shared" ref="M135:M157" si="119">J135+L135</f>
        <v>0</v>
      </c>
      <c r="N135" s="166">
        <f t="shared" ref="N135:N158" si="120">IFERROR((M135-J135)/J135,0)</f>
        <v>0</v>
      </c>
      <c r="O135" s="68"/>
      <c r="P135" s="137">
        <f t="shared" ref="P135:P157" si="121">M135+O135</f>
        <v>0</v>
      </c>
      <c r="Q135" s="166">
        <f t="shared" ref="Q135:Q158" si="122">IFERROR((P135-M135)/M135,0)</f>
        <v>0</v>
      </c>
      <c r="R135" s="163">
        <f t="shared" ref="R135:R157" si="123">D135+F135+I135+L135+O135</f>
        <v>0</v>
      </c>
      <c r="S135" s="164">
        <f t="shared" ref="S135:S158" si="124">IFERROR((P135/E135)^(1/4)-1,0)</f>
        <v>0</v>
      </c>
      <c r="U135" s="168">
        <f>V135+W135</f>
        <v>0</v>
      </c>
      <c r="V135" s="6"/>
      <c r="W135" s="6"/>
      <c r="X135" s="137">
        <f t="shared" ref="X135:X157" si="125">P135+U135</f>
        <v>0</v>
      </c>
      <c r="Y135" s="166">
        <f t="shared" ref="Y135:Y157" si="126">IFERROR((X135-P135)/P135,0)</f>
        <v>0</v>
      </c>
      <c r="Z135" s="168">
        <f>AA135+AB135</f>
        <v>0</v>
      </c>
      <c r="AA135" s="6"/>
      <c r="AB135" s="6"/>
      <c r="AC135" s="137">
        <f t="shared" ref="AC135:AC157" si="127">X135+Z135</f>
        <v>0</v>
      </c>
      <c r="AD135" s="159">
        <f t="shared" ref="AD135:AD157" si="128">IFERROR((AC135-X135)/X135,0)</f>
        <v>0</v>
      </c>
      <c r="AE135" s="168">
        <f>AF135+AG135</f>
        <v>0</v>
      </c>
      <c r="AF135" s="6"/>
      <c r="AG135" s="6"/>
      <c r="AH135" s="137">
        <f t="shared" ref="AH135:AH157" si="129">AC135+AE135</f>
        <v>0</v>
      </c>
      <c r="AI135" s="159">
        <f t="shared" ref="AI135:AI158" si="130">IFERROR((AH135-AC135)/AC135,0)</f>
        <v>0</v>
      </c>
      <c r="AJ135" s="168">
        <f>AK135+AL135</f>
        <v>0</v>
      </c>
      <c r="AK135" s="6"/>
      <c r="AL135" s="6"/>
      <c r="AM135" s="137">
        <f t="shared" ref="AM135:AM157" si="131">AH135+AJ135</f>
        <v>0</v>
      </c>
      <c r="AN135" s="159">
        <f t="shared" ref="AN135:AN158" si="132">IFERROR((AM135-AH135)/AH135,0)</f>
        <v>0</v>
      </c>
      <c r="AO135" s="168">
        <f>AP135+AQ135</f>
        <v>0</v>
      </c>
      <c r="AP135" s="6"/>
      <c r="AQ135" s="6"/>
      <c r="AR135" s="137">
        <f t="shared" ref="AR135:AR157" si="133">AM135+AO135</f>
        <v>0</v>
      </c>
      <c r="AS135" s="159">
        <f t="shared" ref="AS135:AS158" si="134">IFERROR((AR135-AM135)/AM135,0)</f>
        <v>0</v>
      </c>
      <c r="AT135" s="163">
        <f t="shared" ref="AT135:AT157" si="135">U135+Z135+AE135+AJ135+AO135</f>
        <v>0</v>
      </c>
      <c r="AU135" s="164">
        <f t="shared" ref="AU135:AU158" si="136">IFERROR((AR135/X135)^(1/4)-1,0)</f>
        <v>0</v>
      </c>
    </row>
    <row r="136" spans="2:47" outlineLevel="1">
      <c r="B136" s="236" t="s">
        <v>76</v>
      </c>
      <c r="C136" s="62" t="s">
        <v>103</v>
      </c>
      <c r="D136" s="68"/>
      <c r="E136" s="69">
        <f t="shared" ref="E136:E151" si="137">D136</f>
        <v>0</v>
      </c>
      <c r="F136" s="68"/>
      <c r="G136" s="137">
        <f t="shared" si="115"/>
        <v>0</v>
      </c>
      <c r="H136" s="166">
        <f t="shared" si="116"/>
        <v>0</v>
      </c>
      <c r="I136" s="68"/>
      <c r="J136" s="137">
        <f t="shared" si="117"/>
        <v>0</v>
      </c>
      <c r="K136" s="166">
        <f t="shared" si="118"/>
        <v>0</v>
      </c>
      <c r="L136" s="68"/>
      <c r="M136" s="137">
        <f t="shared" si="119"/>
        <v>0</v>
      </c>
      <c r="N136" s="166">
        <f t="shared" si="120"/>
        <v>0</v>
      </c>
      <c r="O136" s="68"/>
      <c r="P136" s="137">
        <f t="shared" si="121"/>
        <v>0</v>
      </c>
      <c r="Q136" s="166">
        <f t="shared" si="122"/>
        <v>0</v>
      </c>
      <c r="R136" s="163">
        <f t="shared" si="123"/>
        <v>0</v>
      </c>
      <c r="S136" s="164">
        <f t="shared" si="124"/>
        <v>0</v>
      </c>
      <c r="U136" s="168">
        <f t="shared" ref="U136:U157" si="138">V136+W136</f>
        <v>4</v>
      </c>
      <c r="V136" s="6">
        <v>4</v>
      </c>
      <c r="W136" s="6"/>
      <c r="X136" s="137">
        <f t="shared" si="125"/>
        <v>4</v>
      </c>
      <c r="Y136" s="166">
        <f t="shared" si="126"/>
        <v>0</v>
      </c>
      <c r="Z136" s="168">
        <f t="shared" ref="Z136:Z157" si="139">AA136+AB136</f>
        <v>6</v>
      </c>
      <c r="AA136" s="6">
        <v>6</v>
      </c>
      <c r="AB136" s="6"/>
      <c r="AC136" s="137">
        <f t="shared" si="127"/>
        <v>10</v>
      </c>
      <c r="AD136" s="159">
        <f t="shared" si="128"/>
        <v>1.5</v>
      </c>
      <c r="AE136" s="168">
        <f t="shared" ref="AE136:AE157" si="140">AF136+AG136</f>
        <v>3</v>
      </c>
      <c r="AF136" s="6">
        <v>3</v>
      </c>
      <c r="AG136" s="6"/>
      <c r="AH136" s="137">
        <f t="shared" si="129"/>
        <v>13</v>
      </c>
      <c r="AI136" s="159">
        <f t="shared" si="130"/>
        <v>0.3</v>
      </c>
      <c r="AJ136" s="168">
        <f t="shared" ref="AJ136:AJ157" si="141">AK136+AL136</f>
        <v>4</v>
      </c>
      <c r="AK136" s="6">
        <v>4</v>
      </c>
      <c r="AL136" s="6"/>
      <c r="AM136" s="137">
        <f t="shared" si="131"/>
        <v>17</v>
      </c>
      <c r="AN136" s="159">
        <f t="shared" si="132"/>
        <v>0.30769230769230771</v>
      </c>
      <c r="AO136" s="168">
        <f t="shared" ref="AO136:AO157" si="142">AP136+AQ136</f>
        <v>4</v>
      </c>
      <c r="AP136" s="6">
        <v>4</v>
      </c>
      <c r="AQ136" s="6"/>
      <c r="AR136" s="137">
        <f t="shared" si="133"/>
        <v>21</v>
      </c>
      <c r="AS136" s="159">
        <f t="shared" si="134"/>
        <v>0.23529411764705882</v>
      </c>
      <c r="AT136" s="163">
        <f t="shared" si="135"/>
        <v>21</v>
      </c>
      <c r="AU136" s="164">
        <f t="shared" si="136"/>
        <v>0.51370005201754565</v>
      </c>
    </row>
    <row r="137" spans="2:47" outlineLevel="1">
      <c r="B137" s="236" t="s">
        <v>77</v>
      </c>
      <c r="C137" s="62" t="s">
        <v>103</v>
      </c>
      <c r="D137" s="68"/>
      <c r="E137" s="69">
        <f t="shared" si="137"/>
        <v>0</v>
      </c>
      <c r="F137" s="68"/>
      <c r="G137" s="137">
        <f t="shared" si="115"/>
        <v>0</v>
      </c>
      <c r="H137" s="166">
        <f t="shared" si="116"/>
        <v>0</v>
      </c>
      <c r="I137" s="68"/>
      <c r="J137" s="137">
        <f t="shared" si="117"/>
        <v>0</v>
      </c>
      <c r="K137" s="166">
        <f t="shared" si="118"/>
        <v>0</v>
      </c>
      <c r="L137" s="68"/>
      <c r="M137" s="137">
        <f t="shared" si="119"/>
        <v>0</v>
      </c>
      <c r="N137" s="166">
        <f t="shared" si="120"/>
        <v>0</v>
      </c>
      <c r="O137" s="68"/>
      <c r="P137" s="137">
        <f t="shared" si="121"/>
        <v>0</v>
      </c>
      <c r="Q137" s="166">
        <f t="shared" si="122"/>
        <v>0</v>
      </c>
      <c r="R137" s="163">
        <f t="shared" si="123"/>
        <v>0</v>
      </c>
      <c r="S137" s="164">
        <f t="shared" si="124"/>
        <v>0</v>
      </c>
      <c r="U137" s="168">
        <f t="shared" si="138"/>
        <v>0</v>
      </c>
      <c r="V137" s="6"/>
      <c r="W137" s="6"/>
      <c r="X137" s="137">
        <f t="shared" si="125"/>
        <v>0</v>
      </c>
      <c r="Y137" s="166">
        <f t="shared" si="126"/>
        <v>0</v>
      </c>
      <c r="Z137" s="168">
        <f t="shared" si="139"/>
        <v>0</v>
      </c>
      <c r="AA137" s="6"/>
      <c r="AB137" s="6"/>
      <c r="AC137" s="137">
        <f t="shared" si="127"/>
        <v>0</v>
      </c>
      <c r="AD137" s="159">
        <f t="shared" si="128"/>
        <v>0</v>
      </c>
      <c r="AE137" s="168">
        <f t="shared" si="140"/>
        <v>0</v>
      </c>
      <c r="AF137" s="6"/>
      <c r="AG137" s="6"/>
      <c r="AH137" s="137">
        <f t="shared" si="129"/>
        <v>0</v>
      </c>
      <c r="AI137" s="159">
        <f t="shared" si="130"/>
        <v>0</v>
      </c>
      <c r="AJ137" s="168">
        <f t="shared" si="141"/>
        <v>0</v>
      </c>
      <c r="AK137" s="6"/>
      <c r="AL137" s="6"/>
      <c r="AM137" s="137">
        <f t="shared" si="131"/>
        <v>0</v>
      </c>
      <c r="AN137" s="159">
        <f t="shared" si="132"/>
        <v>0</v>
      </c>
      <c r="AO137" s="168">
        <f t="shared" si="142"/>
        <v>0</v>
      </c>
      <c r="AP137" s="6"/>
      <c r="AQ137" s="6"/>
      <c r="AR137" s="137">
        <f t="shared" si="133"/>
        <v>0</v>
      </c>
      <c r="AS137" s="159">
        <f t="shared" si="134"/>
        <v>0</v>
      </c>
      <c r="AT137" s="163">
        <f t="shared" si="135"/>
        <v>0</v>
      </c>
      <c r="AU137" s="164">
        <f t="shared" si="136"/>
        <v>0</v>
      </c>
    </row>
    <row r="138" spans="2:47" outlineLevel="1">
      <c r="B138" s="235" t="s">
        <v>78</v>
      </c>
      <c r="C138" s="62" t="s">
        <v>103</v>
      </c>
      <c r="D138" s="68"/>
      <c r="E138" s="69">
        <f t="shared" si="137"/>
        <v>0</v>
      </c>
      <c r="F138" s="68"/>
      <c r="G138" s="137">
        <f t="shared" si="115"/>
        <v>0</v>
      </c>
      <c r="H138" s="166">
        <f t="shared" si="116"/>
        <v>0</v>
      </c>
      <c r="I138" s="68"/>
      <c r="J138" s="137">
        <f t="shared" si="117"/>
        <v>0</v>
      </c>
      <c r="K138" s="166">
        <f t="shared" si="118"/>
        <v>0</v>
      </c>
      <c r="L138" s="68"/>
      <c r="M138" s="137">
        <f t="shared" si="119"/>
        <v>0</v>
      </c>
      <c r="N138" s="166">
        <f t="shared" si="120"/>
        <v>0</v>
      </c>
      <c r="O138" s="68"/>
      <c r="P138" s="137">
        <f t="shared" si="121"/>
        <v>0</v>
      </c>
      <c r="Q138" s="166">
        <f t="shared" si="122"/>
        <v>0</v>
      </c>
      <c r="R138" s="163">
        <f t="shared" si="123"/>
        <v>0</v>
      </c>
      <c r="S138" s="164">
        <f t="shared" si="124"/>
        <v>0</v>
      </c>
      <c r="U138" s="168">
        <f t="shared" si="138"/>
        <v>0</v>
      </c>
      <c r="V138" s="6"/>
      <c r="W138" s="6"/>
      <c r="X138" s="137">
        <f t="shared" si="125"/>
        <v>0</v>
      </c>
      <c r="Y138" s="166">
        <f t="shared" si="126"/>
        <v>0</v>
      </c>
      <c r="Z138" s="168">
        <f t="shared" si="139"/>
        <v>0</v>
      </c>
      <c r="AA138" s="6"/>
      <c r="AB138" s="6"/>
      <c r="AC138" s="137">
        <f t="shared" si="127"/>
        <v>0</v>
      </c>
      <c r="AD138" s="159">
        <f t="shared" si="128"/>
        <v>0</v>
      </c>
      <c r="AE138" s="168">
        <f t="shared" si="140"/>
        <v>0</v>
      </c>
      <c r="AF138" s="6"/>
      <c r="AG138" s="6"/>
      <c r="AH138" s="137">
        <f t="shared" si="129"/>
        <v>0</v>
      </c>
      <c r="AI138" s="159">
        <f t="shared" si="130"/>
        <v>0</v>
      </c>
      <c r="AJ138" s="168">
        <f t="shared" si="141"/>
        <v>0</v>
      </c>
      <c r="AK138" s="6"/>
      <c r="AL138" s="6"/>
      <c r="AM138" s="137">
        <f t="shared" si="131"/>
        <v>0</v>
      </c>
      <c r="AN138" s="159">
        <f t="shared" si="132"/>
        <v>0</v>
      </c>
      <c r="AO138" s="168">
        <f t="shared" si="142"/>
        <v>0</v>
      </c>
      <c r="AP138" s="6"/>
      <c r="AQ138" s="6"/>
      <c r="AR138" s="137">
        <f t="shared" si="133"/>
        <v>0</v>
      </c>
      <c r="AS138" s="159">
        <f t="shared" si="134"/>
        <v>0</v>
      </c>
      <c r="AT138" s="163">
        <f t="shared" si="135"/>
        <v>0</v>
      </c>
      <c r="AU138" s="164">
        <f t="shared" si="136"/>
        <v>0</v>
      </c>
    </row>
    <row r="139" spans="2:47" outlineLevel="1">
      <c r="B139" s="236" t="s">
        <v>79</v>
      </c>
      <c r="C139" s="62" t="s">
        <v>103</v>
      </c>
      <c r="D139" s="68"/>
      <c r="E139" s="69">
        <f t="shared" si="137"/>
        <v>0</v>
      </c>
      <c r="F139" s="68"/>
      <c r="G139" s="137">
        <f t="shared" si="115"/>
        <v>0</v>
      </c>
      <c r="H139" s="166">
        <f t="shared" si="116"/>
        <v>0</v>
      </c>
      <c r="I139" s="68"/>
      <c r="J139" s="137">
        <f t="shared" si="117"/>
        <v>0</v>
      </c>
      <c r="K139" s="166">
        <f t="shared" si="118"/>
        <v>0</v>
      </c>
      <c r="L139" s="68"/>
      <c r="M139" s="137">
        <f t="shared" si="119"/>
        <v>0</v>
      </c>
      <c r="N139" s="166">
        <f t="shared" si="120"/>
        <v>0</v>
      </c>
      <c r="O139" s="68"/>
      <c r="P139" s="137">
        <f t="shared" si="121"/>
        <v>0</v>
      </c>
      <c r="Q139" s="166">
        <f t="shared" si="122"/>
        <v>0</v>
      </c>
      <c r="R139" s="163">
        <f t="shared" si="123"/>
        <v>0</v>
      </c>
      <c r="S139" s="164">
        <f t="shared" si="124"/>
        <v>0</v>
      </c>
      <c r="U139" s="168">
        <f t="shared" si="138"/>
        <v>2</v>
      </c>
      <c r="V139" s="6">
        <v>2</v>
      </c>
      <c r="W139" s="6"/>
      <c r="X139" s="137">
        <f t="shared" si="125"/>
        <v>2</v>
      </c>
      <c r="Y139" s="166">
        <f t="shared" si="126"/>
        <v>0</v>
      </c>
      <c r="Z139" s="168">
        <f t="shared" si="139"/>
        <v>2</v>
      </c>
      <c r="AA139" s="6">
        <v>2</v>
      </c>
      <c r="AB139" s="6"/>
      <c r="AC139" s="137">
        <f t="shared" si="127"/>
        <v>4</v>
      </c>
      <c r="AD139" s="159">
        <f t="shared" si="128"/>
        <v>1</v>
      </c>
      <c r="AE139" s="168">
        <f t="shared" si="140"/>
        <v>1</v>
      </c>
      <c r="AF139" s="6">
        <v>1</v>
      </c>
      <c r="AG139" s="6"/>
      <c r="AH139" s="137">
        <f t="shared" si="129"/>
        <v>5</v>
      </c>
      <c r="AI139" s="159">
        <f t="shared" si="130"/>
        <v>0.25</v>
      </c>
      <c r="AJ139" s="168">
        <f t="shared" si="141"/>
        <v>0</v>
      </c>
      <c r="AK139" s="6"/>
      <c r="AL139" s="6"/>
      <c r="AM139" s="137">
        <f t="shared" si="131"/>
        <v>5</v>
      </c>
      <c r="AN139" s="159">
        <f t="shared" si="132"/>
        <v>0</v>
      </c>
      <c r="AO139" s="168">
        <f t="shared" si="142"/>
        <v>0</v>
      </c>
      <c r="AP139" s="6"/>
      <c r="AQ139" s="6"/>
      <c r="AR139" s="137">
        <f t="shared" si="133"/>
        <v>5</v>
      </c>
      <c r="AS139" s="159">
        <f t="shared" si="134"/>
        <v>0</v>
      </c>
      <c r="AT139" s="163">
        <f t="shared" si="135"/>
        <v>5</v>
      </c>
      <c r="AU139" s="164">
        <f t="shared" si="136"/>
        <v>0.25743342968293548</v>
      </c>
    </row>
    <row r="140" spans="2:47" outlineLevel="1">
      <c r="B140" s="236" t="s">
        <v>80</v>
      </c>
      <c r="C140" s="62" t="s">
        <v>103</v>
      </c>
      <c r="D140" s="68"/>
      <c r="E140" s="69">
        <f t="shared" si="137"/>
        <v>0</v>
      </c>
      <c r="F140" s="68"/>
      <c r="G140" s="137">
        <f t="shared" si="115"/>
        <v>0</v>
      </c>
      <c r="H140" s="166">
        <f t="shared" si="116"/>
        <v>0</v>
      </c>
      <c r="I140" s="68"/>
      <c r="J140" s="137">
        <f t="shared" si="117"/>
        <v>0</v>
      </c>
      <c r="K140" s="166">
        <f t="shared" si="118"/>
        <v>0</v>
      </c>
      <c r="L140" s="68"/>
      <c r="M140" s="137">
        <f t="shared" si="119"/>
        <v>0</v>
      </c>
      <c r="N140" s="166">
        <f t="shared" si="120"/>
        <v>0</v>
      </c>
      <c r="O140" s="68"/>
      <c r="P140" s="137">
        <f t="shared" si="121"/>
        <v>0</v>
      </c>
      <c r="Q140" s="166">
        <f t="shared" si="122"/>
        <v>0</v>
      </c>
      <c r="R140" s="163">
        <f t="shared" si="123"/>
        <v>0</v>
      </c>
      <c r="S140" s="164">
        <f t="shared" si="124"/>
        <v>0</v>
      </c>
      <c r="U140" s="168">
        <f t="shared" si="138"/>
        <v>0</v>
      </c>
      <c r="V140" s="6"/>
      <c r="W140" s="6"/>
      <c r="X140" s="137">
        <f t="shared" si="125"/>
        <v>0</v>
      </c>
      <c r="Y140" s="166">
        <f t="shared" si="126"/>
        <v>0</v>
      </c>
      <c r="Z140" s="168">
        <f t="shared" si="139"/>
        <v>0</v>
      </c>
      <c r="AA140" s="6"/>
      <c r="AB140" s="6"/>
      <c r="AC140" s="137">
        <f t="shared" si="127"/>
        <v>0</v>
      </c>
      <c r="AD140" s="159">
        <f t="shared" si="128"/>
        <v>0</v>
      </c>
      <c r="AE140" s="168">
        <f t="shared" si="140"/>
        <v>0</v>
      </c>
      <c r="AF140" s="6"/>
      <c r="AG140" s="6"/>
      <c r="AH140" s="137">
        <f t="shared" si="129"/>
        <v>0</v>
      </c>
      <c r="AI140" s="159">
        <f t="shared" si="130"/>
        <v>0</v>
      </c>
      <c r="AJ140" s="168">
        <f t="shared" si="141"/>
        <v>0</v>
      </c>
      <c r="AK140" s="6"/>
      <c r="AL140" s="6"/>
      <c r="AM140" s="137">
        <f t="shared" si="131"/>
        <v>0</v>
      </c>
      <c r="AN140" s="159">
        <f t="shared" si="132"/>
        <v>0</v>
      </c>
      <c r="AO140" s="168">
        <f t="shared" si="142"/>
        <v>0</v>
      </c>
      <c r="AP140" s="6"/>
      <c r="AQ140" s="6"/>
      <c r="AR140" s="137">
        <f t="shared" si="133"/>
        <v>0</v>
      </c>
      <c r="AS140" s="159">
        <f t="shared" si="134"/>
        <v>0</v>
      </c>
      <c r="AT140" s="163">
        <f t="shared" si="135"/>
        <v>0</v>
      </c>
      <c r="AU140" s="164">
        <f t="shared" si="136"/>
        <v>0</v>
      </c>
    </row>
    <row r="141" spans="2:47" outlineLevel="1">
      <c r="B141" s="235" t="s">
        <v>81</v>
      </c>
      <c r="C141" s="62" t="s">
        <v>103</v>
      </c>
      <c r="D141" s="68"/>
      <c r="E141" s="69">
        <f t="shared" si="137"/>
        <v>0</v>
      </c>
      <c r="F141" s="68"/>
      <c r="G141" s="137">
        <f t="shared" si="115"/>
        <v>0</v>
      </c>
      <c r="H141" s="166">
        <f t="shared" si="116"/>
        <v>0</v>
      </c>
      <c r="I141" s="68"/>
      <c r="J141" s="137">
        <f t="shared" si="117"/>
        <v>0</v>
      </c>
      <c r="K141" s="166">
        <f t="shared" si="118"/>
        <v>0</v>
      </c>
      <c r="L141" s="68"/>
      <c r="M141" s="137">
        <f t="shared" si="119"/>
        <v>0</v>
      </c>
      <c r="N141" s="166">
        <f t="shared" si="120"/>
        <v>0</v>
      </c>
      <c r="O141" s="68"/>
      <c r="P141" s="137">
        <f t="shared" si="121"/>
        <v>0</v>
      </c>
      <c r="Q141" s="166">
        <f t="shared" si="122"/>
        <v>0</v>
      </c>
      <c r="R141" s="163">
        <f t="shared" si="123"/>
        <v>0</v>
      </c>
      <c r="S141" s="164">
        <f t="shared" si="124"/>
        <v>0</v>
      </c>
      <c r="U141" s="168">
        <f t="shared" si="138"/>
        <v>0</v>
      </c>
      <c r="V141" s="6"/>
      <c r="W141" s="6"/>
      <c r="X141" s="137">
        <f t="shared" si="125"/>
        <v>0</v>
      </c>
      <c r="Y141" s="166">
        <f t="shared" si="126"/>
        <v>0</v>
      </c>
      <c r="Z141" s="168">
        <f t="shared" si="139"/>
        <v>0</v>
      </c>
      <c r="AA141" s="6"/>
      <c r="AB141" s="6"/>
      <c r="AC141" s="137">
        <f t="shared" si="127"/>
        <v>0</v>
      </c>
      <c r="AD141" s="159">
        <f t="shared" si="128"/>
        <v>0</v>
      </c>
      <c r="AE141" s="168">
        <f t="shared" si="140"/>
        <v>0</v>
      </c>
      <c r="AF141" s="6"/>
      <c r="AG141" s="6"/>
      <c r="AH141" s="137">
        <f t="shared" si="129"/>
        <v>0</v>
      </c>
      <c r="AI141" s="159">
        <f t="shared" si="130"/>
        <v>0</v>
      </c>
      <c r="AJ141" s="168">
        <f t="shared" si="141"/>
        <v>0</v>
      </c>
      <c r="AK141" s="6"/>
      <c r="AL141" s="6"/>
      <c r="AM141" s="137">
        <f t="shared" si="131"/>
        <v>0</v>
      </c>
      <c r="AN141" s="159">
        <f t="shared" si="132"/>
        <v>0</v>
      </c>
      <c r="AO141" s="168">
        <f t="shared" si="142"/>
        <v>0</v>
      </c>
      <c r="AP141" s="6"/>
      <c r="AQ141" s="6"/>
      <c r="AR141" s="137">
        <f t="shared" si="133"/>
        <v>0</v>
      </c>
      <c r="AS141" s="159">
        <f t="shared" si="134"/>
        <v>0</v>
      </c>
      <c r="AT141" s="163">
        <f t="shared" si="135"/>
        <v>0</v>
      </c>
      <c r="AU141" s="164">
        <f t="shared" si="136"/>
        <v>0</v>
      </c>
    </row>
    <row r="142" spans="2:47" outlineLevel="1">
      <c r="B142" s="236" t="s">
        <v>82</v>
      </c>
      <c r="C142" s="62" t="s">
        <v>103</v>
      </c>
      <c r="D142" s="68"/>
      <c r="E142" s="69">
        <f t="shared" si="137"/>
        <v>0</v>
      </c>
      <c r="F142" s="68"/>
      <c r="G142" s="137">
        <f t="shared" si="115"/>
        <v>0</v>
      </c>
      <c r="H142" s="166">
        <f t="shared" si="116"/>
        <v>0</v>
      </c>
      <c r="I142" s="68"/>
      <c r="J142" s="137">
        <f t="shared" si="117"/>
        <v>0</v>
      </c>
      <c r="K142" s="166">
        <f t="shared" si="118"/>
        <v>0</v>
      </c>
      <c r="L142" s="68"/>
      <c r="M142" s="137">
        <f t="shared" si="119"/>
        <v>0</v>
      </c>
      <c r="N142" s="166">
        <f t="shared" si="120"/>
        <v>0</v>
      </c>
      <c r="O142" s="68"/>
      <c r="P142" s="137">
        <f t="shared" si="121"/>
        <v>0</v>
      </c>
      <c r="Q142" s="166">
        <f t="shared" si="122"/>
        <v>0</v>
      </c>
      <c r="R142" s="163">
        <f t="shared" si="123"/>
        <v>0</v>
      </c>
      <c r="S142" s="164">
        <f t="shared" si="124"/>
        <v>0</v>
      </c>
      <c r="U142" s="168">
        <f t="shared" si="138"/>
        <v>3</v>
      </c>
      <c r="V142" s="6">
        <v>3</v>
      </c>
      <c r="W142" s="6"/>
      <c r="X142" s="137">
        <f t="shared" si="125"/>
        <v>3</v>
      </c>
      <c r="Y142" s="166">
        <f t="shared" si="126"/>
        <v>0</v>
      </c>
      <c r="Z142" s="168">
        <f t="shared" si="139"/>
        <v>6</v>
      </c>
      <c r="AA142" s="6">
        <v>6</v>
      </c>
      <c r="AB142" s="6"/>
      <c r="AC142" s="137">
        <f t="shared" si="127"/>
        <v>9</v>
      </c>
      <c r="AD142" s="159">
        <f t="shared" si="128"/>
        <v>2</v>
      </c>
      <c r="AE142" s="168">
        <f t="shared" si="140"/>
        <v>2</v>
      </c>
      <c r="AF142" s="6">
        <v>2</v>
      </c>
      <c r="AG142" s="6"/>
      <c r="AH142" s="137">
        <f t="shared" si="129"/>
        <v>11</v>
      </c>
      <c r="AI142" s="159">
        <f t="shared" si="130"/>
        <v>0.22222222222222221</v>
      </c>
      <c r="AJ142" s="168">
        <f t="shared" si="141"/>
        <v>2</v>
      </c>
      <c r="AK142" s="6">
        <v>2</v>
      </c>
      <c r="AL142" s="6"/>
      <c r="AM142" s="137">
        <f t="shared" si="131"/>
        <v>13</v>
      </c>
      <c r="AN142" s="159">
        <f t="shared" si="132"/>
        <v>0.18181818181818182</v>
      </c>
      <c r="AO142" s="168">
        <f t="shared" si="142"/>
        <v>3</v>
      </c>
      <c r="AP142" s="6">
        <v>3</v>
      </c>
      <c r="AQ142" s="6"/>
      <c r="AR142" s="137">
        <f t="shared" si="133"/>
        <v>16</v>
      </c>
      <c r="AS142" s="159">
        <f t="shared" si="134"/>
        <v>0.23076923076923078</v>
      </c>
      <c r="AT142" s="163">
        <f t="shared" si="135"/>
        <v>16</v>
      </c>
      <c r="AU142" s="164">
        <f t="shared" si="136"/>
        <v>0.51967137130318508</v>
      </c>
    </row>
    <row r="143" spans="2:47" outlineLevel="1">
      <c r="B143" s="236" t="s">
        <v>83</v>
      </c>
      <c r="C143" s="62" t="s">
        <v>103</v>
      </c>
      <c r="D143" s="68"/>
      <c r="E143" s="69">
        <f t="shared" si="137"/>
        <v>0</v>
      </c>
      <c r="F143" s="68"/>
      <c r="G143" s="137">
        <f t="shared" si="115"/>
        <v>0</v>
      </c>
      <c r="H143" s="166">
        <f t="shared" si="116"/>
        <v>0</v>
      </c>
      <c r="I143" s="68"/>
      <c r="J143" s="137">
        <f t="shared" si="117"/>
        <v>0</v>
      </c>
      <c r="K143" s="166">
        <f t="shared" si="118"/>
        <v>0</v>
      </c>
      <c r="L143" s="68"/>
      <c r="M143" s="137">
        <f t="shared" si="119"/>
        <v>0</v>
      </c>
      <c r="N143" s="166">
        <f t="shared" si="120"/>
        <v>0</v>
      </c>
      <c r="O143" s="68"/>
      <c r="P143" s="137">
        <f t="shared" si="121"/>
        <v>0</v>
      </c>
      <c r="Q143" s="166">
        <f t="shared" si="122"/>
        <v>0</v>
      </c>
      <c r="R143" s="163">
        <f t="shared" si="123"/>
        <v>0</v>
      </c>
      <c r="S143" s="164">
        <f t="shared" si="124"/>
        <v>0</v>
      </c>
      <c r="U143" s="168">
        <f t="shared" si="138"/>
        <v>0</v>
      </c>
      <c r="V143" s="6"/>
      <c r="W143" s="6"/>
      <c r="X143" s="137">
        <f t="shared" si="125"/>
        <v>0</v>
      </c>
      <c r="Y143" s="166">
        <f t="shared" si="126"/>
        <v>0</v>
      </c>
      <c r="Z143" s="168">
        <f t="shared" si="139"/>
        <v>0</v>
      </c>
      <c r="AA143" s="6"/>
      <c r="AB143" s="6"/>
      <c r="AC143" s="137">
        <f t="shared" si="127"/>
        <v>0</v>
      </c>
      <c r="AD143" s="159">
        <f t="shared" si="128"/>
        <v>0</v>
      </c>
      <c r="AE143" s="168">
        <f t="shared" si="140"/>
        <v>0</v>
      </c>
      <c r="AF143" s="6"/>
      <c r="AG143" s="6"/>
      <c r="AH143" s="137">
        <f t="shared" si="129"/>
        <v>0</v>
      </c>
      <c r="AI143" s="159">
        <f t="shared" si="130"/>
        <v>0</v>
      </c>
      <c r="AJ143" s="168">
        <f t="shared" si="141"/>
        <v>0</v>
      </c>
      <c r="AK143" s="6"/>
      <c r="AL143" s="6"/>
      <c r="AM143" s="137">
        <f t="shared" si="131"/>
        <v>0</v>
      </c>
      <c r="AN143" s="159">
        <f t="shared" si="132"/>
        <v>0</v>
      </c>
      <c r="AO143" s="168">
        <f t="shared" si="142"/>
        <v>0</v>
      </c>
      <c r="AP143" s="6"/>
      <c r="AQ143" s="6"/>
      <c r="AR143" s="137">
        <f t="shared" si="133"/>
        <v>0</v>
      </c>
      <c r="AS143" s="159">
        <f t="shared" si="134"/>
        <v>0</v>
      </c>
      <c r="AT143" s="163">
        <f t="shared" si="135"/>
        <v>0</v>
      </c>
      <c r="AU143" s="164">
        <f t="shared" si="136"/>
        <v>0</v>
      </c>
    </row>
    <row r="144" spans="2:47" outlineLevel="1">
      <c r="B144" s="235" t="s">
        <v>84</v>
      </c>
      <c r="C144" s="62" t="s">
        <v>103</v>
      </c>
      <c r="D144" s="68"/>
      <c r="E144" s="69">
        <f t="shared" si="137"/>
        <v>0</v>
      </c>
      <c r="F144" s="68"/>
      <c r="G144" s="137">
        <f t="shared" si="115"/>
        <v>0</v>
      </c>
      <c r="H144" s="166">
        <f t="shared" si="116"/>
        <v>0</v>
      </c>
      <c r="I144" s="68"/>
      <c r="J144" s="137">
        <f t="shared" si="117"/>
        <v>0</v>
      </c>
      <c r="K144" s="166">
        <f t="shared" si="118"/>
        <v>0</v>
      </c>
      <c r="L144" s="68"/>
      <c r="M144" s="137">
        <f t="shared" si="119"/>
        <v>0</v>
      </c>
      <c r="N144" s="166">
        <f t="shared" si="120"/>
        <v>0</v>
      </c>
      <c r="O144" s="68"/>
      <c r="P144" s="137">
        <f t="shared" si="121"/>
        <v>0</v>
      </c>
      <c r="Q144" s="166">
        <f t="shared" si="122"/>
        <v>0</v>
      </c>
      <c r="R144" s="163">
        <f t="shared" si="123"/>
        <v>0</v>
      </c>
      <c r="S144" s="164">
        <f t="shared" si="124"/>
        <v>0</v>
      </c>
      <c r="U144" s="168">
        <f t="shared" si="138"/>
        <v>0</v>
      </c>
      <c r="V144" s="6"/>
      <c r="W144" s="6"/>
      <c r="X144" s="137">
        <f t="shared" si="125"/>
        <v>0</v>
      </c>
      <c r="Y144" s="166">
        <f t="shared" si="126"/>
        <v>0</v>
      </c>
      <c r="Z144" s="168">
        <f t="shared" si="139"/>
        <v>0</v>
      </c>
      <c r="AA144" s="6"/>
      <c r="AB144" s="6"/>
      <c r="AC144" s="137">
        <f t="shared" si="127"/>
        <v>0</v>
      </c>
      <c r="AD144" s="159">
        <f t="shared" si="128"/>
        <v>0</v>
      </c>
      <c r="AE144" s="168">
        <f t="shared" si="140"/>
        <v>0</v>
      </c>
      <c r="AF144" s="6"/>
      <c r="AG144" s="6"/>
      <c r="AH144" s="137">
        <f t="shared" si="129"/>
        <v>0</v>
      </c>
      <c r="AI144" s="159">
        <f t="shared" si="130"/>
        <v>0</v>
      </c>
      <c r="AJ144" s="168">
        <f t="shared" si="141"/>
        <v>0</v>
      </c>
      <c r="AK144" s="6"/>
      <c r="AL144" s="6"/>
      <c r="AM144" s="137">
        <f t="shared" si="131"/>
        <v>0</v>
      </c>
      <c r="AN144" s="159">
        <f t="shared" si="132"/>
        <v>0</v>
      </c>
      <c r="AO144" s="168">
        <f t="shared" si="142"/>
        <v>0</v>
      </c>
      <c r="AP144" s="6"/>
      <c r="AQ144" s="6"/>
      <c r="AR144" s="137">
        <f t="shared" si="133"/>
        <v>0</v>
      </c>
      <c r="AS144" s="159">
        <f t="shared" si="134"/>
        <v>0</v>
      </c>
      <c r="AT144" s="163">
        <f t="shared" si="135"/>
        <v>0</v>
      </c>
      <c r="AU144" s="164">
        <f t="shared" si="136"/>
        <v>0</v>
      </c>
    </row>
    <row r="145" spans="2:47" outlineLevel="1">
      <c r="B145" s="237" t="s">
        <v>85</v>
      </c>
      <c r="C145" s="62" t="s">
        <v>103</v>
      </c>
      <c r="D145" s="68"/>
      <c r="E145" s="69">
        <f t="shared" si="137"/>
        <v>0</v>
      </c>
      <c r="F145" s="68"/>
      <c r="G145" s="137">
        <f t="shared" si="115"/>
        <v>0</v>
      </c>
      <c r="H145" s="166">
        <f t="shared" si="116"/>
        <v>0</v>
      </c>
      <c r="I145" s="68"/>
      <c r="J145" s="137">
        <f t="shared" si="117"/>
        <v>0</v>
      </c>
      <c r="K145" s="166">
        <f t="shared" si="118"/>
        <v>0</v>
      </c>
      <c r="L145" s="68"/>
      <c r="M145" s="137">
        <f t="shared" si="119"/>
        <v>0</v>
      </c>
      <c r="N145" s="166">
        <f t="shared" si="120"/>
        <v>0</v>
      </c>
      <c r="O145" s="68"/>
      <c r="P145" s="137">
        <f t="shared" si="121"/>
        <v>0</v>
      </c>
      <c r="Q145" s="166">
        <f t="shared" si="122"/>
        <v>0</v>
      </c>
      <c r="R145" s="163">
        <f t="shared" si="123"/>
        <v>0</v>
      </c>
      <c r="S145" s="164">
        <f t="shared" si="124"/>
        <v>0</v>
      </c>
      <c r="U145" s="168">
        <f t="shared" si="138"/>
        <v>0</v>
      </c>
      <c r="V145" s="6"/>
      <c r="W145" s="6"/>
      <c r="X145" s="137">
        <f t="shared" si="125"/>
        <v>0</v>
      </c>
      <c r="Y145" s="166">
        <f t="shared" si="126"/>
        <v>0</v>
      </c>
      <c r="Z145" s="168">
        <f t="shared" si="139"/>
        <v>0</v>
      </c>
      <c r="AA145" s="6"/>
      <c r="AB145" s="6"/>
      <c r="AC145" s="137">
        <f t="shared" si="127"/>
        <v>0</v>
      </c>
      <c r="AD145" s="159">
        <f t="shared" si="128"/>
        <v>0</v>
      </c>
      <c r="AE145" s="168">
        <f t="shared" si="140"/>
        <v>0</v>
      </c>
      <c r="AF145" s="6"/>
      <c r="AG145" s="6"/>
      <c r="AH145" s="137">
        <f t="shared" si="129"/>
        <v>0</v>
      </c>
      <c r="AI145" s="159">
        <f t="shared" si="130"/>
        <v>0</v>
      </c>
      <c r="AJ145" s="168">
        <f t="shared" si="141"/>
        <v>0</v>
      </c>
      <c r="AK145" s="6"/>
      <c r="AL145" s="6"/>
      <c r="AM145" s="137">
        <f t="shared" si="131"/>
        <v>0</v>
      </c>
      <c r="AN145" s="159">
        <f t="shared" si="132"/>
        <v>0</v>
      </c>
      <c r="AO145" s="168">
        <f t="shared" si="142"/>
        <v>0</v>
      </c>
      <c r="AP145" s="6"/>
      <c r="AQ145" s="6"/>
      <c r="AR145" s="137">
        <f t="shared" si="133"/>
        <v>0</v>
      </c>
      <c r="AS145" s="159">
        <f t="shared" si="134"/>
        <v>0</v>
      </c>
      <c r="AT145" s="163">
        <f t="shared" si="135"/>
        <v>0</v>
      </c>
      <c r="AU145" s="164">
        <f t="shared" si="136"/>
        <v>0</v>
      </c>
    </row>
    <row r="146" spans="2:47" outlineLevel="1">
      <c r="B146" s="235" t="s">
        <v>86</v>
      </c>
      <c r="C146" s="62" t="s">
        <v>103</v>
      </c>
      <c r="D146" s="68"/>
      <c r="E146" s="69">
        <f t="shared" si="137"/>
        <v>0</v>
      </c>
      <c r="F146" s="68"/>
      <c r="G146" s="137">
        <f t="shared" si="115"/>
        <v>0</v>
      </c>
      <c r="H146" s="166">
        <f t="shared" si="116"/>
        <v>0</v>
      </c>
      <c r="I146" s="68"/>
      <c r="J146" s="137">
        <f t="shared" si="117"/>
        <v>0</v>
      </c>
      <c r="K146" s="166">
        <f t="shared" si="118"/>
        <v>0</v>
      </c>
      <c r="L146" s="68"/>
      <c r="M146" s="137">
        <f t="shared" si="119"/>
        <v>0</v>
      </c>
      <c r="N146" s="166">
        <f t="shared" si="120"/>
        <v>0</v>
      </c>
      <c r="O146" s="68"/>
      <c r="P146" s="137">
        <f t="shared" si="121"/>
        <v>0</v>
      </c>
      <c r="Q146" s="166">
        <f t="shared" si="122"/>
        <v>0</v>
      </c>
      <c r="R146" s="163">
        <f t="shared" si="123"/>
        <v>0</v>
      </c>
      <c r="S146" s="164">
        <f t="shared" si="124"/>
        <v>0</v>
      </c>
      <c r="U146" s="168">
        <f t="shared" si="138"/>
        <v>0</v>
      </c>
      <c r="V146" s="6"/>
      <c r="W146" s="6"/>
      <c r="X146" s="137">
        <f t="shared" si="125"/>
        <v>0</v>
      </c>
      <c r="Y146" s="166">
        <f t="shared" si="126"/>
        <v>0</v>
      </c>
      <c r="Z146" s="168">
        <f t="shared" si="139"/>
        <v>0</v>
      </c>
      <c r="AA146" s="6"/>
      <c r="AB146" s="6"/>
      <c r="AC146" s="137">
        <f t="shared" si="127"/>
        <v>0</v>
      </c>
      <c r="AD146" s="159">
        <f t="shared" si="128"/>
        <v>0</v>
      </c>
      <c r="AE146" s="168">
        <f t="shared" si="140"/>
        <v>0</v>
      </c>
      <c r="AF146" s="6"/>
      <c r="AG146" s="6"/>
      <c r="AH146" s="137">
        <f t="shared" si="129"/>
        <v>0</v>
      </c>
      <c r="AI146" s="159">
        <f t="shared" si="130"/>
        <v>0</v>
      </c>
      <c r="AJ146" s="168">
        <f t="shared" si="141"/>
        <v>0</v>
      </c>
      <c r="AK146" s="6"/>
      <c r="AL146" s="6"/>
      <c r="AM146" s="137">
        <f t="shared" si="131"/>
        <v>0</v>
      </c>
      <c r="AN146" s="159">
        <f t="shared" si="132"/>
        <v>0</v>
      </c>
      <c r="AO146" s="168">
        <f t="shared" si="142"/>
        <v>0</v>
      </c>
      <c r="AP146" s="6"/>
      <c r="AQ146" s="6"/>
      <c r="AR146" s="137">
        <f t="shared" si="133"/>
        <v>0</v>
      </c>
      <c r="AS146" s="159">
        <f t="shared" si="134"/>
        <v>0</v>
      </c>
      <c r="AT146" s="163">
        <f t="shared" si="135"/>
        <v>0</v>
      </c>
      <c r="AU146" s="164">
        <f t="shared" si="136"/>
        <v>0</v>
      </c>
    </row>
    <row r="147" spans="2:47" outlineLevel="1">
      <c r="B147" s="236" t="s">
        <v>87</v>
      </c>
      <c r="C147" s="62" t="s">
        <v>103</v>
      </c>
      <c r="D147" s="68"/>
      <c r="E147" s="69">
        <f t="shared" si="137"/>
        <v>0</v>
      </c>
      <c r="F147" s="68"/>
      <c r="G147" s="137">
        <f t="shared" si="115"/>
        <v>0</v>
      </c>
      <c r="H147" s="166">
        <f t="shared" si="116"/>
        <v>0</v>
      </c>
      <c r="I147" s="68"/>
      <c r="J147" s="137">
        <f t="shared" si="117"/>
        <v>0</v>
      </c>
      <c r="K147" s="166">
        <f t="shared" si="118"/>
        <v>0</v>
      </c>
      <c r="L147" s="68"/>
      <c r="M147" s="137">
        <f t="shared" si="119"/>
        <v>0</v>
      </c>
      <c r="N147" s="166">
        <f t="shared" si="120"/>
        <v>0</v>
      </c>
      <c r="O147" s="68"/>
      <c r="P147" s="137">
        <f t="shared" si="121"/>
        <v>0</v>
      </c>
      <c r="Q147" s="166">
        <f t="shared" si="122"/>
        <v>0</v>
      </c>
      <c r="R147" s="163">
        <f t="shared" si="123"/>
        <v>0</v>
      </c>
      <c r="S147" s="164">
        <f t="shared" si="124"/>
        <v>0</v>
      </c>
      <c r="U147" s="168">
        <f t="shared" si="138"/>
        <v>0</v>
      </c>
      <c r="V147" s="6"/>
      <c r="W147" s="6"/>
      <c r="X147" s="137">
        <f t="shared" si="125"/>
        <v>0</v>
      </c>
      <c r="Y147" s="166">
        <f t="shared" si="126"/>
        <v>0</v>
      </c>
      <c r="Z147" s="168">
        <f t="shared" si="139"/>
        <v>0</v>
      </c>
      <c r="AA147" s="6"/>
      <c r="AB147" s="6"/>
      <c r="AC147" s="137">
        <f t="shared" si="127"/>
        <v>0</v>
      </c>
      <c r="AD147" s="159">
        <f t="shared" si="128"/>
        <v>0</v>
      </c>
      <c r="AE147" s="168">
        <f t="shared" si="140"/>
        <v>0</v>
      </c>
      <c r="AF147" s="6"/>
      <c r="AG147" s="6"/>
      <c r="AH147" s="137">
        <f t="shared" si="129"/>
        <v>0</v>
      </c>
      <c r="AI147" s="159">
        <f t="shared" si="130"/>
        <v>0</v>
      </c>
      <c r="AJ147" s="168">
        <f t="shared" si="141"/>
        <v>0</v>
      </c>
      <c r="AK147" s="6"/>
      <c r="AL147" s="6"/>
      <c r="AM147" s="137">
        <f t="shared" si="131"/>
        <v>0</v>
      </c>
      <c r="AN147" s="159">
        <f t="shared" si="132"/>
        <v>0</v>
      </c>
      <c r="AO147" s="168">
        <f t="shared" si="142"/>
        <v>0</v>
      </c>
      <c r="AP147" s="6"/>
      <c r="AQ147" s="6"/>
      <c r="AR147" s="137">
        <f t="shared" si="133"/>
        <v>0</v>
      </c>
      <c r="AS147" s="159">
        <f t="shared" si="134"/>
        <v>0</v>
      </c>
      <c r="AT147" s="163">
        <f t="shared" si="135"/>
        <v>0</v>
      </c>
      <c r="AU147" s="164">
        <f t="shared" si="136"/>
        <v>0</v>
      </c>
    </row>
    <row r="148" spans="2:47" outlineLevel="1">
      <c r="B148" s="235" t="s">
        <v>88</v>
      </c>
      <c r="C148" s="62" t="s">
        <v>103</v>
      </c>
      <c r="D148" s="68"/>
      <c r="E148" s="69">
        <f t="shared" si="137"/>
        <v>0</v>
      </c>
      <c r="F148" s="68"/>
      <c r="G148" s="137">
        <f t="shared" si="115"/>
        <v>0</v>
      </c>
      <c r="H148" s="166">
        <f t="shared" si="116"/>
        <v>0</v>
      </c>
      <c r="I148" s="68"/>
      <c r="J148" s="137">
        <f t="shared" si="117"/>
        <v>0</v>
      </c>
      <c r="K148" s="166">
        <f t="shared" si="118"/>
        <v>0</v>
      </c>
      <c r="L148" s="68"/>
      <c r="M148" s="137">
        <f t="shared" si="119"/>
        <v>0</v>
      </c>
      <c r="N148" s="166">
        <f t="shared" si="120"/>
        <v>0</v>
      </c>
      <c r="O148" s="68"/>
      <c r="P148" s="137">
        <f t="shared" si="121"/>
        <v>0</v>
      </c>
      <c r="Q148" s="166">
        <f t="shared" si="122"/>
        <v>0</v>
      </c>
      <c r="R148" s="163">
        <f t="shared" si="123"/>
        <v>0</v>
      </c>
      <c r="S148" s="164">
        <f t="shared" si="124"/>
        <v>0</v>
      </c>
      <c r="U148" s="168">
        <f t="shared" si="138"/>
        <v>0</v>
      </c>
      <c r="V148" s="6"/>
      <c r="W148" s="6"/>
      <c r="X148" s="137">
        <f t="shared" si="125"/>
        <v>0</v>
      </c>
      <c r="Y148" s="166">
        <f t="shared" si="126"/>
        <v>0</v>
      </c>
      <c r="Z148" s="168">
        <f t="shared" si="139"/>
        <v>0</v>
      </c>
      <c r="AA148" s="6"/>
      <c r="AB148" s="6"/>
      <c r="AC148" s="137">
        <f t="shared" si="127"/>
        <v>0</v>
      </c>
      <c r="AD148" s="159">
        <f t="shared" si="128"/>
        <v>0</v>
      </c>
      <c r="AE148" s="168">
        <f t="shared" si="140"/>
        <v>0</v>
      </c>
      <c r="AF148" s="6"/>
      <c r="AG148" s="6"/>
      <c r="AH148" s="137">
        <f t="shared" si="129"/>
        <v>0</v>
      </c>
      <c r="AI148" s="159">
        <f t="shared" si="130"/>
        <v>0</v>
      </c>
      <c r="AJ148" s="168">
        <f t="shared" si="141"/>
        <v>0</v>
      </c>
      <c r="AK148" s="6"/>
      <c r="AL148" s="6"/>
      <c r="AM148" s="137">
        <f t="shared" si="131"/>
        <v>0</v>
      </c>
      <c r="AN148" s="159">
        <f t="shared" si="132"/>
        <v>0</v>
      </c>
      <c r="AO148" s="168">
        <f t="shared" si="142"/>
        <v>0</v>
      </c>
      <c r="AP148" s="6"/>
      <c r="AQ148" s="6"/>
      <c r="AR148" s="137">
        <f t="shared" si="133"/>
        <v>0</v>
      </c>
      <c r="AS148" s="159">
        <f t="shared" si="134"/>
        <v>0</v>
      </c>
      <c r="AT148" s="163">
        <f t="shared" si="135"/>
        <v>0</v>
      </c>
      <c r="AU148" s="164">
        <f t="shared" si="136"/>
        <v>0</v>
      </c>
    </row>
    <row r="149" spans="2:47" outlineLevel="1">
      <c r="B149" s="236" t="s">
        <v>89</v>
      </c>
      <c r="C149" s="62" t="s">
        <v>103</v>
      </c>
      <c r="D149" s="68"/>
      <c r="E149" s="69">
        <f t="shared" si="137"/>
        <v>0</v>
      </c>
      <c r="F149" s="68"/>
      <c r="G149" s="137">
        <f t="shared" si="115"/>
        <v>0</v>
      </c>
      <c r="H149" s="166">
        <f t="shared" si="116"/>
        <v>0</v>
      </c>
      <c r="I149" s="68"/>
      <c r="J149" s="137">
        <f t="shared" si="117"/>
        <v>0</v>
      </c>
      <c r="K149" s="166">
        <f t="shared" si="118"/>
        <v>0</v>
      </c>
      <c r="L149" s="68"/>
      <c r="M149" s="137">
        <f t="shared" si="119"/>
        <v>0</v>
      </c>
      <c r="N149" s="166">
        <f t="shared" si="120"/>
        <v>0</v>
      </c>
      <c r="O149" s="68"/>
      <c r="P149" s="137">
        <f t="shared" si="121"/>
        <v>0</v>
      </c>
      <c r="Q149" s="166">
        <f t="shared" si="122"/>
        <v>0</v>
      </c>
      <c r="R149" s="163">
        <f t="shared" si="123"/>
        <v>0</v>
      </c>
      <c r="S149" s="164">
        <f t="shared" si="124"/>
        <v>0</v>
      </c>
      <c r="U149" s="168">
        <f t="shared" si="138"/>
        <v>0</v>
      </c>
      <c r="V149" s="6"/>
      <c r="W149" s="6"/>
      <c r="X149" s="137">
        <f t="shared" si="125"/>
        <v>0</v>
      </c>
      <c r="Y149" s="166">
        <f t="shared" si="126"/>
        <v>0</v>
      </c>
      <c r="Z149" s="168">
        <f t="shared" si="139"/>
        <v>0</v>
      </c>
      <c r="AA149" s="6"/>
      <c r="AB149" s="6"/>
      <c r="AC149" s="137">
        <f t="shared" si="127"/>
        <v>0</v>
      </c>
      <c r="AD149" s="159">
        <f t="shared" si="128"/>
        <v>0</v>
      </c>
      <c r="AE149" s="168">
        <f t="shared" si="140"/>
        <v>0</v>
      </c>
      <c r="AF149" s="6"/>
      <c r="AG149" s="6"/>
      <c r="AH149" s="137">
        <f t="shared" si="129"/>
        <v>0</v>
      </c>
      <c r="AI149" s="159">
        <f t="shared" si="130"/>
        <v>0</v>
      </c>
      <c r="AJ149" s="168">
        <f t="shared" si="141"/>
        <v>0</v>
      </c>
      <c r="AK149" s="6"/>
      <c r="AL149" s="6"/>
      <c r="AM149" s="137">
        <f t="shared" si="131"/>
        <v>0</v>
      </c>
      <c r="AN149" s="159">
        <f t="shared" si="132"/>
        <v>0</v>
      </c>
      <c r="AO149" s="168">
        <f t="shared" si="142"/>
        <v>0</v>
      </c>
      <c r="AP149" s="6"/>
      <c r="AQ149" s="6"/>
      <c r="AR149" s="137">
        <f t="shared" si="133"/>
        <v>0</v>
      </c>
      <c r="AS149" s="159">
        <f t="shared" si="134"/>
        <v>0</v>
      </c>
      <c r="AT149" s="163">
        <f t="shared" si="135"/>
        <v>0</v>
      </c>
      <c r="AU149" s="164">
        <f t="shared" si="136"/>
        <v>0</v>
      </c>
    </row>
    <row r="150" spans="2:47" outlineLevel="1">
      <c r="B150" s="235" t="s">
        <v>90</v>
      </c>
      <c r="C150" s="62" t="s">
        <v>103</v>
      </c>
      <c r="D150" s="68"/>
      <c r="E150" s="69">
        <f t="shared" si="137"/>
        <v>0</v>
      </c>
      <c r="F150" s="68"/>
      <c r="G150" s="137">
        <f t="shared" si="115"/>
        <v>0</v>
      </c>
      <c r="H150" s="166">
        <f t="shared" si="116"/>
        <v>0</v>
      </c>
      <c r="I150" s="68"/>
      <c r="J150" s="137">
        <f t="shared" si="117"/>
        <v>0</v>
      </c>
      <c r="K150" s="166">
        <f t="shared" si="118"/>
        <v>0</v>
      </c>
      <c r="L150" s="68"/>
      <c r="M150" s="137">
        <f t="shared" si="119"/>
        <v>0</v>
      </c>
      <c r="N150" s="166">
        <f t="shared" si="120"/>
        <v>0</v>
      </c>
      <c r="O150" s="68"/>
      <c r="P150" s="137">
        <f t="shared" si="121"/>
        <v>0</v>
      </c>
      <c r="Q150" s="166">
        <f t="shared" si="122"/>
        <v>0</v>
      </c>
      <c r="R150" s="163">
        <f t="shared" si="123"/>
        <v>0</v>
      </c>
      <c r="S150" s="164">
        <f t="shared" si="124"/>
        <v>0</v>
      </c>
      <c r="U150" s="168">
        <f t="shared" si="138"/>
        <v>0</v>
      </c>
      <c r="V150" s="6"/>
      <c r="W150" s="6"/>
      <c r="X150" s="137">
        <f t="shared" si="125"/>
        <v>0</v>
      </c>
      <c r="Y150" s="166">
        <f t="shared" si="126"/>
        <v>0</v>
      </c>
      <c r="Z150" s="168">
        <f t="shared" si="139"/>
        <v>0</v>
      </c>
      <c r="AA150" s="6"/>
      <c r="AB150" s="6"/>
      <c r="AC150" s="137">
        <f t="shared" si="127"/>
        <v>0</v>
      </c>
      <c r="AD150" s="159">
        <f t="shared" si="128"/>
        <v>0</v>
      </c>
      <c r="AE150" s="168">
        <f t="shared" si="140"/>
        <v>0</v>
      </c>
      <c r="AF150" s="6"/>
      <c r="AG150" s="6"/>
      <c r="AH150" s="137">
        <f t="shared" si="129"/>
        <v>0</v>
      </c>
      <c r="AI150" s="159">
        <f t="shared" si="130"/>
        <v>0</v>
      </c>
      <c r="AJ150" s="168">
        <f t="shared" si="141"/>
        <v>0</v>
      </c>
      <c r="AK150" s="6"/>
      <c r="AL150" s="6"/>
      <c r="AM150" s="137">
        <f t="shared" si="131"/>
        <v>0</v>
      </c>
      <c r="AN150" s="159">
        <f t="shared" si="132"/>
        <v>0</v>
      </c>
      <c r="AO150" s="168">
        <f t="shared" si="142"/>
        <v>0</v>
      </c>
      <c r="AP150" s="6"/>
      <c r="AQ150" s="6"/>
      <c r="AR150" s="137">
        <f t="shared" si="133"/>
        <v>0</v>
      </c>
      <c r="AS150" s="159">
        <f t="shared" si="134"/>
        <v>0</v>
      </c>
      <c r="AT150" s="163">
        <f t="shared" si="135"/>
        <v>0</v>
      </c>
      <c r="AU150" s="164">
        <f t="shared" si="136"/>
        <v>0</v>
      </c>
    </row>
    <row r="151" spans="2:47" outlineLevel="1">
      <c r="B151" s="236" t="s">
        <v>91</v>
      </c>
      <c r="C151" s="62" t="s">
        <v>103</v>
      </c>
      <c r="D151" s="68"/>
      <c r="E151" s="69">
        <f t="shared" si="137"/>
        <v>0</v>
      </c>
      <c r="F151" s="68"/>
      <c r="G151" s="137">
        <f t="shared" si="115"/>
        <v>0</v>
      </c>
      <c r="H151" s="166">
        <f t="shared" si="116"/>
        <v>0</v>
      </c>
      <c r="I151" s="68"/>
      <c r="J151" s="137">
        <f t="shared" si="117"/>
        <v>0</v>
      </c>
      <c r="K151" s="166">
        <f t="shared" si="118"/>
        <v>0</v>
      </c>
      <c r="L151" s="68"/>
      <c r="M151" s="137">
        <f t="shared" si="119"/>
        <v>0</v>
      </c>
      <c r="N151" s="166">
        <f t="shared" si="120"/>
        <v>0</v>
      </c>
      <c r="O151" s="68"/>
      <c r="P151" s="137">
        <f t="shared" si="121"/>
        <v>0</v>
      </c>
      <c r="Q151" s="166">
        <f t="shared" si="122"/>
        <v>0</v>
      </c>
      <c r="R151" s="163">
        <f t="shared" si="123"/>
        <v>0</v>
      </c>
      <c r="S151" s="164">
        <f t="shared" si="124"/>
        <v>0</v>
      </c>
      <c r="U151" s="168">
        <f t="shared" si="138"/>
        <v>0</v>
      </c>
      <c r="V151" s="6"/>
      <c r="W151" s="6"/>
      <c r="X151" s="137">
        <f t="shared" si="125"/>
        <v>0</v>
      </c>
      <c r="Y151" s="166">
        <f t="shared" si="126"/>
        <v>0</v>
      </c>
      <c r="Z151" s="168">
        <f t="shared" si="139"/>
        <v>0</v>
      </c>
      <c r="AA151" s="6"/>
      <c r="AB151" s="6"/>
      <c r="AC151" s="137">
        <f t="shared" si="127"/>
        <v>0</v>
      </c>
      <c r="AD151" s="159">
        <f t="shared" si="128"/>
        <v>0</v>
      </c>
      <c r="AE151" s="168">
        <f t="shared" si="140"/>
        <v>0</v>
      </c>
      <c r="AF151" s="6"/>
      <c r="AG151" s="6"/>
      <c r="AH151" s="137">
        <f t="shared" si="129"/>
        <v>0</v>
      </c>
      <c r="AI151" s="159">
        <f t="shared" si="130"/>
        <v>0</v>
      </c>
      <c r="AJ151" s="168">
        <f t="shared" si="141"/>
        <v>0</v>
      </c>
      <c r="AK151" s="6"/>
      <c r="AL151" s="6"/>
      <c r="AM151" s="137">
        <f t="shared" si="131"/>
        <v>0</v>
      </c>
      <c r="AN151" s="159">
        <f t="shared" si="132"/>
        <v>0</v>
      </c>
      <c r="AO151" s="168">
        <f t="shared" si="142"/>
        <v>0</v>
      </c>
      <c r="AP151" s="6"/>
      <c r="AQ151" s="6"/>
      <c r="AR151" s="137">
        <f t="shared" si="133"/>
        <v>0</v>
      </c>
      <c r="AS151" s="159">
        <f t="shared" si="134"/>
        <v>0</v>
      </c>
      <c r="AT151" s="163">
        <f t="shared" si="135"/>
        <v>0</v>
      </c>
      <c r="AU151" s="164">
        <f t="shared" si="136"/>
        <v>0</v>
      </c>
    </row>
    <row r="152" spans="2:47" outlineLevel="1">
      <c r="B152" s="236" t="s">
        <v>92</v>
      </c>
      <c r="C152" s="62" t="s">
        <v>103</v>
      </c>
      <c r="D152" s="68"/>
      <c r="E152" s="69">
        <v>1</v>
      </c>
      <c r="F152" s="68"/>
      <c r="G152" s="137">
        <f t="shared" si="115"/>
        <v>1</v>
      </c>
      <c r="H152" s="166">
        <f t="shared" si="116"/>
        <v>0</v>
      </c>
      <c r="I152" s="68"/>
      <c r="J152" s="137">
        <f t="shared" si="117"/>
        <v>1</v>
      </c>
      <c r="K152" s="166">
        <f t="shared" si="118"/>
        <v>0</v>
      </c>
      <c r="L152" s="68"/>
      <c r="M152" s="137">
        <f t="shared" si="119"/>
        <v>1</v>
      </c>
      <c r="N152" s="166">
        <f t="shared" si="120"/>
        <v>0</v>
      </c>
      <c r="O152" s="68"/>
      <c r="P152" s="137">
        <f t="shared" si="121"/>
        <v>1</v>
      </c>
      <c r="Q152" s="166">
        <f t="shared" si="122"/>
        <v>0</v>
      </c>
      <c r="R152" s="163">
        <f t="shared" si="123"/>
        <v>0</v>
      </c>
      <c r="S152" s="164">
        <f t="shared" si="124"/>
        <v>0</v>
      </c>
      <c r="U152" s="168">
        <f t="shared" si="138"/>
        <v>3</v>
      </c>
      <c r="V152" s="6">
        <v>3</v>
      </c>
      <c r="W152" s="6"/>
      <c r="X152" s="137">
        <f t="shared" si="125"/>
        <v>4</v>
      </c>
      <c r="Y152" s="166">
        <f t="shared" si="126"/>
        <v>3</v>
      </c>
      <c r="Z152" s="168">
        <f t="shared" si="139"/>
        <v>5</v>
      </c>
      <c r="AA152" s="6">
        <v>5</v>
      </c>
      <c r="AB152" s="6"/>
      <c r="AC152" s="137">
        <f t="shared" si="127"/>
        <v>9</v>
      </c>
      <c r="AD152" s="159">
        <f t="shared" si="128"/>
        <v>1.25</v>
      </c>
      <c r="AE152" s="168">
        <f t="shared" si="140"/>
        <v>4</v>
      </c>
      <c r="AF152" s="6">
        <v>4</v>
      </c>
      <c r="AG152" s="6"/>
      <c r="AH152" s="137">
        <f t="shared" si="129"/>
        <v>13</v>
      </c>
      <c r="AI152" s="159">
        <f t="shared" si="130"/>
        <v>0.44444444444444442</v>
      </c>
      <c r="AJ152" s="168">
        <f t="shared" si="141"/>
        <v>4</v>
      </c>
      <c r="AK152" s="6">
        <v>4</v>
      </c>
      <c r="AL152" s="6"/>
      <c r="AM152" s="137">
        <f t="shared" si="131"/>
        <v>17</v>
      </c>
      <c r="AN152" s="159">
        <f t="shared" si="132"/>
        <v>0.30769230769230771</v>
      </c>
      <c r="AO152" s="168">
        <f t="shared" si="142"/>
        <v>3</v>
      </c>
      <c r="AP152" s="6">
        <v>3</v>
      </c>
      <c r="AQ152" s="6"/>
      <c r="AR152" s="137">
        <f t="shared" si="133"/>
        <v>20</v>
      </c>
      <c r="AS152" s="159">
        <f t="shared" si="134"/>
        <v>0.17647058823529413</v>
      </c>
      <c r="AT152" s="163">
        <f t="shared" si="135"/>
        <v>19</v>
      </c>
      <c r="AU152" s="164">
        <f t="shared" si="136"/>
        <v>0.4953487812212205</v>
      </c>
    </row>
    <row r="153" spans="2:47" outlineLevel="1">
      <c r="B153" s="235" t="s">
        <v>84</v>
      </c>
      <c r="C153" s="62" t="s">
        <v>103</v>
      </c>
      <c r="D153" s="68"/>
      <c r="E153" s="69"/>
      <c r="F153" s="68"/>
      <c r="G153" s="137">
        <f t="shared" si="115"/>
        <v>0</v>
      </c>
      <c r="H153" s="166">
        <f t="shared" si="116"/>
        <v>0</v>
      </c>
      <c r="I153" s="68"/>
      <c r="J153" s="137">
        <f t="shared" si="117"/>
        <v>0</v>
      </c>
      <c r="K153" s="166">
        <f t="shared" si="118"/>
        <v>0</v>
      </c>
      <c r="L153" s="68"/>
      <c r="M153" s="137">
        <f t="shared" si="119"/>
        <v>0</v>
      </c>
      <c r="N153" s="166">
        <f t="shared" si="120"/>
        <v>0</v>
      </c>
      <c r="O153" s="68"/>
      <c r="P153" s="137">
        <f t="shared" si="121"/>
        <v>0</v>
      </c>
      <c r="Q153" s="166">
        <f t="shared" si="122"/>
        <v>0</v>
      </c>
      <c r="R153" s="163">
        <f t="shared" si="123"/>
        <v>0</v>
      </c>
      <c r="S153" s="164">
        <f t="shared" si="124"/>
        <v>0</v>
      </c>
      <c r="U153" s="168">
        <f t="shared" si="138"/>
        <v>0</v>
      </c>
      <c r="V153" s="6"/>
      <c r="W153" s="6"/>
      <c r="X153" s="137">
        <f t="shared" si="125"/>
        <v>0</v>
      </c>
      <c r="Y153" s="166">
        <f t="shared" si="126"/>
        <v>0</v>
      </c>
      <c r="Z153" s="168">
        <f t="shared" si="139"/>
        <v>0</v>
      </c>
      <c r="AA153" s="6"/>
      <c r="AB153" s="6"/>
      <c r="AC153" s="137">
        <f t="shared" si="127"/>
        <v>0</v>
      </c>
      <c r="AD153" s="159">
        <f t="shared" si="128"/>
        <v>0</v>
      </c>
      <c r="AE153" s="168">
        <f t="shared" si="140"/>
        <v>0</v>
      </c>
      <c r="AF153" s="6"/>
      <c r="AG153" s="6"/>
      <c r="AH153" s="137">
        <f t="shared" si="129"/>
        <v>0</v>
      </c>
      <c r="AI153" s="159">
        <f t="shared" si="130"/>
        <v>0</v>
      </c>
      <c r="AJ153" s="168">
        <f t="shared" si="141"/>
        <v>0</v>
      </c>
      <c r="AK153" s="6"/>
      <c r="AL153" s="6"/>
      <c r="AM153" s="137">
        <f t="shared" si="131"/>
        <v>0</v>
      </c>
      <c r="AN153" s="159">
        <f t="shared" si="132"/>
        <v>0</v>
      </c>
      <c r="AO153" s="168">
        <f t="shared" si="142"/>
        <v>0</v>
      </c>
      <c r="AP153" s="6"/>
      <c r="AQ153" s="6"/>
      <c r="AR153" s="137">
        <f t="shared" si="133"/>
        <v>0</v>
      </c>
      <c r="AS153" s="159">
        <f t="shared" si="134"/>
        <v>0</v>
      </c>
      <c r="AT153" s="163">
        <f t="shared" si="135"/>
        <v>0</v>
      </c>
      <c r="AU153" s="164">
        <f t="shared" si="136"/>
        <v>0</v>
      </c>
    </row>
    <row r="154" spans="2:47" outlineLevel="1">
      <c r="B154" s="236" t="s">
        <v>93</v>
      </c>
      <c r="C154" s="62" t="s">
        <v>103</v>
      </c>
      <c r="D154" s="68"/>
      <c r="E154" s="69"/>
      <c r="F154" s="68"/>
      <c r="G154" s="137">
        <f t="shared" si="115"/>
        <v>0</v>
      </c>
      <c r="H154" s="166">
        <f t="shared" si="116"/>
        <v>0</v>
      </c>
      <c r="I154" s="68"/>
      <c r="J154" s="137">
        <f t="shared" si="117"/>
        <v>0</v>
      </c>
      <c r="K154" s="166">
        <f t="shared" si="118"/>
        <v>0</v>
      </c>
      <c r="L154" s="68"/>
      <c r="M154" s="137">
        <f t="shared" si="119"/>
        <v>0</v>
      </c>
      <c r="N154" s="166">
        <f t="shared" si="120"/>
        <v>0</v>
      </c>
      <c r="O154" s="68"/>
      <c r="P154" s="137">
        <f t="shared" si="121"/>
        <v>0</v>
      </c>
      <c r="Q154" s="166">
        <f t="shared" si="122"/>
        <v>0</v>
      </c>
      <c r="R154" s="163">
        <f t="shared" si="123"/>
        <v>0</v>
      </c>
      <c r="S154" s="164">
        <f t="shared" si="124"/>
        <v>0</v>
      </c>
      <c r="U154" s="168">
        <f t="shared" si="138"/>
        <v>7</v>
      </c>
      <c r="V154" s="6">
        <v>7</v>
      </c>
      <c r="W154" s="6"/>
      <c r="X154" s="137">
        <f t="shared" si="125"/>
        <v>7</v>
      </c>
      <c r="Y154" s="166">
        <f t="shared" si="126"/>
        <v>0</v>
      </c>
      <c r="Z154" s="168">
        <f t="shared" si="139"/>
        <v>22</v>
      </c>
      <c r="AA154" s="6">
        <v>22</v>
      </c>
      <c r="AB154" s="6"/>
      <c r="AC154" s="137">
        <f t="shared" si="127"/>
        <v>29</v>
      </c>
      <c r="AD154" s="159">
        <f t="shared" si="128"/>
        <v>3.1428571428571428</v>
      </c>
      <c r="AE154" s="168">
        <f t="shared" si="140"/>
        <v>20</v>
      </c>
      <c r="AF154" s="6">
        <v>20</v>
      </c>
      <c r="AG154" s="6"/>
      <c r="AH154" s="137">
        <f t="shared" si="129"/>
        <v>49</v>
      </c>
      <c r="AI154" s="159">
        <f t="shared" si="130"/>
        <v>0.68965517241379315</v>
      </c>
      <c r="AJ154" s="168">
        <f t="shared" si="141"/>
        <v>17</v>
      </c>
      <c r="AK154" s="6">
        <v>17</v>
      </c>
      <c r="AL154" s="6"/>
      <c r="AM154" s="137">
        <f t="shared" si="131"/>
        <v>66</v>
      </c>
      <c r="AN154" s="159">
        <f t="shared" si="132"/>
        <v>0.34693877551020408</v>
      </c>
      <c r="AO154" s="168">
        <f t="shared" si="142"/>
        <v>10</v>
      </c>
      <c r="AP154" s="6">
        <v>10</v>
      </c>
      <c r="AQ154" s="6"/>
      <c r="AR154" s="137">
        <f t="shared" si="133"/>
        <v>76</v>
      </c>
      <c r="AS154" s="159">
        <f t="shared" si="134"/>
        <v>0.15151515151515152</v>
      </c>
      <c r="AT154" s="163">
        <f t="shared" si="135"/>
        <v>76</v>
      </c>
      <c r="AU154" s="164">
        <f t="shared" si="136"/>
        <v>0.81521841225557634</v>
      </c>
    </row>
    <row r="155" spans="2:47" outlineLevel="1">
      <c r="B155" s="235" t="s">
        <v>94</v>
      </c>
      <c r="C155" s="62" t="s">
        <v>103</v>
      </c>
      <c r="D155" s="68"/>
      <c r="E155" s="69"/>
      <c r="F155" s="68"/>
      <c r="G155" s="137">
        <f t="shared" si="115"/>
        <v>0</v>
      </c>
      <c r="H155" s="166">
        <f t="shared" si="116"/>
        <v>0</v>
      </c>
      <c r="I155" s="68"/>
      <c r="J155" s="137">
        <f t="shared" si="117"/>
        <v>0</v>
      </c>
      <c r="K155" s="166">
        <f t="shared" si="118"/>
        <v>0</v>
      </c>
      <c r="L155" s="68"/>
      <c r="M155" s="137">
        <f t="shared" si="119"/>
        <v>0</v>
      </c>
      <c r="N155" s="166">
        <f t="shared" si="120"/>
        <v>0</v>
      </c>
      <c r="O155" s="68"/>
      <c r="P155" s="137">
        <f t="shared" si="121"/>
        <v>0</v>
      </c>
      <c r="Q155" s="166">
        <f t="shared" si="122"/>
        <v>0</v>
      </c>
      <c r="R155" s="163">
        <f t="shared" si="123"/>
        <v>0</v>
      </c>
      <c r="S155" s="164">
        <f t="shared" si="124"/>
        <v>0</v>
      </c>
      <c r="U155" s="168">
        <f t="shared" si="138"/>
        <v>0</v>
      </c>
      <c r="V155" s="6"/>
      <c r="W155" s="6"/>
      <c r="X155" s="137">
        <f t="shared" si="125"/>
        <v>0</v>
      </c>
      <c r="Y155" s="166">
        <f t="shared" si="126"/>
        <v>0</v>
      </c>
      <c r="Z155" s="168">
        <f t="shared" si="139"/>
        <v>0</v>
      </c>
      <c r="AA155" s="6"/>
      <c r="AB155" s="6"/>
      <c r="AC155" s="137">
        <f t="shared" si="127"/>
        <v>0</v>
      </c>
      <c r="AD155" s="159">
        <f t="shared" si="128"/>
        <v>0</v>
      </c>
      <c r="AE155" s="168">
        <f t="shared" si="140"/>
        <v>0</v>
      </c>
      <c r="AF155" s="6"/>
      <c r="AG155" s="6"/>
      <c r="AH155" s="137">
        <f t="shared" si="129"/>
        <v>0</v>
      </c>
      <c r="AI155" s="159">
        <f t="shared" si="130"/>
        <v>0</v>
      </c>
      <c r="AJ155" s="168">
        <f t="shared" si="141"/>
        <v>0</v>
      </c>
      <c r="AK155" s="6"/>
      <c r="AL155" s="6"/>
      <c r="AM155" s="137">
        <f t="shared" si="131"/>
        <v>0</v>
      </c>
      <c r="AN155" s="159">
        <f t="shared" si="132"/>
        <v>0</v>
      </c>
      <c r="AO155" s="168">
        <f t="shared" si="142"/>
        <v>0</v>
      </c>
      <c r="AP155" s="6"/>
      <c r="AQ155" s="6"/>
      <c r="AR155" s="137">
        <f t="shared" si="133"/>
        <v>0</v>
      </c>
      <c r="AS155" s="159">
        <f t="shared" si="134"/>
        <v>0</v>
      </c>
      <c r="AT155" s="163">
        <f t="shared" si="135"/>
        <v>0</v>
      </c>
      <c r="AU155" s="164">
        <f t="shared" si="136"/>
        <v>0</v>
      </c>
    </row>
    <row r="156" spans="2:47" outlineLevel="1">
      <c r="B156" s="236" t="s">
        <v>95</v>
      </c>
      <c r="C156" s="62" t="s">
        <v>103</v>
      </c>
      <c r="D156" s="68"/>
      <c r="E156" s="69"/>
      <c r="F156" s="68"/>
      <c r="G156" s="137">
        <f t="shared" si="115"/>
        <v>0</v>
      </c>
      <c r="H156" s="166">
        <f t="shared" si="116"/>
        <v>0</v>
      </c>
      <c r="I156" s="68"/>
      <c r="J156" s="137">
        <f t="shared" si="117"/>
        <v>0</v>
      </c>
      <c r="K156" s="166">
        <f t="shared" si="118"/>
        <v>0</v>
      </c>
      <c r="L156" s="68"/>
      <c r="M156" s="137">
        <f t="shared" si="119"/>
        <v>0</v>
      </c>
      <c r="N156" s="166">
        <f t="shared" si="120"/>
        <v>0</v>
      </c>
      <c r="O156" s="68"/>
      <c r="P156" s="137">
        <f t="shared" si="121"/>
        <v>0</v>
      </c>
      <c r="Q156" s="166">
        <f t="shared" si="122"/>
        <v>0</v>
      </c>
      <c r="R156" s="163">
        <f t="shared" si="123"/>
        <v>0</v>
      </c>
      <c r="S156" s="164">
        <f t="shared" si="124"/>
        <v>0</v>
      </c>
      <c r="U156" s="168">
        <f t="shared" si="138"/>
        <v>0</v>
      </c>
      <c r="V156" s="6"/>
      <c r="W156" s="6"/>
      <c r="X156" s="137">
        <f t="shared" si="125"/>
        <v>0</v>
      </c>
      <c r="Y156" s="166">
        <f t="shared" si="126"/>
        <v>0</v>
      </c>
      <c r="Z156" s="168">
        <f t="shared" si="139"/>
        <v>0</v>
      </c>
      <c r="AA156" s="6"/>
      <c r="AB156" s="6"/>
      <c r="AC156" s="137">
        <f t="shared" si="127"/>
        <v>0</v>
      </c>
      <c r="AD156" s="159">
        <f t="shared" si="128"/>
        <v>0</v>
      </c>
      <c r="AE156" s="168">
        <f t="shared" si="140"/>
        <v>0</v>
      </c>
      <c r="AF156" s="6"/>
      <c r="AG156" s="6"/>
      <c r="AH156" s="137">
        <f t="shared" si="129"/>
        <v>0</v>
      </c>
      <c r="AI156" s="159">
        <f t="shared" si="130"/>
        <v>0</v>
      </c>
      <c r="AJ156" s="168">
        <f t="shared" si="141"/>
        <v>0</v>
      </c>
      <c r="AK156" s="6"/>
      <c r="AL156" s="6"/>
      <c r="AM156" s="137">
        <f t="shared" si="131"/>
        <v>0</v>
      </c>
      <c r="AN156" s="159">
        <f t="shared" si="132"/>
        <v>0</v>
      </c>
      <c r="AO156" s="168">
        <f t="shared" si="142"/>
        <v>0</v>
      </c>
      <c r="AP156" s="6"/>
      <c r="AQ156" s="6"/>
      <c r="AR156" s="137">
        <f t="shared" si="133"/>
        <v>0</v>
      </c>
      <c r="AS156" s="159">
        <f t="shared" si="134"/>
        <v>0</v>
      </c>
      <c r="AT156" s="163">
        <f t="shared" si="135"/>
        <v>0</v>
      </c>
      <c r="AU156" s="164">
        <f t="shared" si="136"/>
        <v>0</v>
      </c>
    </row>
    <row r="157" spans="2:47" outlineLevel="1">
      <c r="B157" s="236" t="s">
        <v>96</v>
      </c>
      <c r="C157" s="62" t="s">
        <v>103</v>
      </c>
      <c r="D157" s="68"/>
      <c r="E157" s="69">
        <v>3</v>
      </c>
      <c r="F157" s="68">
        <v>1</v>
      </c>
      <c r="G157" s="137">
        <f t="shared" si="115"/>
        <v>4</v>
      </c>
      <c r="H157" s="166">
        <f t="shared" si="116"/>
        <v>0.33333333333333331</v>
      </c>
      <c r="I157" s="68"/>
      <c r="J157" s="137">
        <f t="shared" si="117"/>
        <v>4</v>
      </c>
      <c r="K157" s="166">
        <f t="shared" si="118"/>
        <v>0</v>
      </c>
      <c r="L157" s="68"/>
      <c r="M157" s="137">
        <f t="shared" si="119"/>
        <v>4</v>
      </c>
      <c r="N157" s="166">
        <f t="shared" si="120"/>
        <v>0</v>
      </c>
      <c r="O157" s="68"/>
      <c r="P157" s="137">
        <f t="shared" si="121"/>
        <v>4</v>
      </c>
      <c r="Q157" s="166">
        <f t="shared" si="122"/>
        <v>0</v>
      </c>
      <c r="R157" s="163">
        <f t="shared" si="123"/>
        <v>1</v>
      </c>
      <c r="S157" s="164">
        <f t="shared" si="124"/>
        <v>7.4569931823541991E-2</v>
      </c>
      <c r="U157" s="168">
        <f t="shared" si="138"/>
        <v>6</v>
      </c>
      <c r="V157" s="6">
        <v>6</v>
      </c>
      <c r="W157" s="6"/>
      <c r="X157" s="137">
        <f t="shared" si="125"/>
        <v>10</v>
      </c>
      <c r="Y157" s="166">
        <f t="shared" si="126"/>
        <v>1.5</v>
      </c>
      <c r="Z157" s="168">
        <f t="shared" si="139"/>
        <v>6</v>
      </c>
      <c r="AA157" s="6">
        <v>6</v>
      </c>
      <c r="AB157" s="6"/>
      <c r="AC157" s="137">
        <f t="shared" si="127"/>
        <v>16</v>
      </c>
      <c r="AD157" s="159">
        <f t="shared" si="128"/>
        <v>0.6</v>
      </c>
      <c r="AE157" s="168">
        <f t="shared" si="140"/>
        <v>3</v>
      </c>
      <c r="AF157" s="6">
        <v>3</v>
      </c>
      <c r="AG157" s="6"/>
      <c r="AH157" s="137">
        <f t="shared" si="129"/>
        <v>19</v>
      </c>
      <c r="AI157" s="159">
        <f t="shared" si="130"/>
        <v>0.1875</v>
      </c>
      <c r="AJ157" s="168">
        <f t="shared" si="141"/>
        <v>2</v>
      </c>
      <c r="AK157" s="6">
        <v>2</v>
      </c>
      <c r="AL157" s="6"/>
      <c r="AM157" s="137">
        <f t="shared" si="131"/>
        <v>21</v>
      </c>
      <c r="AN157" s="159">
        <f t="shared" si="132"/>
        <v>0.10526315789473684</v>
      </c>
      <c r="AO157" s="168">
        <f t="shared" si="142"/>
        <v>2</v>
      </c>
      <c r="AP157" s="6">
        <v>2</v>
      </c>
      <c r="AQ157" s="6"/>
      <c r="AR157" s="137">
        <f t="shared" si="133"/>
        <v>23</v>
      </c>
      <c r="AS157" s="159">
        <f t="shared" si="134"/>
        <v>9.5238095238095233E-2</v>
      </c>
      <c r="AT157" s="163">
        <f t="shared" si="135"/>
        <v>19</v>
      </c>
      <c r="AU157" s="164">
        <f t="shared" si="136"/>
        <v>0.23149303238398788</v>
      </c>
    </row>
    <row r="158" spans="2:47" ht="15" customHeight="1" outlineLevel="1">
      <c r="B158" s="49" t="s">
        <v>135</v>
      </c>
      <c r="C158" s="46" t="s">
        <v>103</v>
      </c>
      <c r="D158" s="169">
        <f>SUM(D135:D157)</f>
        <v>0</v>
      </c>
      <c r="E158" s="169">
        <f>SUM(E135:E157)</f>
        <v>4</v>
      </c>
      <c r="F158" s="169">
        <f>SUM(F135:F157)</f>
        <v>1</v>
      </c>
      <c r="G158" s="169">
        <f>SUM(G135:G157)</f>
        <v>5</v>
      </c>
      <c r="H158" s="165">
        <f>IFERROR((G158-E158)/E158,0)</f>
        <v>0.25</v>
      </c>
      <c r="I158" s="169">
        <f>SUM(I135:I157)</f>
        <v>0</v>
      </c>
      <c r="J158" s="169">
        <f>SUM(J135:J157)</f>
        <v>5</v>
      </c>
      <c r="K158" s="165">
        <f t="shared" si="118"/>
        <v>0</v>
      </c>
      <c r="L158" s="169">
        <f>SUM(L135:L157)</f>
        <v>0</v>
      </c>
      <c r="M158" s="169">
        <f>SUM(M135:M157)</f>
        <v>5</v>
      </c>
      <c r="N158" s="165">
        <f t="shared" si="120"/>
        <v>0</v>
      </c>
      <c r="O158" s="169">
        <f>SUM(O135:O157)</f>
        <v>0</v>
      </c>
      <c r="P158" s="169">
        <f>SUM(P135:P157)</f>
        <v>5</v>
      </c>
      <c r="Q158" s="165">
        <f t="shared" si="122"/>
        <v>0</v>
      </c>
      <c r="R158" s="169">
        <f>SUM(R135:R157)</f>
        <v>1</v>
      </c>
      <c r="S158" s="164">
        <f t="shared" si="124"/>
        <v>5.7371263440564091E-2</v>
      </c>
      <c r="U158" s="169">
        <f>SUM(U135:U157)</f>
        <v>25</v>
      </c>
      <c r="V158" s="169">
        <f>SUM(V135:V157)</f>
        <v>25</v>
      </c>
      <c r="W158" s="169">
        <f>SUM(W135:W157)</f>
        <v>0</v>
      </c>
      <c r="X158" s="169">
        <f>SUM(X135:X157)</f>
        <v>30</v>
      </c>
      <c r="Y158" s="165">
        <f>IFERROR((X158-P158)/P158,0)</f>
        <v>5</v>
      </c>
      <c r="Z158" s="169">
        <f>SUM(Z135:Z157)</f>
        <v>47</v>
      </c>
      <c r="AA158" s="169">
        <f>SUM(AA135:AA157)</f>
        <v>47</v>
      </c>
      <c r="AB158" s="169">
        <f>SUM(AB135:AB157)</f>
        <v>0</v>
      </c>
      <c r="AC158" s="169">
        <f>SUM(AC135:AC157)</f>
        <v>77</v>
      </c>
      <c r="AD158" s="160">
        <f>IFERROR((AC158-X158)/X158,0)</f>
        <v>1.5666666666666667</v>
      </c>
      <c r="AE158" s="169">
        <f>SUM(AE135:AE157)</f>
        <v>33</v>
      </c>
      <c r="AF158" s="169">
        <f>SUM(AF135:AF157)</f>
        <v>33</v>
      </c>
      <c r="AG158" s="169">
        <f>SUM(AG135:AG157)</f>
        <v>0</v>
      </c>
      <c r="AH158" s="169">
        <f>SUM(AH135:AH157)</f>
        <v>110</v>
      </c>
      <c r="AI158" s="160">
        <f t="shared" si="130"/>
        <v>0.42857142857142855</v>
      </c>
      <c r="AJ158" s="169">
        <f>SUM(AJ135:AJ157)</f>
        <v>29</v>
      </c>
      <c r="AK158" s="169">
        <f>SUM(AK135:AK157)</f>
        <v>29</v>
      </c>
      <c r="AL158" s="169">
        <f>SUM(AL135:AL157)</f>
        <v>0</v>
      </c>
      <c r="AM158" s="169">
        <f>SUM(AM135:AM157)</f>
        <v>139</v>
      </c>
      <c r="AN158" s="160">
        <f t="shared" si="132"/>
        <v>0.26363636363636361</v>
      </c>
      <c r="AO158" s="169">
        <f>SUM(AO135:AO157)</f>
        <v>22</v>
      </c>
      <c r="AP158" s="169">
        <f>SUM(AP135:AP157)</f>
        <v>22</v>
      </c>
      <c r="AQ158" s="169">
        <f>SUM(AQ135:AQ157)</f>
        <v>0</v>
      </c>
      <c r="AR158" s="169">
        <f>SUM(AR135:AR157)</f>
        <v>161</v>
      </c>
      <c r="AS158" s="160">
        <f t="shared" si="134"/>
        <v>0.15827338129496402</v>
      </c>
      <c r="AT158" s="169">
        <f>SUM(AT135:AT157)</f>
        <v>156</v>
      </c>
      <c r="AU158" s="164">
        <f t="shared" si="136"/>
        <v>0.5220403128210962</v>
      </c>
    </row>
    <row r="160" spans="2:47" ht="15.6">
      <c r="B160" s="293" t="s">
        <v>108</v>
      </c>
      <c r="C160" s="293"/>
      <c r="D160" s="293"/>
      <c r="E160" s="293"/>
      <c r="F160" s="293"/>
      <c r="G160" s="293"/>
      <c r="H160" s="293"/>
      <c r="I160" s="293"/>
      <c r="J160" s="293"/>
      <c r="K160" s="293"/>
      <c r="L160" s="293"/>
      <c r="M160" s="293"/>
      <c r="N160" s="293"/>
      <c r="O160" s="293"/>
      <c r="P160" s="293"/>
      <c r="Q160" s="293"/>
      <c r="R160" s="293"/>
      <c r="S160" s="293"/>
      <c r="T160" s="293"/>
      <c r="U160" s="293"/>
      <c r="V160" s="293"/>
      <c r="W160" s="293"/>
      <c r="X160" s="293"/>
      <c r="Y160" s="293"/>
      <c r="Z160" s="293"/>
      <c r="AA160" s="293"/>
      <c r="AB160" s="293"/>
      <c r="AC160" s="293"/>
      <c r="AD160" s="293"/>
      <c r="AE160" s="293"/>
      <c r="AF160" s="293"/>
      <c r="AG160" s="293"/>
      <c r="AH160" s="293"/>
      <c r="AI160" s="293"/>
      <c r="AJ160" s="293"/>
      <c r="AK160" s="293"/>
      <c r="AL160" s="293"/>
      <c r="AM160" s="293"/>
      <c r="AN160" s="293"/>
      <c r="AO160" s="293"/>
      <c r="AP160" s="293"/>
      <c r="AQ160" s="293"/>
      <c r="AR160" s="293"/>
      <c r="AS160" s="293"/>
      <c r="AT160" s="293"/>
      <c r="AU160" s="293"/>
    </row>
    <row r="161" spans="2:47" ht="5.45" customHeight="1" outlineLevel="1">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2"/>
    </row>
    <row r="162" spans="2:47" outlineLevel="1">
      <c r="B162" s="304"/>
      <c r="C162" s="307" t="s">
        <v>102</v>
      </c>
      <c r="D162" s="310" t="s">
        <v>127</v>
      </c>
      <c r="E162" s="312"/>
      <c r="F162" s="312"/>
      <c r="G162" s="312"/>
      <c r="H162" s="312"/>
      <c r="I162" s="312"/>
      <c r="J162" s="312"/>
      <c r="K162" s="312"/>
      <c r="L162" s="312"/>
      <c r="M162" s="312"/>
      <c r="N162" s="312"/>
      <c r="O162" s="312"/>
      <c r="P162" s="312"/>
      <c r="Q162" s="311"/>
      <c r="R162" s="313" t="str">
        <f xml:space="preserve"> D163&amp;" - "&amp;O163</f>
        <v>2019 - 2023</v>
      </c>
      <c r="S162" s="314"/>
      <c r="U162" s="310" t="s">
        <v>128</v>
      </c>
      <c r="V162" s="312"/>
      <c r="W162" s="312"/>
      <c r="X162" s="312"/>
      <c r="Y162" s="312"/>
      <c r="Z162" s="312"/>
      <c r="AA162" s="312"/>
      <c r="AB162" s="312"/>
      <c r="AC162" s="312"/>
      <c r="AD162" s="312"/>
      <c r="AE162" s="312"/>
      <c r="AF162" s="312"/>
      <c r="AG162" s="312"/>
      <c r="AH162" s="312"/>
      <c r="AI162" s="312"/>
      <c r="AJ162" s="312"/>
      <c r="AK162" s="312"/>
      <c r="AL162" s="312"/>
      <c r="AM162" s="312"/>
      <c r="AN162" s="312"/>
      <c r="AO162" s="312"/>
      <c r="AP162" s="312"/>
      <c r="AQ162" s="312"/>
      <c r="AR162" s="312"/>
      <c r="AS162" s="312"/>
      <c r="AT162" s="312"/>
      <c r="AU162" s="311"/>
    </row>
    <row r="163" spans="2:47" outlineLevel="1">
      <c r="B163" s="305"/>
      <c r="C163" s="308"/>
      <c r="D163" s="310">
        <f>$C$3-5</f>
        <v>2019</v>
      </c>
      <c r="E163" s="311"/>
      <c r="F163" s="310">
        <f>$C$3-4</f>
        <v>2020</v>
      </c>
      <c r="G163" s="312"/>
      <c r="H163" s="311"/>
      <c r="I163" s="310">
        <f>$C$3-3</f>
        <v>2021</v>
      </c>
      <c r="J163" s="312"/>
      <c r="K163" s="311"/>
      <c r="L163" s="310">
        <f>$C$3-2</f>
        <v>2022</v>
      </c>
      <c r="M163" s="312"/>
      <c r="N163" s="311"/>
      <c r="O163" s="310">
        <f>$C$3-1</f>
        <v>2023</v>
      </c>
      <c r="P163" s="312"/>
      <c r="Q163" s="311"/>
      <c r="R163" s="315"/>
      <c r="S163" s="316"/>
      <c r="U163" s="310">
        <f>$C$3</f>
        <v>2024</v>
      </c>
      <c r="V163" s="312"/>
      <c r="W163" s="312"/>
      <c r="X163" s="312"/>
      <c r="Y163" s="311"/>
      <c r="Z163" s="310">
        <f>$C$3+1</f>
        <v>2025</v>
      </c>
      <c r="AA163" s="312"/>
      <c r="AB163" s="312"/>
      <c r="AC163" s="312"/>
      <c r="AD163" s="311"/>
      <c r="AE163" s="310">
        <f>$C$3+2</f>
        <v>2026</v>
      </c>
      <c r="AF163" s="312"/>
      <c r="AG163" s="312"/>
      <c r="AH163" s="312"/>
      <c r="AI163" s="311"/>
      <c r="AJ163" s="310">
        <f>$C$3+3</f>
        <v>2027</v>
      </c>
      <c r="AK163" s="312"/>
      <c r="AL163" s="312"/>
      <c r="AM163" s="312"/>
      <c r="AN163" s="311"/>
      <c r="AO163" s="310">
        <f>$C$3+4</f>
        <v>2028</v>
      </c>
      <c r="AP163" s="312"/>
      <c r="AQ163" s="312"/>
      <c r="AR163" s="312"/>
      <c r="AS163" s="311"/>
      <c r="AT163" s="317" t="str">
        <f>U163&amp;" - "&amp;AO163</f>
        <v>2024 - 2028</v>
      </c>
      <c r="AU163" s="318"/>
    </row>
    <row r="164" spans="2:47" ht="43.15" outlineLevel="1">
      <c r="B164" s="306"/>
      <c r="C164" s="309"/>
      <c r="D164" s="64" t="s">
        <v>129</v>
      </c>
      <c r="E164" s="65" t="s">
        <v>130</v>
      </c>
      <c r="F164" s="64" t="s">
        <v>129</v>
      </c>
      <c r="G164" s="8" t="s">
        <v>130</v>
      </c>
      <c r="H164" s="65" t="s">
        <v>131</v>
      </c>
      <c r="I164" s="64" t="s">
        <v>129</v>
      </c>
      <c r="J164" s="8" t="s">
        <v>130</v>
      </c>
      <c r="K164" s="65" t="s">
        <v>131</v>
      </c>
      <c r="L164" s="64" t="s">
        <v>129</v>
      </c>
      <c r="M164" s="8" t="s">
        <v>130</v>
      </c>
      <c r="N164" s="65" t="s">
        <v>131</v>
      </c>
      <c r="O164" s="64" t="s">
        <v>129</v>
      </c>
      <c r="P164" s="8" t="s">
        <v>130</v>
      </c>
      <c r="Q164" s="65" t="s">
        <v>131</v>
      </c>
      <c r="R164" s="64" t="s">
        <v>123</v>
      </c>
      <c r="S164" s="119" t="s">
        <v>132</v>
      </c>
      <c r="U164" s="64" t="s">
        <v>129</v>
      </c>
      <c r="V164" s="104" t="s">
        <v>133</v>
      </c>
      <c r="W164" s="104" t="s">
        <v>134</v>
      </c>
      <c r="X164" s="8" t="s">
        <v>130</v>
      </c>
      <c r="Y164" s="65" t="s">
        <v>131</v>
      </c>
      <c r="Z164" s="64" t="s">
        <v>129</v>
      </c>
      <c r="AA164" s="104" t="s">
        <v>133</v>
      </c>
      <c r="AB164" s="104" t="s">
        <v>134</v>
      </c>
      <c r="AC164" s="8" t="s">
        <v>130</v>
      </c>
      <c r="AD164" s="65" t="s">
        <v>131</v>
      </c>
      <c r="AE164" s="64" t="s">
        <v>129</v>
      </c>
      <c r="AF164" s="104" t="s">
        <v>133</v>
      </c>
      <c r="AG164" s="104" t="s">
        <v>134</v>
      </c>
      <c r="AH164" s="8" t="s">
        <v>130</v>
      </c>
      <c r="AI164" s="65" t="s">
        <v>131</v>
      </c>
      <c r="AJ164" s="64" t="s">
        <v>129</v>
      </c>
      <c r="AK164" s="104" t="s">
        <v>133</v>
      </c>
      <c r="AL164" s="104" t="s">
        <v>134</v>
      </c>
      <c r="AM164" s="8" t="s">
        <v>130</v>
      </c>
      <c r="AN164" s="65" t="s">
        <v>131</v>
      </c>
      <c r="AO164" s="64" t="s">
        <v>129</v>
      </c>
      <c r="AP164" s="104" t="s">
        <v>133</v>
      </c>
      <c r="AQ164" s="104" t="s">
        <v>134</v>
      </c>
      <c r="AR164" s="8" t="s">
        <v>130</v>
      </c>
      <c r="AS164" s="65" t="s">
        <v>131</v>
      </c>
      <c r="AT164" s="64" t="s">
        <v>123</v>
      </c>
      <c r="AU164" s="119" t="s">
        <v>132</v>
      </c>
    </row>
    <row r="165" spans="2:47" outlineLevel="1">
      <c r="B165" s="235" t="s">
        <v>75</v>
      </c>
      <c r="C165" s="62" t="s">
        <v>103</v>
      </c>
      <c r="D165" s="68"/>
      <c r="E165" s="69">
        <f>D165</f>
        <v>0</v>
      </c>
      <c r="F165" s="68"/>
      <c r="G165" s="137">
        <f t="shared" ref="G165:G187" si="143">E165+F165</f>
        <v>0</v>
      </c>
      <c r="H165" s="166">
        <f t="shared" ref="H165:H187" si="144">IFERROR((G165-E165)/E165,0)</f>
        <v>0</v>
      </c>
      <c r="I165" s="68"/>
      <c r="J165" s="137">
        <f t="shared" ref="J165:J187" si="145">G165+I165</f>
        <v>0</v>
      </c>
      <c r="K165" s="166">
        <f t="shared" ref="K165:K188" si="146">IFERROR((J165-G165)/G165,0)</f>
        <v>0</v>
      </c>
      <c r="L165" s="68"/>
      <c r="M165" s="137">
        <f t="shared" ref="M165:M187" si="147">J165+L165</f>
        <v>0</v>
      </c>
      <c r="N165" s="166">
        <f t="shared" ref="N165:N188" si="148">IFERROR((M165-J165)/J165,0)</f>
        <v>0</v>
      </c>
      <c r="O165" s="68"/>
      <c r="P165" s="137">
        <f t="shared" ref="P165:P187" si="149">M165+O165</f>
        <v>0</v>
      </c>
      <c r="Q165" s="166">
        <f t="shared" ref="Q165:Q188" si="150">IFERROR((P165-M165)/M165,0)</f>
        <v>0</v>
      </c>
      <c r="R165" s="163">
        <f t="shared" ref="R165:R187" si="151">D165+F165+I165+L165+O165</f>
        <v>0</v>
      </c>
      <c r="S165" s="164">
        <f t="shared" ref="S165:S188" si="152">IFERROR((P165/E165)^(1/4)-1,0)</f>
        <v>0</v>
      </c>
      <c r="U165" s="168">
        <f>V165+W165</f>
        <v>0</v>
      </c>
      <c r="V165" s="6"/>
      <c r="W165" s="6"/>
      <c r="X165" s="137">
        <f t="shared" ref="X165:X187" si="153">P165+U165</f>
        <v>0</v>
      </c>
      <c r="Y165" s="166">
        <f t="shared" ref="Y165:Y187" si="154">IFERROR((X165-P165)/P165,0)</f>
        <v>0</v>
      </c>
      <c r="Z165" s="168">
        <f>AA165+AB165</f>
        <v>0</v>
      </c>
      <c r="AA165" s="6"/>
      <c r="AB165" s="6"/>
      <c r="AC165" s="137">
        <f t="shared" ref="AC165:AC187" si="155">X165+Z165</f>
        <v>0</v>
      </c>
      <c r="AD165" s="159">
        <f t="shared" ref="AD165:AD187" si="156">IFERROR((AC165-X165)/X165,0)</f>
        <v>0</v>
      </c>
      <c r="AE165" s="168">
        <f>AF165+AG165</f>
        <v>0</v>
      </c>
      <c r="AF165" s="6"/>
      <c r="AG165" s="6"/>
      <c r="AH165" s="137">
        <f t="shared" ref="AH165:AH187" si="157">AC165+AE165</f>
        <v>0</v>
      </c>
      <c r="AI165" s="159">
        <f t="shared" ref="AI165:AI188" si="158">IFERROR((AH165-AC165)/AC165,0)</f>
        <v>0</v>
      </c>
      <c r="AJ165" s="168">
        <f>AK165+AL165</f>
        <v>0</v>
      </c>
      <c r="AK165" s="6"/>
      <c r="AL165" s="6"/>
      <c r="AM165" s="137">
        <f t="shared" ref="AM165:AM187" si="159">AH165+AJ165</f>
        <v>0</v>
      </c>
      <c r="AN165" s="159">
        <f t="shared" ref="AN165:AN188" si="160">IFERROR((AM165-AH165)/AH165,0)</f>
        <v>0</v>
      </c>
      <c r="AO165" s="168">
        <f>AP165+AQ165</f>
        <v>0</v>
      </c>
      <c r="AP165" s="6"/>
      <c r="AQ165" s="6"/>
      <c r="AR165" s="137">
        <f t="shared" ref="AR165:AR187" si="161">AM165+AO165</f>
        <v>0</v>
      </c>
      <c r="AS165" s="159">
        <f t="shared" ref="AS165:AS188" si="162">IFERROR((AR165-AM165)/AM165,0)</f>
        <v>0</v>
      </c>
      <c r="AT165" s="163">
        <f t="shared" ref="AT165:AT187" si="163">U165+Z165+AE165+AJ165+AO165</f>
        <v>0</v>
      </c>
      <c r="AU165" s="164">
        <f t="shared" ref="AU165:AU188" si="164">IFERROR((AR165/X165)^(1/4)-1,0)</f>
        <v>0</v>
      </c>
    </row>
    <row r="166" spans="2:47" outlineLevel="1">
      <c r="B166" s="236" t="s">
        <v>76</v>
      </c>
      <c r="C166" s="62" t="s">
        <v>103</v>
      </c>
      <c r="D166" s="68"/>
      <c r="E166" s="69">
        <f t="shared" ref="E166:E167" si="165">D166</f>
        <v>0</v>
      </c>
      <c r="F166" s="68"/>
      <c r="G166" s="137">
        <f t="shared" si="143"/>
        <v>0</v>
      </c>
      <c r="H166" s="166">
        <f t="shared" si="144"/>
        <v>0</v>
      </c>
      <c r="I166" s="68"/>
      <c r="J166" s="137">
        <f t="shared" si="145"/>
        <v>0</v>
      </c>
      <c r="K166" s="166">
        <f t="shared" si="146"/>
        <v>0</v>
      </c>
      <c r="L166" s="68"/>
      <c r="M166" s="137">
        <f t="shared" si="147"/>
        <v>0</v>
      </c>
      <c r="N166" s="166">
        <f t="shared" si="148"/>
        <v>0</v>
      </c>
      <c r="O166" s="68"/>
      <c r="P166" s="137">
        <f t="shared" si="149"/>
        <v>0</v>
      </c>
      <c r="Q166" s="166">
        <f t="shared" si="150"/>
        <v>0</v>
      </c>
      <c r="R166" s="163">
        <f t="shared" si="151"/>
        <v>0</v>
      </c>
      <c r="S166" s="164">
        <f t="shared" si="152"/>
        <v>0</v>
      </c>
      <c r="U166" s="168">
        <f t="shared" ref="U166:U187" si="166">V166+W166</f>
        <v>1</v>
      </c>
      <c r="V166" s="6">
        <v>1</v>
      </c>
      <c r="W166" s="6"/>
      <c r="X166" s="137">
        <f t="shared" si="153"/>
        <v>1</v>
      </c>
      <c r="Y166" s="166">
        <f t="shared" si="154"/>
        <v>0</v>
      </c>
      <c r="Z166" s="168">
        <f t="shared" ref="Z166:Z187" si="167">AA166+AB166</f>
        <v>1</v>
      </c>
      <c r="AA166" s="6">
        <v>1</v>
      </c>
      <c r="AB166" s="6"/>
      <c r="AC166" s="137">
        <f t="shared" si="155"/>
        <v>2</v>
      </c>
      <c r="AD166" s="159">
        <f t="shared" si="156"/>
        <v>1</v>
      </c>
      <c r="AE166" s="168">
        <f t="shared" ref="AE166:AE187" si="168">AF166+AG166</f>
        <v>1</v>
      </c>
      <c r="AF166" s="6">
        <v>1</v>
      </c>
      <c r="AG166" s="6"/>
      <c r="AH166" s="137">
        <f t="shared" si="157"/>
        <v>3</v>
      </c>
      <c r="AI166" s="159">
        <f t="shared" si="158"/>
        <v>0.5</v>
      </c>
      <c r="AJ166" s="168">
        <f t="shared" ref="AJ166:AJ187" si="169">AK166+AL166</f>
        <v>1</v>
      </c>
      <c r="AK166" s="6">
        <v>1</v>
      </c>
      <c r="AL166" s="6"/>
      <c r="AM166" s="137">
        <f t="shared" si="159"/>
        <v>4</v>
      </c>
      <c r="AN166" s="159">
        <f t="shared" si="160"/>
        <v>0.33333333333333331</v>
      </c>
      <c r="AO166" s="168">
        <f t="shared" ref="AO166:AO187" si="170">AP166+AQ166</f>
        <v>1</v>
      </c>
      <c r="AP166" s="6">
        <v>1</v>
      </c>
      <c r="AQ166" s="6"/>
      <c r="AR166" s="137">
        <f t="shared" si="161"/>
        <v>5</v>
      </c>
      <c r="AS166" s="159">
        <f t="shared" si="162"/>
        <v>0.25</v>
      </c>
      <c r="AT166" s="163">
        <f t="shared" si="163"/>
        <v>5</v>
      </c>
      <c r="AU166" s="164">
        <f t="shared" si="164"/>
        <v>0.4953487812212205</v>
      </c>
    </row>
    <row r="167" spans="2:47" outlineLevel="1">
      <c r="B167" s="236" t="s">
        <v>77</v>
      </c>
      <c r="C167" s="62" t="s">
        <v>103</v>
      </c>
      <c r="D167" s="68"/>
      <c r="E167" s="69">
        <f t="shared" si="165"/>
        <v>0</v>
      </c>
      <c r="F167" s="68"/>
      <c r="G167" s="137">
        <f t="shared" si="143"/>
        <v>0</v>
      </c>
      <c r="H167" s="166">
        <f t="shared" si="144"/>
        <v>0</v>
      </c>
      <c r="I167" s="68"/>
      <c r="J167" s="137">
        <f t="shared" si="145"/>
        <v>0</v>
      </c>
      <c r="K167" s="166">
        <f t="shared" si="146"/>
        <v>0</v>
      </c>
      <c r="L167" s="68"/>
      <c r="M167" s="137">
        <f t="shared" si="147"/>
        <v>0</v>
      </c>
      <c r="N167" s="166">
        <f t="shared" si="148"/>
        <v>0</v>
      </c>
      <c r="O167" s="68"/>
      <c r="P167" s="137">
        <f t="shared" si="149"/>
        <v>0</v>
      </c>
      <c r="Q167" s="166">
        <f t="shared" si="150"/>
        <v>0</v>
      </c>
      <c r="R167" s="163">
        <f t="shared" si="151"/>
        <v>0</v>
      </c>
      <c r="S167" s="164">
        <f t="shared" si="152"/>
        <v>0</v>
      </c>
      <c r="U167" s="168">
        <f t="shared" si="166"/>
        <v>0</v>
      </c>
      <c r="V167" s="6"/>
      <c r="W167" s="6"/>
      <c r="X167" s="137">
        <f t="shared" si="153"/>
        <v>0</v>
      </c>
      <c r="Y167" s="166">
        <f t="shared" si="154"/>
        <v>0</v>
      </c>
      <c r="Z167" s="168">
        <f t="shared" si="167"/>
        <v>0</v>
      </c>
      <c r="AA167" s="6"/>
      <c r="AB167" s="6"/>
      <c r="AC167" s="137">
        <f t="shared" si="155"/>
        <v>0</v>
      </c>
      <c r="AD167" s="159">
        <f t="shared" si="156"/>
        <v>0</v>
      </c>
      <c r="AE167" s="168">
        <f t="shared" si="168"/>
        <v>0</v>
      </c>
      <c r="AF167" s="6"/>
      <c r="AG167" s="6"/>
      <c r="AH167" s="137">
        <f t="shared" si="157"/>
        <v>0</v>
      </c>
      <c r="AI167" s="159">
        <f t="shared" si="158"/>
        <v>0</v>
      </c>
      <c r="AJ167" s="168">
        <f t="shared" si="169"/>
        <v>0</v>
      </c>
      <c r="AK167" s="6"/>
      <c r="AL167" s="6"/>
      <c r="AM167" s="137">
        <f t="shared" si="159"/>
        <v>0</v>
      </c>
      <c r="AN167" s="159">
        <f t="shared" si="160"/>
        <v>0</v>
      </c>
      <c r="AO167" s="168">
        <f t="shared" si="170"/>
        <v>0</v>
      </c>
      <c r="AP167" s="6"/>
      <c r="AQ167" s="6"/>
      <c r="AR167" s="137">
        <f t="shared" si="161"/>
        <v>0</v>
      </c>
      <c r="AS167" s="159">
        <f t="shared" si="162"/>
        <v>0</v>
      </c>
      <c r="AT167" s="163">
        <f t="shared" si="163"/>
        <v>0</v>
      </c>
      <c r="AU167" s="164">
        <f t="shared" si="164"/>
        <v>0</v>
      </c>
    </row>
    <row r="168" spans="2:47" outlineLevel="1">
      <c r="B168" s="235" t="s">
        <v>78</v>
      </c>
      <c r="C168" s="62" t="s">
        <v>103</v>
      </c>
      <c r="D168" s="68"/>
      <c r="E168" s="69"/>
      <c r="F168" s="68"/>
      <c r="G168" s="137">
        <f t="shared" si="143"/>
        <v>0</v>
      </c>
      <c r="H168" s="166">
        <f t="shared" si="144"/>
        <v>0</v>
      </c>
      <c r="I168" s="68"/>
      <c r="J168" s="137">
        <f t="shared" si="145"/>
        <v>0</v>
      </c>
      <c r="K168" s="166">
        <f t="shared" si="146"/>
        <v>0</v>
      </c>
      <c r="L168" s="68"/>
      <c r="M168" s="137">
        <f t="shared" si="147"/>
        <v>0</v>
      </c>
      <c r="N168" s="166">
        <f t="shared" si="148"/>
        <v>0</v>
      </c>
      <c r="O168" s="68"/>
      <c r="P168" s="137">
        <f t="shared" si="149"/>
        <v>0</v>
      </c>
      <c r="Q168" s="166">
        <f t="shared" si="150"/>
        <v>0</v>
      </c>
      <c r="R168" s="163">
        <f t="shared" si="151"/>
        <v>0</v>
      </c>
      <c r="S168" s="164">
        <f t="shared" si="152"/>
        <v>0</v>
      </c>
      <c r="U168" s="168">
        <f t="shared" si="166"/>
        <v>0</v>
      </c>
      <c r="V168" s="6"/>
      <c r="W168" s="6"/>
      <c r="X168" s="137">
        <f t="shared" si="153"/>
        <v>0</v>
      </c>
      <c r="Y168" s="166">
        <f t="shared" si="154"/>
        <v>0</v>
      </c>
      <c r="Z168" s="168">
        <f t="shared" si="167"/>
        <v>0</v>
      </c>
      <c r="AA168" s="6"/>
      <c r="AB168" s="6"/>
      <c r="AC168" s="137">
        <f t="shared" si="155"/>
        <v>0</v>
      </c>
      <c r="AD168" s="159">
        <f t="shared" si="156"/>
        <v>0</v>
      </c>
      <c r="AE168" s="168">
        <f t="shared" si="168"/>
        <v>0</v>
      </c>
      <c r="AF168" s="6"/>
      <c r="AG168" s="6"/>
      <c r="AH168" s="137">
        <f t="shared" si="157"/>
        <v>0</v>
      </c>
      <c r="AI168" s="159">
        <f t="shared" si="158"/>
        <v>0</v>
      </c>
      <c r="AJ168" s="168">
        <f t="shared" si="169"/>
        <v>0</v>
      </c>
      <c r="AK168" s="6"/>
      <c r="AL168" s="6"/>
      <c r="AM168" s="137">
        <f t="shared" si="159"/>
        <v>0</v>
      </c>
      <c r="AN168" s="159">
        <f t="shared" si="160"/>
        <v>0</v>
      </c>
      <c r="AO168" s="168">
        <f t="shared" si="170"/>
        <v>0</v>
      </c>
      <c r="AP168" s="6"/>
      <c r="AQ168" s="6"/>
      <c r="AR168" s="137">
        <f t="shared" si="161"/>
        <v>0</v>
      </c>
      <c r="AS168" s="159">
        <f t="shared" si="162"/>
        <v>0</v>
      </c>
      <c r="AT168" s="163">
        <f t="shared" si="163"/>
        <v>0</v>
      </c>
      <c r="AU168" s="164">
        <f t="shared" si="164"/>
        <v>0</v>
      </c>
    </row>
    <row r="169" spans="2:47" outlineLevel="1">
      <c r="B169" s="236" t="s">
        <v>79</v>
      </c>
      <c r="C169" s="62" t="s">
        <v>103</v>
      </c>
      <c r="D169" s="68"/>
      <c r="E169" s="69">
        <v>3</v>
      </c>
      <c r="F169" s="68"/>
      <c r="G169" s="137">
        <f t="shared" si="143"/>
        <v>3</v>
      </c>
      <c r="H169" s="166">
        <f t="shared" si="144"/>
        <v>0</v>
      </c>
      <c r="I169" s="68"/>
      <c r="J169" s="137">
        <f t="shared" si="145"/>
        <v>3</v>
      </c>
      <c r="K169" s="166">
        <f t="shared" si="146"/>
        <v>0</v>
      </c>
      <c r="L169" s="68"/>
      <c r="M169" s="137">
        <f t="shared" si="147"/>
        <v>3</v>
      </c>
      <c r="N169" s="166">
        <f t="shared" si="148"/>
        <v>0</v>
      </c>
      <c r="O169" s="68"/>
      <c r="P169" s="137">
        <f t="shared" si="149"/>
        <v>3</v>
      </c>
      <c r="Q169" s="166">
        <f t="shared" si="150"/>
        <v>0</v>
      </c>
      <c r="R169" s="163">
        <f t="shared" si="151"/>
        <v>0</v>
      </c>
      <c r="S169" s="164">
        <f t="shared" si="152"/>
        <v>0</v>
      </c>
      <c r="U169" s="168">
        <f t="shared" si="166"/>
        <v>0</v>
      </c>
      <c r="V169" s="6"/>
      <c r="W169" s="6"/>
      <c r="X169" s="137">
        <f t="shared" si="153"/>
        <v>3</v>
      </c>
      <c r="Y169" s="166">
        <f t="shared" si="154"/>
        <v>0</v>
      </c>
      <c r="Z169" s="168">
        <f t="shared" si="167"/>
        <v>1</v>
      </c>
      <c r="AA169" s="6">
        <v>1</v>
      </c>
      <c r="AB169" s="6"/>
      <c r="AC169" s="137">
        <f t="shared" si="155"/>
        <v>4</v>
      </c>
      <c r="AD169" s="159">
        <f t="shared" si="156"/>
        <v>0.33333333333333331</v>
      </c>
      <c r="AE169" s="168">
        <f t="shared" si="168"/>
        <v>1</v>
      </c>
      <c r="AF169" s="6">
        <v>1</v>
      </c>
      <c r="AG169" s="6"/>
      <c r="AH169" s="137">
        <f t="shared" si="157"/>
        <v>5</v>
      </c>
      <c r="AI169" s="159">
        <f t="shared" si="158"/>
        <v>0.25</v>
      </c>
      <c r="AJ169" s="168">
        <f t="shared" si="169"/>
        <v>1</v>
      </c>
      <c r="AK169" s="6">
        <v>1</v>
      </c>
      <c r="AL169" s="6"/>
      <c r="AM169" s="137">
        <f t="shared" si="159"/>
        <v>6</v>
      </c>
      <c r="AN169" s="159">
        <f t="shared" si="160"/>
        <v>0.2</v>
      </c>
      <c r="AO169" s="168">
        <f t="shared" si="170"/>
        <v>1</v>
      </c>
      <c r="AP169" s="6">
        <v>1</v>
      </c>
      <c r="AQ169" s="6"/>
      <c r="AR169" s="137">
        <f t="shared" si="161"/>
        <v>7</v>
      </c>
      <c r="AS169" s="159">
        <f t="shared" si="162"/>
        <v>0.16666666666666666</v>
      </c>
      <c r="AT169" s="163">
        <f t="shared" si="163"/>
        <v>4</v>
      </c>
      <c r="AU169" s="164">
        <f t="shared" si="164"/>
        <v>0.23593091702244706</v>
      </c>
    </row>
    <row r="170" spans="2:47" outlineLevel="1">
      <c r="B170" s="236" t="s">
        <v>80</v>
      </c>
      <c r="C170" s="62" t="s">
        <v>103</v>
      </c>
      <c r="D170" s="68"/>
      <c r="E170" s="69">
        <v>3</v>
      </c>
      <c r="F170" s="68"/>
      <c r="G170" s="137">
        <f t="shared" si="143"/>
        <v>3</v>
      </c>
      <c r="H170" s="166">
        <f t="shared" si="144"/>
        <v>0</v>
      </c>
      <c r="I170" s="68"/>
      <c r="J170" s="137">
        <f t="shared" si="145"/>
        <v>3</v>
      </c>
      <c r="K170" s="166">
        <f t="shared" si="146"/>
        <v>0</v>
      </c>
      <c r="L170" s="68"/>
      <c r="M170" s="137">
        <f t="shared" si="147"/>
        <v>3</v>
      </c>
      <c r="N170" s="166">
        <f t="shared" si="148"/>
        <v>0</v>
      </c>
      <c r="O170" s="68"/>
      <c r="P170" s="137">
        <f t="shared" si="149"/>
        <v>3</v>
      </c>
      <c r="Q170" s="166">
        <f t="shared" si="150"/>
        <v>0</v>
      </c>
      <c r="R170" s="163">
        <f t="shared" si="151"/>
        <v>0</v>
      </c>
      <c r="S170" s="164">
        <f t="shared" si="152"/>
        <v>0</v>
      </c>
      <c r="U170" s="168">
        <f t="shared" si="166"/>
        <v>0</v>
      </c>
      <c r="V170" s="6"/>
      <c r="W170" s="6"/>
      <c r="X170" s="137">
        <f t="shared" si="153"/>
        <v>3</v>
      </c>
      <c r="Y170" s="166">
        <f t="shared" si="154"/>
        <v>0</v>
      </c>
      <c r="Z170" s="168">
        <f t="shared" si="167"/>
        <v>0</v>
      </c>
      <c r="AA170" s="6"/>
      <c r="AB170" s="6"/>
      <c r="AC170" s="137">
        <f t="shared" si="155"/>
        <v>3</v>
      </c>
      <c r="AD170" s="159">
        <f t="shared" si="156"/>
        <v>0</v>
      </c>
      <c r="AE170" s="168">
        <f t="shared" si="168"/>
        <v>0</v>
      </c>
      <c r="AF170" s="6"/>
      <c r="AG170" s="6"/>
      <c r="AH170" s="137">
        <f t="shared" si="157"/>
        <v>3</v>
      </c>
      <c r="AI170" s="159">
        <f t="shared" si="158"/>
        <v>0</v>
      </c>
      <c r="AJ170" s="168">
        <f t="shared" si="169"/>
        <v>0</v>
      </c>
      <c r="AK170" s="6"/>
      <c r="AL170" s="6"/>
      <c r="AM170" s="137">
        <f t="shared" si="159"/>
        <v>3</v>
      </c>
      <c r="AN170" s="159">
        <f t="shared" si="160"/>
        <v>0</v>
      </c>
      <c r="AO170" s="168">
        <f t="shared" si="170"/>
        <v>0</v>
      </c>
      <c r="AP170" s="6"/>
      <c r="AQ170" s="6"/>
      <c r="AR170" s="137">
        <f t="shared" si="161"/>
        <v>3</v>
      </c>
      <c r="AS170" s="159">
        <f t="shared" si="162"/>
        <v>0</v>
      </c>
      <c r="AT170" s="163">
        <f t="shared" si="163"/>
        <v>0</v>
      </c>
      <c r="AU170" s="164">
        <f t="shared" si="164"/>
        <v>0</v>
      </c>
    </row>
    <row r="171" spans="2:47" outlineLevel="1">
      <c r="B171" s="235" t="s">
        <v>81</v>
      </c>
      <c r="C171" s="62" t="s">
        <v>103</v>
      </c>
      <c r="D171" s="68"/>
      <c r="E171" s="69"/>
      <c r="F171" s="68"/>
      <c r="G171" s="137">
        <f t="shared" si="143"/>
        <v>0</v>
      </c>
      <c r="H171" s="166">
        <f t="shared" si="144"/>
        <v>0</v>
      </c>
      <c r="I171" s="68"/>
      <c r="J171" s="137">
        <f t="shared" si="145"/>
        <v>0</v>
      </c>
      <c r="K171" s="166">
        <f t="shared" si="146"/>
        <v>0</v>
      </c>
      <c r="L171" s="68"/>
      <c r="M171" s="137">
        <f t="shared" si="147"/>
        <v>0</v>
      </c>
      <c r="N171" s="166">
        <f t="shared" si="148"/>
        <v>0</v>
      </c>
      <c r="O171" s="68"/>
      <c r="P171" s="137">
        <f t="shared" si="149"/>
        <v>0</v>
      </c>
      <c r="Q171" s="166">
        <f t="shared" si="150"/>
        <v>0</v>
      </c>
      <c r="R171" s="163">
        <f t="shared" si="151"/>
        <v>0</v>
      </c>
      <c r="S171" s="164">
        <f t="shared" si="152"/>
        <v>0</v>
      </c>
      <c r="U171" s="168">
        <f t="shared" si="166"/>
        <v>0</v>
      </c>
      <c r="V171" s="6"/>
      <c r="W171" s="6"/>
      <c r="X171" s="137">
        <f t="shared" si="153"/>
        <v>0</v>
      </c>
      <c r="Y171" s="166">
        <f t="shared" si="154"/>
        <v>0</v>
      </c>
      <c r="Z171" s="168">
        <f t="shared" si="167"/>
        <v>0</v>
      </c>
      <c r="AA171" s="6"/>
      <c r="AB171" s="6"/>
      <c r="AC171" s="137">
        <f t="shared" si="155"/>
        <v>0</v>
      </c>
      <c r="AD171" s="159">
        <f t="shared" si="156"/>
        <v>0</v>
      </c>
      <c r="AE171" s="168">
        <f t="shared" si="168"/>
        <v>0</v>
      </c>
      <c r="AF171" s="6"/>
      <c r="AG171" s="6"/>
      <c r="AH171" s="137">
        <f t="shared" si="157"/>
        <v>0</v>
      </c>
      <c r="AI171" s="159">
        <f t="shared" si="158"/>
        <v>0</v>
      </c>
      <c r="AJ171" s="168">
        <f t="shared" si="169"/>
        <v>0</v>
      </c>
      <c r="AK171" s="6"/>
      <c r="AL171" s="6"/>
      <c r="AM171" s="137">
        <f t="shared" si="159"/>
        <v>0</v>
      </c>
      <c r="AN171" s="159">
        <f t="shared" si="160"/>
        <v>0</v>
      </c>
      <c r="AO171" s="168">
        <f t="shared" si="170"/>
        <v>0</v>
      </c>
      <c r="AP171" s="6"/>
      <c r="AQ171" s="6"/>
      <c r="AR171" s="137">
        <f t="shared" si="161"/>
        <v>0</v>
      </c>
      <c r="AS171" s="159">
        <f t="shared" si="162"/>
        <v>0</v>
      </c>
      <c r="AT171" s="163">
        <f t="shared" si="163"/>
        <v>0</v>
      </c>
      <c r="AU171" s="164">
        <f t="shared" si="164"/>
        <v>0</v>
      </c>
    </row>
    <row r="172" spans="2:47" outlineLevel="1">
      <c r="B172" s="236" t="s">
        <v>82</v>
      </c>
      <c r="C172" s="62" t="s">
        <v>103</v>
      </c>
      <c r="D172" s="68"/>
      <c r="E172" s="69"/>
      <c r="F172" s="68"/>
      <c r="G172" s="137">
        <f t="shared" si="143"/>
        <v>0</v>
      </c>
      <c r="H172" s="166">
        <f t="shared" si="144"/>
        <v>0</v>
      </c>
      <c r="I172" s="68"/>
      <c r="J172" s="137">
        <f t="shared" si="145"/>
        <v>0</v>
      </c>
      <c r="K172" s="166">
        <f t="shared" si="146"/>
        <v>0</v>
      </c>
      <c r="L172" s="68"/>
      <c r="M172" s="137">
        <f t="shared" si="147"/>
        <v>0</v>
      </c>
      <c r="N172" s="166">
        <f t="shared" si="148"/>
        <v>0</v>
      </c>
      <c r="O172" s="68"/>
      <c r="P172" s="137">
        <f t="shared" si="149"/>
        <v>0</v>
      </c>
      <c r="Q172" s="166">
        <f t="shared" si="150"/>
        <v>0</v>
      </c>
      <c r="R172" s="163">
        <f t="shared" si="151"/>
        <v>0</v>
      </c>
      <c r="S172" s="164">
        <f t="shared" si="152"/>
        <v>0</v>
      </c>
      <c r="U172" s="168">
        <f t="shared" si="166"/>
        <v>0</v>
      </c>
      <c r="V172" s="6"/>
      <c r="W172" s="6"/>
      <c r="X172" s="137">
        <f t="shared" si="153"/>
        <v>0</v>
      </c>
      <c r="Y172" s="166">
        <f t="shared" si="154"/>
        <v>0</v>
      </c>
      <c r="Z172" s="168">
        <f t="shared" si="167"/>
        <v>1</v>
      </c>
      <c r="AA172" s="6">
        <v>1</v>
      </c>
      <c r="AB172" s="6"/>
      <c r="AC172" s="137">
        <f t="shared" si="155"/>
        <v>1</v>
      </c>
      <c r="AD172" s="159">
        <f t="shared" si="156"/>
        <v>0</v>
      </c>
      <c r="AE172" s="168">
        <f t="shared" si="168"/>
        <v>1</v>
      </c>
      <c r="AF172" s="6">
        <v>1</v>
      </c>
      <c r="AG172" s="6"/>
      <c r="AH172" s="137">
        <f t="shared" si="157"/>
        <v>2</v>
      </c>
      <c r="AI172" s="159">
        <f t="shared" si="158"/>
        <v>1</v>
      </c>
      <c r="AJ172" s="168">
        <f t="shared" si="169"/>
        <v>1</v>
      </c>
      <c r="AK172" s="6">
        <v>1</v>
      </c>
      <c r="AL172" s="6"/>
      <c r="AM172" s="137">
        <f t="shared" si="159"/>
        <v>3</v>
      </c>
      <c r="AN172" s="159">
        <f t="shared" si="160"/>
        <v>0.5</v>
      </c>
      <c r="AO172" s="168">
        <f t="shared" si="170"/>
        <v>1</v>
      </c>
      <c r="AP172" s="6">
        <v>1</v>
      </c>
      <c r="AQ172" s="6"/>
      <c r="AR172" s="137">
        <f t="shared" si="161"/>
        <v>4</v>
      </c>
      <c r="AS172" s="159">
        <f t="shared" si="162"/>
        <v>0.33333333333333331</v>
      </c>
      <c r="AT172" s="163">
        <f t="shared" si="163"/>
        <v>4</v>
      </c>
      <c r="AU172" s="164">
        <f t="shared" si="164"/>
        <v>0</v>
      </c>
    </row>
    <row r="173" spans="2:47" outlineLevel="1">
      <c r="B173" s="236" t="s">
        <v>83</v>
      </c>
      <c r="C173" s="62" t="s">
        <v>103</v>
      </c>
      <c r="D173" s="68"/>
      <c r="E173" s="69"/>
      <c r="F173" s="68"/>
      <c r="G173" s="137">
        <f t="shared" si="143"/>
        <v>0</v>
      </c>
      <c r="H173" s="166">
        <f t="shared" si="144"/>
        <v>0</v>
      </c>
      <c r="I173" s="68"/>
      <c r="J173" s="137">
        <f t="shared" si="145"/>
        <v>0</v>
      </c>
      <c r="K173" s="166">
        <f t="shared" si="146"/>
        <v>0</v>
      </c>
      <c r="L173" s="68"/>
      <c r="M173" s="137">
        <f t="shared" si="147"/>
        <v>0</v>
      </c>
      <c r="N173" s="166">
        <f t="shared" si="148"/>
        <v>0</v>
      </c>
      <c r="O173" s="68"/>
      <c r="P173" s="137">
        <f t="shared" si="149"/>
        <v>0</v>
      </c>
      <c r="Q173" s="166">
        <f t="shared" si="150"/>
        <v>0</v>
      </c>
      <c r="R173" s="163">
        <f t="shared" si="151"/>
        <v>0</v>
      </c>
      <c r="S173" s="164">
        <f t="shared" si="152"/>
        <v>0</v>
      </c>
      <c r="U173" s="168">
        <f t="shared" si="166"/>
        <v>0</v>
      </c>
      <c r="V173" s="6"/>
      <c r="W173" s="6"/>
      <c r="X173" s="137">
        <f t="shared" si="153"/>
        <v>0</v>
      </c>
      <c r="Y173" s="166">
        <f t="shared" si="154"/>
        <v>0</v>
      </c>
      <c r="Z173" s="168">
        <f t="shared" si="167"/>
        <v>0</v>
      </c>
      <c r="AA173" s="6"/>
      <c r="AB173" s="6"/>
      <c r="AC173" s="137">
        <f t="shared" si="155"/>
        <v>0</v>
      </c>
      <c r="AD173" s="159">
        <f t="shared" si="156"/>
        <v>0</v>
      </c>
      <c r="AE173" s="168">
        <f t="shared" si="168"/>
        <v>0</v>
      </c>
      <c r="AF173" s="6"/>
      <c r="AG173" s="6"/>
      <c r="AH173" s="137">
        <f t="shared" si="157"/>
        <v>0</v>
      </c>
      <c r="AI173" s="159">
        <f t="shared" si="158"/>
        <v>0</v>
      </c>
      <c r="AJ173" s="168">
        <f t="shared" si="169"/>
        <v>0</v>
      </c>
      <c r="AK173" s="6"/>
      <c r="AL173" s="6"/>
      <c r="AM173" s="137">
        <f t="shared" si="159"/>
        <v>0</v>
      </c>
      <c r="AN173" s="159">
        <f t="shared" si="160"/>
        <v>0</v>
      </c>
      <c r="AO173" s="168">
        <f t="shared" si="170"/>
        <v>0</v>
      </c>
      <c r="AP173" s="6"/>
      <c r="AQ173" s="6"/>
      <c r="AR173" s="137">
        <f t="shared" si="161"/>
        <v>0</v>
      </c>
      <c r="AS173" s="159">
        <f t="shared" si="162"/>
        <v>0</v>
      </c>
      <c r="AT173" s="163">
        <f t="shared" si="163"/>
        <v>0</v>
      </c>
      <c r="AU173" s="164">
        <f t="shared" si="164"/>
        <v>0</v>
      </c>
    </row>
    <row r="174" spans="2:47" outlineLevel="1">
      <c r="B174" s="235" t="s">
        <v>84</v>
      </c>
      <c r="C174" s="62" t="s">
        <v>103</v>
      </c>
      <c r="D174" s="68"/>
      <c r="E174" s="69"/>
      <c r="F174" s="68"/>
      <c r="G174" s="137">
        <f t="shared" si="143"/>
        <v>0</v>
      </c>
      <c r="H174" s="166">
        <f t="shared" si="144"/>
        <v>0</v>
      </c>
      <c r="I174" s="68"/>
      <c r="J174" s="137">
        <f t="shared" si="145"/>
        <v>0</v>
      </c>
      <c r="K174" s="166">
        <f t="shared" si="146"/>
        <v>0</v>
      </c>
      <c r="L174" s="68"/>
      <c r="M174" s="137">
        <f t="shared" si="147"/>
        <v>0</v>
      </c>
      <c r="N174" s="166">
        <f t="shared" si="148"/>
        <v>0</v>
      </c>
      <c r="O174" s="68"/>
      <c r="P174" s="137">
        <f t="shared" si="149"/>
        <v>0</v>
      </c>
      <c r="Q174" s="166">
        <f t="shared" si="150"/>
        <v>0</v>
      </c>
      <c r="R174" s="163">
        <f t="shared" si="151"/>
        <v>0</v>
      </c>
      <c r="S174" s="164">
        <f t="shared" si="152"/>
        <v>0</v>
      </c>
      <c r="U174" s="168">
        <f t="shared" si="166"/>
        <v>0</v>
      </c>
      <c r="V174" s="6"/>
      <c r="W174" s="6"/>
      <c r="X174" s="137">
        <f t="shared" si="153"/>
        <v>0</v>
      </c>
      <c r="Y174" s="166">
        <f t="shared" si="154"/>
        <v>0</v>
      </c>
      <c r="Z174" s="168">
        <f t="shared" si="167"/>
        <v>0</v>
      </c>
      <c r="AA174" s="6"/>
      <c r="AB174" s="6"/>
      <c r="AC174" s="137">
        <f t="shared" si="155"/>
        <v>0</v>
      </c>
      <c r="AD174" s="159">
        <f t="shared" si="156"/>
        <v>0</v>
      </c>
      <c r="AE174" s="168">
        <f t="shared" si="168"/>
        <v>0</v>
      </c>
      <c r="AF174" s="6"/>
      <c r="AG174" s="6"/>
      <c r="AH174" s="137">
        <f t="shared" si="157"/>
        <v>0</v>
      </c>
      <c r="AI174" s="159">
        <f t="shared" si="158"/>
        <v>0</v>
      </c>
      <c r="AJ174" s="168">
        <f t="shared" si="169"/>
        <v>0</v>
      </c>
      <c r="AK174" s="6"/>
      <c r="AL174" s="6"/>
      <c r="AM174" s="137">
        <f t="shared" si="159"/>
        <v>0</v>
      </c>
      <c r="AN174" s="159">
        <f t="shared" si="160"/>
        <v>0</v>
      </c>
      <c r="AO174" s="168">
        <f t="shared" si="170"/>
        <v>0</v>
      </c>
      <c r="AP174" s="6"/>
      <c r="AQ174" s="6"/>
      <c r="AR174" s="137">
        <f t="shared" si="161"/>
        <v>0</v>
      </c>
      <c r="AS174" s="159">
        <f t="shared" si="162"/>
        <v>0</v>
      </c>
      <c r="AT174" s="163">
        <f t="shared" si="163"/>
        <v>0</v>
      </c>
      <c r="AU174" s="164">
        <f t="shared" si="164"/>
        <v>0</v>
      </c>
    </row>
    <row r="175" spans="2:47" outlineLevel="1">
      <c r="B175" s="237" t="s">
        <v>85</v>
      </c>
      <c r="C175" s="62" t="s">
        <v>103</v>
      </c>
      <c r="D175" s="68"/>
      <c r="E175" s="69"/>
      <c r="F175" s="68"/>
      <c r="G175" s="137">
        <f t="shared" si="143"/>
        <v>0</v>
      </c>
      <c r="H175" s="166">
        <f t="shared" si="144"/>
        <v>0</v>
      </c>
      <c r="I175" s="68"/>
      <c r="J175" s="137">
        <f t="shared" si="145"/>
        <v>0</v>
      </c>
      <c r="K175" s="166">
        <f t="shared" si="146"/>
        <v>0</v>
      </c>
      <c r="L175" s="68"/>
      <c r="M175" s="137">
        <f t="shared" si="147"/>
        <v>0</v>
      </c>
      <c r="N175" s="166">
        <f t="shared" si="148"/>
        <v>0</v>
      </c>
      <c r="O175" s="68"/>
      <c r="P175" s="137">
        <f t="shared" si="149"/>
        <v>0</v>
      </c>
      <c r="Q175" s="166">
        <f t="shared" si="150"/>
        <v>0</v>
      </c>
      <c r="R175" s="163">
        <f t="shared" si="151"/>
        <v>0</v>
      </c>
      <c r="S175" s="164">
        <f t="shared" si="152"/>
        <v>0</v>
      </c>
      <c r="U175" s="168">
        <f t="shared" si="166"/>
        <v>0</v>
      </c>
      <c r="V175" s="6"/>
      <c r="W175" s="6"/>
      <c r="X175" s="137">
        <f t="shared" si="153"/>
        <v>0</v>
      </c>
      <c r="Y175" s="166">
        <f t="shared" si="154"/>
        <v>0</v>
      </c>
      <c r="Z175" s="168">
        <f t="shared" si="167"/>
        <v>0</v>
      </c>
      <c r="AA175" s="6"/>
      <c r="AB175" s="6"/>
      <c r="AC175" s="137">
        <f t="shared" si="155"/>
        <v>0</v>
      </c>
      <c r="AD175" s="159">
        <f t="shared" si="156"/>
        <v>0</v>
      </c>
      <c r="AE175" s="168">
        <f t="shared" si="168"/>
        <v>0</v>
      </c>
      <c r="AF175" s="6"/>
      <c r="AG175" s="6"/>
      <c r="AH175" s="137">
        <f t="shared" si="157"/>
        <v>0</v>
      </c>
      <c r="AI175" s="159">
        <f t="shared" si="158"/>
        <v>0</v>
      </c>
      <c r="AJ175" s="168">
        <f t="shared" si="169"/>
        <v>0</v>
      </c>
      <c r="AK175" s="6"/>
      <c r="AL175" s="6"/>
      <c r="AM175" s="137">
        <f t="shared" si="159"/>
        <v>0</v>
      </c>
      <c r="AN175" s="159">
        <f t="shared" si="160"/>
        <v>0</v>
      </c>
      <c r="AO175" s="168">
        <f t="shared" si="170"/>
        <v>0</v>
      </c>
      <c r="AP175" s="6"/>
      <c r="AQ175" s="6"/>
      <c r="AR175" s="137">
        <f t="shared" si="161"/>
        <v>0</v>
      </c>
      <c r="AS175" s="159">
        <f t="shared" si="162"/>
        <v>0</v>
      </c>
      <c r="AT175" s="163">
        <f t="shared" si="163"/>
        <v>0</v>
      </c>
      <c r="AU175" s="164">
        <f t="shared" si="164"/>
        <v>0</v>
      </c>
    </row>
    <row r="176" spans="2:47" outlineLevel="1">
      <c r="B176" s="235" t="s">
        <v>86</v>
      </c>
      <c r="C176" s="62" t="s">
        <v>103</v>
      </c>
      <c r="D176" s="68"/>
      <c r="E176" s="69"/>
      <c r="F176" s="68"/>
      <c r="G176" s="137">
        <f t="shared" si="143"/>
        <v>0</v>
      </c>
      <c r="H176" s="166">
        <f t="shared" si="144"/>
        <v>0</v>
      </c>
      <c r="I176" s="68"/>
      <c r="J176" s="137">
        <f t="shared" si="145"/>
        <v>0</v>
      </c>
      <c r="K176" s="166">
        <f t="shared" si="146"/>
        <v>0</v>
      </c>
      <c r="L176" s="68"/>
      <c r="M176" s="137">
        <f t="shared" si="147"/>
        <v>0</v>
      </c>
      <c r="N176" s="166">
        <f t="shared" si="148"/>
        <v>0</v>
      </c>
      <c r="O176" s="68"/>
      <c r="P176" s="137">
        <f t="shared" si="149"/>
        <v>0</v>
      </c>
      <c r="Q176" s="166">
        <f t="shared" si="150"/>
        <v>0</v>
      </c>
      <c r="R176" s="163">
        <f t="shared" si="151"/>
        <v>0</v>
      </c>
      <c r="S176" s="164">
        <f t="shared" si="152"/>
        <v>0</v>
      </c>
      <c r="U176" s="168">
        <f t="shared" si="166"/>
        <v>0</v>
      </c>
      <c r="V176" s="6"/>
      <c r="W176" s="6"/>
      <c r="X176" s="137">
        <f t="shared" si="153"/>
        <v>0</v>
      </c>
      <c r="Y176" s="166">
        <f t="shared" si="154"/>
        <v>0</v>
      </c>
      <c r="Z176" s="168">
        <f t="shared" si="167"/>
        <v>0</v>
      </c>
      <c r="AA176" s="6"/>
      <c r="AB176" s="6"/>
      <c r="AC176" s="137">
        <f t="shared" si="155"/>
        <v>0</v>
      </c>
      <c r="AD176" s="159">
        <f t="shared" si="156"/>
        <v>0</v>
      </c>
      <c r="AE176" s="168">
        <f t="shared" si="168"/>
        <v>0</v>
      </c>
      <c r="AF176" s="6"/>
      <c r="AG176" s="6"/>
      <c r="AH176" s="137">
        <f t="shared" si="157"/>
        <v>0</v>
      </c>
      <c r="AI176" s="159">
        <f t="shared" si="158"/>
        <v>0</v>
      </c>
      <c r="AJ176" s="168">
        <f t="shared" si="169"/>
        <v>0</v>
      </c>
      <c r="AK176" s="6"/>
      <c r="AL176" s="6"/>
      <c r="AM176" s="137">
        <f t="shared" si="159"/>
        <v>0</v>
      </c>
      <c r="AN176" s="159">
        <f t="shared" si="160"/>
        <v>0</v>
      </c>
      <c r="AO176" s="168">
        <f t="shared" si="170"/>
        <v>0</v>
      </c>
      <c r="AP176" s="6"/>
      <c r="AQ176" s="6"/>
      <c r="AR176" s="137">
        <f t="shared" si="161"/>
        <v>0</v>
      </c>
      <c r="AS176" s="159">
        <f t="shared" si="162"/>
        <v>0</v>
      </c>
      <c r="AT176" s="163">
        <f t="shared" si="163"/>
        <v>0</v>
      </c>
      <c r="AU176" s="164">
        <f t="shared" si="164"/>
        <v>0</v>
      </c>
    </row>
    <row r="177" spans="2:47" outlineLevel="1">
      <c r="B177" s="236" t="s">
        <v>87</v>
      </c>
      <c r="C177" s="62" t="s">
        <v>103</v>
      </c>
      <c r="D177" s="68"/>
      <c r="E177" s="69"/>
      <c r="F177" s="68"/>
      <c r="G177" s="137">
        <f t="shared" si="143"/>
        <v>0</v>
      </c>
      <c r="H177" s="166">
        <f t="shared" si="144"/>
        <v>0</v>
      </c>
      <c r="I177" s="68"/>
      <c r="J177" s="137">
        <f t="shared" si="145"/>
        <v>0</v>
      </c>
      <c r="K177" s="166">
        <f t="shared" si="146"/>
        <v>0</v>
      </c>
      <c r="L177" s="68"/>
      <c r="M177" s="137">
        <f t="shared" si="147"/>
        <v>0</v>
      </c>
      <c r="N177" s="166">
        <f t="shared" si="148"/>
        <v>0</v>
      </c>
      <c r="O177" s="68"/>
      <c r="P177" s="137">
        <f t="shared" si="149"/>
        <v>0</v>
      </c>
      <c r="Q177" s="166">
        <f t="shared" si="150"/>
        <v>0</v>
      </c>
      <c r="R177" s="163">
        <f t="shared" si="151"/>
        <v>0</v>
      </c>
      <c r="S177" s="164">
        <f t="shared" si="152"/>
        <v>0</v>
      </c>
      <c r="U177" s="168">
        <f t="shared" si="166"/>
        <v>0</v>
      </c>
      <c r="V177" s="6"/>
      <c r="W177" s="6"/>
      <c r="X177" s="137">
        <f t="shared" si="153"/>
        <v>0</v>
      </c>
      <c r="Y177" s="166">
        <f t="shared" si="154"/>
        <v>0</v>
      </c>
      <c r="Z177" s="168">
        <f t="shared" si="167"/>
        <v>0</v>
      </c>
      <c r="AA177" s="6"/>
      <c r="AB177" s="6"/>
      <c r="AC177" s="137">
        <f t="shared" si="155"/>
        <v>0</v>
      </c>
      <c r="AD177" s="159">
        <f t="shared" si="156"/>
        <v>0</v>
      </c>
      <c r="AE177" s="168">
        <f t="shared" si="168"/>
        <v>0</v>
      </c>
      <c r="AF177" s="6"/>
      <c r="AG177" s="6"/>
      <c r="AH177" s="137">
        <f t="shared" si="157"/>
        <v>0</v>
      </c>
      <c r="AI177" s="159">
        <f t="shared" si="158"/>
        <v>0</v>
      </c>
      <c r="AJ177" s="168">
        <f t="shared" si="169"/>
        <v>0</v>
      </c>
      <c r="AK177" s="6"/>
      <c r="AL177" s="6"/>
      <c r="AM177" s="137">
        <f t="shared" si="159"/>
        <v>0</v>
      </c>
      <c r="AN177" s="159">
        <f t="shared" si="160"/>
        <v>0</v>
      </c>
      <c r="AO177" s="168">
        <f t="shared" si="170"/>
        <v>0</v>
      </c>
      <c r="AP177" s="6"/>
      <c r="AQ177" s="6"/>
      <c r="AR177" s="137">
        <f t="shared" si="161"/>
        <v>0</v>
      </c>
      <c r="AS177" s="159">
        <f t="shared" si="162"/>
        <v>0</v>
      </c>
      <c r="AT177" s="163">
        <f t="shared" si="163"/>
        <v>0</v>
      </c>
      <c r="AU177" s="164">
        <f t="shared" si="164"/>
        <v>0</v>
      </c>
    </row>
    <row r="178" spans="2:47" outlineLevel="1">
      <c r="B178" s="235" t="s">
        <v>88</v>
      </c>
      <c r="C178" s="62" t="s">
        <v>103</v>
      </c>
      <c r="D178" s="68"/>
      <c r="E178" s="69"/>
      <c r="F178" s="68"/>
      <c r="G178" s="137">
        <f t="shared" si="143"/>
        <v>0</v>
      </c>
      <c r="H178" s="166">
        <f t="shared" si="144"/>
        <v>0</v>
      </c>
      <c r="I178" s="68"/>
      <c r="J178" s="137">
        <f t="shared" si="145"/>
        <v>0</v>
      </c>
      <c r="K178" s="166">
        <f t="shared" si="146"/>
        <v>0</v>
      </c>
      <c r="L178" s="68"/>
      <c r="M178" s="137">
        <f t="shared" si="147"/>
        <v>0</v>
      </c>
      <c r="N178" s="166">
        <f t="shared" si="148"/>
        <v>0</v>
      </c>
      <c r="O178" s="68"/>
      <c r="P178" s="137">
        <f t="shared" si="149"/>
        <v>0</v>
      </c>
      <c r="Q178" s="166">
        <f t="shared" si="150"/>
        <v>0</v>
      </c>
      <c r="R178" s="163">
        <f t="shared" si="151"/>
        <v>0</v>
      </c>
      <c r="S178" s="164">
        <f t="shared" si="152"/>
        <v>0</v>
      </c>
      <c r="U178" s="168">
        <f t="shared" si="166"/>
        <v>0</v>
      </c>
      <c r="V178" s="6"/>
      <c r="W178" s="6"/>
      <c r="X178" s="137">
        <f t="shared" si="153"/>
        <v>0</v>
      </c>
      <c r="Y178" s="166">
        <f t="shared" si="154"/>
        <v>0</v>
      </c>
      <c r="Z178" s="168">
        <f t="shared" si="167"/>
        <v>0</v>
      </c>
      <c r="AA178" s="6"/>
      <c r="AB178" s="6"/>
      <c r="AC178" s="137">
        <f t="shared" si="155"/>
        <v>0</v>
      </c>
      <c r="AD178" s="159">
        <f t="shared" si="156"/>
        <v>0</v>
      </c>
      <c r="AE178" s="168">
        <f t="shared" si="168"/>
        <v>0</v>
      </c>
      <c r="AF178" s="6"/>
      <c r="AG178" s="6"/>
      <c r="AH178" s="137">
        <f t="shared" si="157"/>
        <v>0</v>
      </c>
      <c r="AI178" s="159">
        <f t="shared" si="158"/>
        <v>0</v>
      </c>
      <c r="AJ178" s="168">
        <f t="shared" si="169"/>
        <v>0</v>
      </c>
      <c r="AK178" s="6"/>
      <c r="AL178" s="6"/>
      <c r="AM178" s="137">
        <f t="shared" si="159"/>
        <v>0</v>
      </c>
      <c r="AN178" s="159">
        <f t="shared" si="160"/>
        <v>0</v>
      </c>
      <c r="AO178" s="168">
        <f t="shared" si="170"/>
        <v>0</v>
      </c>
      <c r="AP178" s="6"/>
      <c r="AQ178" s="6"/>
      <c r="AR178" s="137">
        <f t="shared" si="161"/>
        <v>0</v>
      </c>
      <c r="AS178" s="159">
        <f t="shared" si="162"/>
        <v>0</v>
      </c>
      <c r="AT178" s="163">
        <f t="shared" si="163"/>
        <v>0</v>
      </c>
      <c r="AU178" s="164">
        <f t="shared" si="164"/>
        <v>0</v>
      </c>
    </row>
    <row r="179" spans="2:47" outlineLevel="1">
      <c r="B179" s="236" t="s">
        <v>89</v>
      </c>
      <c r="C179" s="62" t="s">
        <v>103</v>
      </c>
      <c r="D179" s="68"/>
      <c r="E179" s="69"/>
      <c r="F179" s="68"/>
      <c r="G179" s="137">
        <f t="shared" si="143"/>
        <v>0</v>
      </c>
      <c r="H179" s="166">
        <f t="shared" si="144"/>
        <v>0</v>
      </c>
      <c r="I179" s="68"/>
      <c r="J179" s="137">
        <f t="shared" si="145"/>
        <v>0</v>
      </c>
      <c r="K179" s="166">
        <f t="shared" si="146"/>
        <v>0</v>
      </c>
      <c r="L179" s="68"/>
      <c r="M179" s="137">
        <f t="shared" si="147"/>
        <v>0</v>
      </c>
      <c r="N179" s="166">
        <f t="shared" si="148"/>
        <v>0</v>
      </c>
      <c r="O179" s="68"/>
      <c r="P179" s="137">
        <f t="shared" si="149"/>
        <v>0</v>
      </c>
      <c r="Q179" s="166">
        <f t="shared" si="150"/>
        <v>0</v>
      </c>
      <c r="R179" s="163">
        <f t="shared" si="151"/>
        <v>0</v>
      </c>
      <c r="S179" s="164">
        <f t="shared" si="152"/>
        <v>0</v>
      </c>
      <c r="U179" s="168">
        <f t="shared" si="166"/>
        <v>0</v>
      </c>
      <c r="V179" s="6"/>
      <c r="W179" s="6"/>
      <c r="X179" s="137">
        <f t="shared" si="153"/>
        <v>0</v>
      </c>
      <c r="Y179" s="166">
        <f t="shared" si="154"/>
        <v>0</v>
      </c>
      <c r="Z179" s="168">
        <f t="shared" si="167"/>
        <v>0</v>
      </c>
      <c r="AA179" s="6"/>
      <c r="AB179" s="6"/>
      <c r="AC179" s="137">
        <f t="shared" si="155"/>
        <v>0</v>
      </c>
      <c r="AD179" s="159">
        <f t="shared" si="156"/>
        <v>0</v>
      </c>
      <c r="AE179" s="168">
        <f t="shared" si="168"/>
        <v>0</v>
      </c>
      <c r="AF179" s="6"/>
      <c r="AG179" s="6"/>
      <c r="AH179" s="137">
        <f t="shared" si="157"/>
        <v>0</v>
      </c>
      <c r="AI179" s="159">
        <f t="shared" si="158"/>
        <v>0</v>
      </c>
      <c r="AJ179" s="168">
        <f t="shared" si="169"/>
        <v>0</v>
      </c>
      <c r="AK179" s="6"/>
      <c r="AL179" s="6"/>
      <c r="AM179" s="137">
        <f t="shared" si="159"/>
        <v>0</v>
      </c>
      <c r="AN179" s="159">
        <f t="shared" si="160"/>
        <v>0</v>
      </c>
      <c r="AO179" s="168">
        <f t="shared" si="170"/>
        <v>0</v>
      </c>
      <c r="AP179" s="6"/>
      <c r="AQ179" s="6"/>
      <c r="AR179" s="137">
        <f t="shared" si="161"/>
        <v>0</v>
      </c>
      <c r="AS179" s="159">
        <f t="shared" si="162"/>
        <v>0</v>
      </c>
      <c r="AT179" s="163">
        <f t="shared" si="163"/>
        <v>0</v>
      </c>
      <c r="AU179" s="164">
        <f t="shared" si="164"/>
        <v>0</v>
      </c>
    </row>
    <row r="180" spans="2:47" outlineLevel="1">
      <c r="B180" s="235" t="s">
        <v>90</v>
      </c>
      <c r="C180" s="62" t="s">
        <v>103</v>
      </c>
      <c r="D180" s="68"/>
      <c r="E180" s="69"/>
      <c r="F180" s="68"/>
      <c r="G180" s="137">
        <f t="shared" si="143"/>
        <v>0</v>
      </c>
      <c r="H180" s="166">
        <f t="shared" si="144"/>
        <v>0</v>
      </c>
      <c r="I180" s="68"/>
      <c r="J180" s="137">
        <f t="shared" si="145"/>
        <v>0</v>
      </c>
      <c r="K180" s="166">
        <f t="shared" si="146"/>
        <v>0</v>
      </c>
      <c r="L180" s="68"/>
      <c r="M180" s="137">
        <f t="shared" si="147"/>
        <v>0</v>
      </c>
      <c r="N180" s="166">
        <f t="shared" si="148"/>
        <v>0</v>
      </c>
      <c r="O180" s="68"/>
      <c r="P180" s="137">
        <f t="shared" si="149"/>
        <v>0</v>
      </c>
      <c r="Q180" s="166">
        <f t="shared" si="150"/>
        <v>0</v>
      </c>
      <c r="R180" s="163">
        <f t="shared" si="151"/>
        <v>0</v>
      </c>
      <c r="S180" s="164">
        <f t="shared" si="152"/>
        <v>0</v>
      </c>
      <c r="U180" s="168">
        <f t="shared" si="166"/>
        <v>0</v>
      </c>
      <c r="V180" s="6"/>
      <c r="W180" s="6"/>
      <c r="X180" s="137">
        <f t="shared" si="153"/>
        <v>0</v>
      </c>
      <c r="Y180" s="166">
        <f t="shared" si="154"/>
        <v>0</v>
      </c>
      <c r="Z180" s="168">
        <f t="shared" si="167"/>
        <v>0</v>
      </c>
      <c r="AA180" s="6"/>
      <c r="AB180" s="6"/>
      <c r="AC180" s="137">
        <f t="shared" si="155"/>
        <v>0</v>
      </c>
      <c r="AD180" s="159">
        <f t="shared" si="156"/>
        <v>0</v>
      </c>
      <c r="AE180" s="168">
        <f t="shared" si="168"/>
        <v>0</v>
      </c>
      <c r="AF180" s="6"/>
      <c r="AG180" s="6"/>
      <c r="AH180" s="137">
        <f t="shared" si="157"/>
        <v>0</v>
      </c>
      <c r="AI180" s="159">
        <f t="shared" si="158"/>
        <v>0</v>
      </c>
      <c r="AJ180" s="168">
        <f t="shared" si="169"/>
        <v>0</v>
      </c>
      <c r="AK180" s="6"/>
      <c r="AL180" s="6"/>
      <c r="AM180" s="137">
        <f t="shared" si="159"/>
        <v>0</v>
      </c>
      <c r="AN180" s="159">
        <f t="shared" si="160"/>
        <v>0</v>
      </c>
      <c r="AO180" s="168">
        <f t="shared" si="170"/>
        <v>0</v>
      </c>
      <c r="AP180" s="6"/>
      <c r="AQ180" s="6"/>
      <c r="AR180" s="137">
        <f t="shared" si="161"/>
        <v>0</v>
      </c>
      <c r="AS180" s="159">
        <f t="shared" si="162"/>
        <v>0</v>
      </c>
      <c r="AT180" s="163">
        <f t="shared" si="163"/>
        <v>0</v>
      </c>
      <c r="AU180" s="164">
        <f t="shared" si="164"/>
        <v>0</v>
      </c>
    </row>
    <row r="181" spans="2:47" outlineLevel="1">
      <c r="B181" s="236" t="s">
        <v>91</v>
      </c>
      <c r="C181" s="62" t="s">
        <v>103</v>
      </c>
      <c r="D181" s="68"/>
      <c r="E181" s="69">
        <v>10</v>
      </c>
      <c r="F181" s="68">
        <v>-1</v>
      </c>
      <c r="G181" s="137">
        <f t="shared" si="143"/>
        <v>9</v>
      </c>
      <c r="H181" s="166">
        <f t="shared" si="144"/>
        <v>-0.1</v>
      </c>
      <c r="I181" s="68"/>
      <c r="J181" s="137">
        <f t="shared" si="145"/>
        <v>9</v>
      </c>
      <c r="K181" s="166">
        <f t="shared" si="146"/>
        <v>0</v>
      </c>
      <c r="L181" s="68"/>
      <c r="M181" s="137">
        <f t="shared" si="147"/>
        <v>9</v>
      </c>
      <c r="N181" s="166">
        <f t="shared" si="148"/>
        <v>0</v>
      </c>
      <c r="O181" s="68"/>
      <c r="P181" s="137">
        <f t="shared" si="149"/>
        <v>9</v>
      </c>
      <c r="Q181" s="166">
        <f t="shared" si="150"/>
        <v>0</v>
      </c>
      <c r="R181" s="163">
        <f t="shared" si="151"/>
        <v>-1</v>
      </c>
      <c r="S181" s="164">
        <f t="shared" si="152"/>
        <v>-2.5996253574703254E-2</v>
      </c>
      <c r="U181" s="168">
        <f t="shared" si="166"/>
        <v>0</v>
      </c>
      <c r="V181" s="6"/>
      <c r="W181" s="6"/>
      <c r="X181" s="137">
        <f t="shared" si="153"/>
        <v>9</v>
      </c>
      <c r="Y181" s="166">
        <f t="shared" si="154"/>
        <v>0</v>
      </c>
      <c r="Z181" s="168">
        <f t="shared" si="167"/>
        <v>0</v>
      </c>
      <c r="AA181" s="6"/>
      <c r="AB181" s="6"/>
      <c r="AC181" s="137">
        <f t="shared" si="155"/>
        <v>9</v>
      </c>
      <c r="AD181" s="159">
        <f t="shared" si="156"/>
        <v>0</v>
      </c>
      <c r="AE181" s="168">
        <f t="shared" si="168"/>
        <v>0</v>
      </c>
      <c r="AF181" s="6"/>
      <c r="AG181" s="6"/>
      <c r="AH181" s="137">
        <f t="shared" si="157"/>
        <v>9</v>
      </c>
      <c r="AI181" s="159">
        <f t="shared" si="158"/>
        <v>0</v>
      </c>
      <c r="AJ181" s="168">
        <f t="shared" si="169"/>
        <v>0</v>
      </c>
      <c r="AK181" s="6"/>
      <c r="AL181" s="6"/>
      <c r="AM181" s="137">
        <f t="shared" si="159"/>
        <v>9</v>
      </c>
      <c r="AN181" s="159">
        <f t="shared" si="160"/>
        <v>0</v>
      </c>
      <c r="AO181" s="168">
        <f t="shared" si="170"/>
        <v>0</v>
      </c>
      <c r="AP181" s="6"/>
      <c r="AQ181" s="6"/>
      <c r="AR181" s="137">
        <f t="shared" si="161"/>
        <v>9</v>
      </c>
      <c r="AS181" s="159">
        <f t="shared" si="162"/>
        <v>0</v>
      </c>
      <c r="AT181" s="163">
        <f t="shared" si="163"/>
        <v>0</v>
      </c>
      <c r="AU181" s="164">
        <f t="shared" si="164"/>
        <v>0</v>
      </c>
    </row>
    <row r="182" spans="2:47" outlineLevel="1">
      <c r="B182" s="236" t="s">
        <v>92</v>
      </c>
      <c r="C182" s="62" t="s">
        <v>103</v>
      </c>
      <c r="D182" s="68"/>
      <c r="E182" s="69">
        <v>20</v>
      </c>
      <c r="F182" s="68"/>
      <c r="G182" s="137">
        <f t="shared" si="143"/>
        <v>20</v>
      </c>
      <c r="H182" s="166">
        <f t="shared" si="144"/>
        <v>0</v>
      </c>
      <c r="I182" s="68"/>
      <c r="J182" s="137">
        <f t="shared" si="145"/>
        <v>20</v>
      </c>
      <c r="K182" s="166">
        <f t="shared" si="146"/>
        <v>0</v>
      </c>
      <c r="L182" s="68"/>
      <c r="M182" s="137">
        <f t="shared" si="147"/>
        <v>20</v>
      </c>
      <c r="N182" s="166">
        <f t="shared" si="148"/>
        <v>0</v>
      </c>
      <c r="O182" s="68"/>
      <c r="P182" s="137">
        <f t="shared" si="149"/>
        <v>20</v>
      </c>
      <c r="Q182" s="166">
        <f t="shared" si="150"/>
        <v>0</v>
      </c>
      <c r="R182" s="163">
        <f t="shared" si="151"/>
        <v>0</v>
      </c>
      <c r="S182" s="164">
        <f t="shared" si="152"/>
        <v>0</v>
      </c>
      <c r="U182" s="168">
        <f t="shared" si="166"/>
        <v>1</v>
      </c>
      <c r="V182" s="6">
        <v>1</v>
      </c>
      <c r="W182" s="6"/>
      <c r="X182" s="137">
        <f t="shared" si="153"/>
        <v>21</v>
      </c>
      <c r="Y182" s="166">
        <f t="shared" si="154"/>
        <v>0.05</v>
      </c>
      <c r="Z182" s="168">
        <f t="shared" si="167"/>
        <v>2</v>
      </c>
      <c r="AA182" s="6">
        <v>2</v>
      </c>
      <c r="AB182" s="6"/>
      <c r="AC182" s="137">
        <f t="shared" si="155"/>
        <v>23</v>
      </c>
      <c r="AD182" s="159">
        <f t="shared" si="156"/>
        <v>9.5238095238095233E-2</v>
      </c>
      <c r="AE182" s="168">
        <f t="shared" si="168"/>
        <v>2</v>
      </c>
      <c r="AF182" s="6">
        <v>2</v>
      </c>
      <c r="AG182" s="6"/>
      <c r="AH182" s="137">
        <f t="shared" si="157"/>
        <v>25</v>
      </c>
      <c r="AI182" s="159">
        <f t="shared" si="158"/>
        <v>8.6956521739130432E-2</v>
      </c>
      <c r="AJ182" s="168">
        <f t="shared" si="169"/>
        <v>1</v>
      </c>
      <c r="AK182" s="6">
        <v>1</v>
      </c>
      <c r="AL182" s="6"/>
      <c r="AM182" s="137">
        <f t="shared" si="159"/>
        <v>26</v>
      </c>
      <c r="AN182" s="159">
        <f t="shared" si="160"/>
        <v>0.04</v>
      </c>
      <c r="AO182" s="168">
        <f t="shared" si="170"/>
        <v>1</v>
      </c>
      <c r="AP182" s="6">
        <v>1</v>
      </c>
      <c r="AQ182" s="6"/>
      <c r="AR182" s="137">
        <f t="shared" si="161"/>
        <v>27</v>
      </c>
      <c r="AS182" s="159">
        <f t="shared" si="162"/>
        <v>3.8461538461538464E-2</v>
      </c>
      <c r="AT182" s="163">
        <f t="shared" si="163"/>
        <v>7</v>
      </c>
      <c r="AU182" s="164">
        <f t="shared" si="164"/>
        <v>6.4844316803015944E-2</v>
      </c>
    </row>
    <row r="183" spans="2:47" outlineLevel="1">
      <c r="B183" s="235" t="s">
        <v>84</v>
      </c>
      <c r="C183" s="62" t="s">
        <v>103</v>
      </c>
      <c r="D183" s="68"/>
      <c r="E183" s="69"/>
      <c r="F183" s="68"/>
      <c r="G183" s="137">
        <f t="shared" si="143"/>
        <v>0</v>
      </c>
      <c r="H183" s="166">
        <f t="shared" si="144"/>
        <v>0</v>
      </c>
      <c r="I183" s="68"/>
      <c r="J183" s="137">
        <f t="shared" si="145"/>
        <v>0</v>
      </c>
      <c r="K183" s="166">
        <f t="shared" si="146"/>
        <v>0</v>
      </c>
      <c r="L183" s="68"/>
      <c r="M183" s="137">
        <f t="shared" si="147"/>
        <v>0</v>
      </c>
      <c r="N183" s="166">
        <f t="shared" si="148"/>
        <v>0</v>
      </c>
      <c r="O183" s="68"/>
      <c r="P183" s="137">
        <f t="shared" si="149"/>
        <v>0</v>
      </c>
      <c r="Q183" s="166">
        <f t="shared" si="150"/>
        <v>0</v>
      </c>
      <c r="R183" s="163">
        <f t="shared" si="151"/>
        <v>0</v>
      </c>
      <c r="S183" s="164">
        <f t="shared" si="152"/>
        <v>0</v>
      </c>
      <c r="U183" s="168">
        <f t="shared" si="166"/>
        <v>0</v>
      </c>
      <c r="V183" s="6"/>
      <c r="W183" s="6"/>
      <c r="X183" s="137">
        <f t="shared" si="153"/>
        <v>0</v>
      </c>
      <c r="Y183" s="166">
        <f t="shared" si="154"/>
        <v>0</v>
      </c>
      <c r="Z183" s="168">
        <f t="shared" si="167"/>
        <v>0</v>
      </c>
      <c r="AA183" s="6"/>
      <c r="AB183" s="6"/>
      <c r="AC183" s="137">
        <f t="shared" si="155"/>
        <v>0</v>
      </c>
      <c r="AD183" s="159">
        <f t="shared" si="156"/>
        <v>0</v>
      </c>
      <c r="AE183" s="168">
        <f t="shared" si="168"/>
        <v>0</v>
      </c>
      <c r="AF183" s="6"/>
      <c r="AG183" s="6"/>
      <c r="AH183" s="137">
        <f t="shared" si="157"/>
        <v>0</v>
      </c>
      <c r="AI183" s="159">
        <f t="shared" si="158"/>
        <v>0</v>
      </c>
      <c r="AJ183" s="168">
        <f t="shared" si="169"/>
        <v>0</v>
      </c>
      <c r="AK183" s="6"/>
      <c r="AL183" s="6"/>
      <c r="AM183" s="137">
        <f t="shared" si="159"/>
        <v>0</v>
      </c>
      <c r="AN183" s="159">
        <f t="shared" si="160"/>
        <v>0</v>
      </c>
      <c r="AO183" s="168">
        <f t="shared" si="170"/>
        <v>0</v>
      </c>
      <c r="AP183" s="6"/>
      <c r="AQ183" s="6"/>
      <c r="AR183" s="137">
        <f t="shared" si="161"/>
        <v>0</v>
      </c>
      <c r="AS183" s="159">
        <f t="shared" si="162"/>
        <v>0</v>
      </c>
      <c r="AT183" s="163">
        <f t="shared" si="163"/>
        <v>0</v>
      </c>
      <c r="AU183" s="164">
        <f t="shared" si="164"/>
        <v>0</v>
      </c>
    </row>
    <row r="184" spans="2:47" outlineLevel="1">
      <c r="B184" s="236" t="s">
        <v>93</v>
      </c>
      <c r="C184" s="62" t="s">
        <v>103</v>
      </c>
      <c r="D184" s="68">
        <v>1</v>
      </c>
      <c r="E184" s="69">
        <f>2+D184</f>
        <v>3</v>
      </c>
      <c r="F184" s="68"/>
      <c r="G184" s="137">
        <f t="shared" si="143"/>
        <v>3</v>
      </c>
      <c r="H184" s="166">
        <f t="shared" si="144"/>
        <v>0</v>
      </c>
      <c r="I184" s="68">
        <v>1</v>
      </c>
      <c r="J184" s="137">
        <f t="shared" si="145"/>
        <v>4</v>
      </c>
      <c r="K184" s="166">
        <f t="shared" si="146"/>
        <v>0.33333333333333331</v>
      </c>
      <c r="L184" s="68"/>
      <c r="M184" s="137">
        <f t="shared" si="147"/>
        <v>4</v>
      </c>
      <c r="N184" s="166">
        <f t="shared" si="148"/>
        <v>0</v>
      </c>
      <c r="O184" s="68"/>
      <c r="P184" s="137">
        <f t="shared" si="149"/>
        <v>4</v>
      </c>
      <c r="Q184" s="166">
        <f t="shared" si="150"/>
        <v>0</v>
      </c>
      <c r="R184" s="163">
        <f t="shared" si="151"/>
        <v>2</v>
      </c>
      <c r="S184" s="164">
        <f t="shared" si="152"/>
        <v>7.4569931823541991E-2</v>
      </c>
      <c r="U184" s="168">
        <f t="shared" si="166"/>
        <v>2</v>
      </c>
      <c r="V184" s="6">
        <v>2</v>
      </c>
      <c r="W184" s="6"/>
      <c r="X184" s="137">
        <f t="shared" si="153"/>
        <v>6</v>
      </c>
      <c r="Y184" s="166">
        <f t="shared" si="154"/>
        <v>0.5</v>
      </c>
      <c r="Z184" s="168">
        <f t="shared" si="167"/>
        <v>1</v>
      </c>
      <c r="AA184" s="6">
        <v>1</v>
      </c>
      <c r="AB184" s="6"/>
      <c r="AC184" s="137">
        <f t="shared" si="155"/>
        <v>7</v>
      </c>
      <c r="AD184" s="159">
        <f t="shared" si="156"/>
        <v>0.16666666666666666</v>
      </c>
      <c r="AE184" s="168">
        <f t="shared" si="168"/>
        <v>1</v>
      </c>
      <c r="AF184" s="6">
        <v>1</v>
      </c>
      <c r="AG184" s="6"/>
      <c r="AH184" s="137">
        <f t="shared" si="157"/>
        <v>8</v>
      </c>
      <c r="AI184" s="159">
        <f t="shared" si="158"/>
        <v>0.14285714285714285</v>
      </c>
      <c r="AJ184" s="168">
        <f t="shared" si="169"/>
        <v>1</v>
      </c>
      <c r="AK184" s="6">
        <v>1</v>
      </c>
      <c r="AL184" s="6"/>
      <c r="AM184" s="137">
        <f t="shared" si="159"/>
        <v>9</v>
      </c>
      <c r="AN184" s="159">
        <f t="shared" si="160"/>
        <v>0.125</v>
      </c>
      <c r="AO184" s="168">
        <f t="shared" si="170"/>
        <v>0</v>
      </c>
      <c r="AP184" s="6"/>
      <c r="AQ184" s="6"/>
      <c r="AR184" s="137">
        <f t="shared" si="161"/>
        <v>9</v>
      </c>
      <c r="AS184" s="159">
        <f t="shared" si="162"/>
        <v>0</v>
      </c>
      <c r="AT184" s="163">
        <f t="shared" si="163"/>
        <v>5</v>
      </c>
      <c r="AU184" s="164">
        <f t="shared" si="164"/>
        <v>0.1066819197003217</v>
      </c>
    </row>
    <row r="185" spans="2:47" outlineLevel="1">
      <c r="B185" s="235" t="s">
        <v>94</v>
      </c>
      <c r="C185" s="62" t="s">
        <v>103</v>
      </c>
      <c r="D185" s="68"/>
      <c r="E185" s="69"/>
      <c r="F185" s="68"/>
      <c r="G185" s="137">
        <f t="shared" si="143"/>
        <v>0</v>
      </c>
      <c r="H185" s="166">
        <f t="shared" si="144"/>
        <v>0</v>
      </c>
      <c r="I185" s="68"/>
      <c r="J185" s="137">
        <f t="shared" si="145"/>
        <v>0</v>
      </c>
      <c r="K185" s="166">
        <f t="shared" si="146"/>
        <v>0</v>
      </c>
      <c r="L185" s="68"/>
      <c r="M185" s="137">
        <f t="shared" si="147"/>
        <v>0</v>
      </c>
      <c r="N185" s="166">
        <f t="shared" si="148"/>
        <v>0</v>
      </c>
      <c r="O185" s="68"/>
      <c r="P185" s="137">
        <f t="shared" si="149"/>
        <v>0</v>
      </c>
      <c r="Q185" s="166">
        <f t="shared" si="150"/>
        <v>0</v>
      </c>
      <c r="R185" s="163">
        <f t="shared" si="151"/>
        <v>0</v>
      </c>
      <c r="S185" s="164">
        <f t="shared" si="152"/>
        <v>0</v>
      </c>
      <c r="U185" s="168">
        <f t="shared" si="166"/>
        <v>0</v>
      </c>
      <c r="V185" s="6"/>
      <c r="W185" s="6"/>
      <c r="X185" s="137">
        <f t="shared" si="153"/>
        <v>0</v>
      </c>
      <c r="Y185" s="166">
        <f t="shared" si="154"/>
        <v>0</v>
      </c>
      <c r="Z185" s="168">
        <f t="shared" si="167"/>
        <v>0</v>
      </c>
      <c r="AA185" s="6"/>
      <c r="AB185" s="6"/>
      <c r="AC185" s="137">
        <f t="shared" si="155"/>
        <v>0</v>
      </c>
      <c r="AD185" s="159">
        <f t="shared" si="156"/>
        <v>0</v>
      </c>
      <c r="AE185" s="168">
        <f t="shared" si="168"/>
        <v>0</v>
      </c>
      <c r="AF185" s="6"/>
      <c r="AG185" s="6"/>
      <c r="AH185" s="137">
        <f t="shared" si="157"/>
        <v>0</v>
      </c>
      <c r="AI185" s="159">
        <f t="shared" si="158"/>
        <v>0</v>
      </c>
      <c r="AJ185" s="168">
        <f t="shared" si="169"/>
        <v>0</v>
      </c>
      <c r="AK185" s="6"/>
      <c r="AL185" s="6"/>
      <c r="AM185" s="137">
        <f t="shared" si="159"/>
        <v>0</v>
      </c>
      <c r="AN185" s="159">
        <f t="shared" si="160"/>
        <v>0</v>
      </c>
      <c r="AO185" s="168">
        <f t="shared" si="170"/>
        <v>0</v>
      </c>
      <c r="AP185" s="6"/>
      <c r="AQ185" s="6"/>
      <c r="AR185" s="137">
        <f t="shared" si="161"/>
        <v>0</v>
      </c>
      <c r="AS185" s="159">
        <f t="shared" si="162"/>
        <v>0</v>
      </c>
      <c r="AT185" s="163">
        <f t="shared" si="163"/>
        <v>0</v>
      </c>
      <c r="AU185" s="164">
        <f t="shared" si="164"/>
        <v>0</v>
      </c>
    </row>
    <row r="186" spans="2:47" outlineLevel="1">
      <c r="B186" s="236" t="s">
        <v>95</v>
      </c>
      <c r="C186" s="62" t="s">
        <v>103</v>
      </c>
      <c r="D186" s="68"/>
      <c r="E186" s="69">
        <v>6</v>
      </c>
      <c r="F186" s="68">
        <v>-1</v>
      </c>
      <c r="G186" s="137">
        <f t="shared" si="143"/>
        <v>5</v>
      </c>
      <c r="H186" s="166">
        <f t="shared" si="144"/>
        <v>-0.16666666666666666</v>
      </c>
      <c r="I186" s="68">
        <v>1</v>
      </c>
      <c r="J186" s="137">
        <f t="shared" si="145"/>
        <v>6</v>
      </c>
      <c r="K186" s="166">
        <f t="shared" si="146"/>
        <v>0.2</v>
      </c>
      <c r="L186" s="68">
        <v>1</v>
      </c>
      <c r="M186" s="137">
        <f t="shared" si="147"/>
        <v>7</v>
      </c>
      <c r="N186" s="166">
        <f t="shared" si="148"/>
        <v>0.16666666666666666</v>
      </c>
      <c r="O186" s="68"/>
      <c r="P186" s="137">
        <f t="shared" si="149"/>
        <v>7</v>
      </c>
      <c r="Q186" s="166">
        <f t="shared" si="150"/>
        <v>0</v>
      </c>
      <c r="R186" s="163">
        <f t="shared" si="151"/>
        <v>1</v>
      </c>
      <c r="S186" s="164">
        <f t="shared" si="152"/>
        <v>3.9289877625411807E-2</v>
      </c>
      <c r="U186" s="168">
        <f t="shared" si="166"/>
        <v>0</v>
      </c>
      <c r="V186" s="6"/>
      <c r="W186" s="6"/>
      <c r="X186" s="137">
        <f t="shared" si="153"/>
        <v>7</v>
      </c>
      <c r="Y186" s="166">
        <f t="shared" si="154"/>
        <v>0</v>
      </c>
      <c r="Z186" s="168">
        <f t="shared" si="167"/>
        <v>0</v>
      </c>
      <c r="AA186" s="6"/>
      <c r="AB186" s="6"/>
      <c r="AC186" s="137">
        <f t="shared" si="155"/>
        <v>7</v>
      </c>
      <c r="AD186" s="159">
        <f t="shared" si="156"/>
        <v>0</v>
      </c>
      <c r="AE186" s="168">
        <f t="shared" si="168"/>
        <v>0</v>
      </c>
      <c r="AF186" s="6"/>
      <c r="AG186" s="6"/>
      <c r="AH186" s="137">
        <f t="shared" si="157"/>
        <v>7</v>
      </c>
      <c r="AI186" s="159">
        <f t="shared" si="158"/>
        <v>0</v>
      </c>
      <c r="AJ186" s="168">
        <f t="shared" si="169"/>
        <v>0</v>
      </c>
      <c r="AK186" s="6"/>
      <c r="AL186" s="6"/>
      <c r="AM186" s="137">
        <f t="shared" si="159"/>
        <v>7</v>
      </c>
      <c r="AN186" s="159">
        <f t="shared" si="160"/>
        <v>0</v>
      </c>
      <c r="AO186" s="168">
        <f t="shared" si="170"/>
        <v>0</v>
      </c>
      <c r="AP186" s="6"/>
      <c r="AQ186" s="6"/>
      <c r="AR186" s="137">
        <f t="shared" si="161"/>
        <v>7</v>
      </c>
      <c r="AS186" s="159">
        <f t="shared" si="162"/>
        <v>0</v>
      </c>
      <c r="AT186" s="163">
        <f t="shared" si="163"/>
        <v>0</v>
      </c>
      <c r="AU186" s="164">
        <f t="shared" si="164"/>
        <v>0</v>
      </c>
    </row>
    <row r="187" spans="2:47" outlineLevel="1">
      <c r="B187" s="236" t="s">
        <v>96</v>
      </c>
      <c r="C187" s="62" t="s">
        <v>103</v>
      </c>
      <c r="D187" s="68"/>
      <c r="E187" s="69">
        <v>5</v>
      </c>
      <c r="F187" s="68"/>
      <c r="G187" s="137">
        <f t="shared" si="143"/>
        <v>5</v>
      </c>
      <c r="H187" s="166">
        <f t="shared" si="144"/>
        <v>0</v>
      </c>
      <c r="I187" s="68"/>
      <c r="J187" s="137">
        <f t="shared" si="145"/>
        <v>5</v>
      </c>
      <c r="K187" s="166">
        <f t="shared" si="146"/>
        <v>0</v>
      </c>
      <c r="L187" s="68">
        <v>-1</v>
      </c>
      <c r="M187" s="137">
        <f t="shared" si="147"/>
        <v>4</v>
      </c>
      <c r="N187" s="166">
        <f t="shared" si="148"/>
        <v>-0.2</v>
      </c>
      <c r="O187" s="68"/>
      <c r="P187" s="137">
        <f t="shared" si="149"/>
        <v>4</v>
      </c>
      <c r="Q187" s="166">
        <f t="shared" si="150"/>
        <v>0</v>
      </c>
      <c r="R187" s="163">
        <f t="shared" si="151"/>
        <v>-1</v>
      </c>
      <c r="S187" s="164">
        <f t="shared" si="152"/>
        <v>-5.4258390996824168E-2</v>
      </c>
      <c r="U187" s="168">
        <f t="shared" si="166"/>
        <v>6</v>
      </c>
      <c r="V187" s="6">
        <f>3+3</f>
        <v>6</v>
      </c>
      <c r="W187" s="6"/>
      <c r="X187" s="137">
        <f t="shared" si="153"/>
        <v>10</v>
      </c>
      <c r="Y187" s="166">
        <f t="shared" si="154"/>
        <v>1.5</v>
      </c>
      <c r="Z187" s="168">
        <f t="shared" si="167"/>
        <v>2</v>
      </c>
      <c r="AA187" s="6">
        <v>2</v>
      </c>
      <c r="AB187" s="6"/>
      <c r="AC187" s="137">
        <f t="shared" si="155"/>
        <v>12</v>
      </c>
      <c r="AD187" s="159">
        <f t="shared" si="156"/>
        <v>0.2</v>
      </c>
      <c r="AE187" s="168">
        <f t="shared" si="168"/>
        <v>2</v>
      </c>
      <c r="AF187" s="6">
        <v>2</v>
      </c>
      <c r="AG187" s="6"/>
      <c r="AH187" s="137">
        <f t="shared" si="157"/>
        <v>14</v>
      </c>
      <c r="AI187" s="159">
        <f t="shared" si="158"/>
        <v>0.16666666666666666</v>
      </c>
      <c r="AJ187" s="168">
        <f t="shared" si="169"/>
        <v>1</v>
      </c>
      <c r="AK187" s="6">
        <v>1</v>
      </c>
      <c r="AL187" s="6"/>
      <c r="AM187" s="137">
        <f t="shared" si="159"/>
        <v>15</v>
      </c>
      <c r="AN187" s="159">
        <f t="shared" si="160"/>
        <v>7.1428571428571425E-2</v>
      </c>
      <c r="AO187" s="168">
        <f t="shared" si="170"/>
        <v>1</v>
      </c>
      <c r="AP187" s="6">
        <v>1</v>
      </c>
      <c r="AQ187" s="6"/>
      <c r="AR187" s="137">
        <f t="shared" si="161"/>
        <v>16</v>
      </c>
      <c r="AS187" s="159">
        <f t="shared" si="162"/>
        <v>6.6666666666666666E-2</v>
      </c>
      <c r="AT187" s="163">
        <f t="shared" si="163"/>
        <v>12</v>
      </c>
      <c r="AU187" s="164">
        <f t="shared" si="164"/>
        <v>0.12468265038069815</v>
      </c>
    </row>
    <row r="188" spans="2:47" ht="15" customHeight="1" outlineLevel="1">
      <c r="B188" s="49" t="s">
        <v>135</v>
      </c>
      <c r="C188" s="46" t="s">
        <v>103</v>
      </c>
      <c r="D188" s="169">
        <f>SUM(D165:D187)</f>
        <v>1</v>
      </c>
      <c r="E188" s="169">
        <f>SUM(E165:E187)</f>
        <v>50</v>
      </c>
      <c r="F188" s="169">
        <f>SUM(F165:F187)</f>
        <v>-2</v>
      </c>
      <c r="G188" s="169">
        <f>SUM(G165:G187)</f>
        <v>48</v>
      </c>
      <c r="H188" s="165">
        <f>IFERROR((G188-E188)/E188,0)</f>
        <v>-0.04</v>
      </c>
      <c r="I188" s="169">
        <f>SUM(I165:I187)</f>
        <v>2</v>
      </c>
      <c r="J188" s="169">
        <f>SUM(J165:J187)</f>
        <v>50</v>
      </c>
      <c r="K188" s="165">
        <f t="shared" si="146"/>
        <v>4.1666666666666664E-2</v>
      </c>
      <c r="L188" s="169">
        <f>SUM(L165:L187)</f>
        <v>0</v>
      </c>
      <c r="M188" s="169">
        <f>SUM(M165:M187)</f>
        <v>50</v>
      </c>
      <c r="N188" s="165">
        <f t="shared" si="148"/>
        <v>0</v>
      </c>
      <c r="O188" s="169">
        <f>SUM(O165:O187)</f>
        <v>0</v>
      </c>
      <c r="P188" s="169">
        <f>SUM(P165:P187)</f>
        <v>50</v>
      </c>
      <c r="Q188" s="165">
        <f t="shared" si="150"/>
        <v>0</v>
      </c>
      <c r="R188" s="169">
        <f>SUM(R165:R187)</f>
        <v>1</v>
      </c>
      <c r="S188" s="164">
        <f t="shared" si="152"/>
        <v>0</v>
      </c>
      <c r="U188" s="169">
        <f>SUM(U165:U187)</f>
        <v>10</v>
      </c>
      <c r="V188" s="169">
        <f>SUM(V165:V187)</f>
        <v>10</v>
      </c>
      <c r="W188" s="169">
        <f>SUM(W165:W187)</f>
        <v>0</v>
      </c>
      <c r="X188" s="169">
        <f>SUM(X165:X187)</f>
        <v>60</v>
      </c>
      <c r="Y188" s="165">
        <f>IFERROR((X188-P188)/P188,0)</f>
        <v>0.2</v>
      </c>
      <c r="Z188" s="169">
        <f>SUM(Z165:Z187)</f>
        <v>8</v>
      </c>
      <c r="AA188" s="169">
        <f>SUM(AA165:AA187)</f>
        <v>8</v>
      </c>
      <c r="AB188" s="169">
        <f>SUM(AB165:AB187)</f>
        <v>0</v>
      </c>
      <c r="AC188" s="169">
        <f>SUM(AC165:AC187)</f>
        <v>68</v>
      </c>
      <c r="AD188" s="160">
        <f>IFERROR((AC188-X188)/X188,0)</f>
        <v>0.13333333333333333</v>
      </c>
      <c r="AE188" s="169">
        <f>SUM(AE165:AE187)</f>
        <v>8</v>
      </c>
      <c r="AF188" s="169">
        <f>SUM(AF165:AF187)</f>
        <v>8</v>
      </c>
      <c r="AG188" s="169">
        <f>SUM(AG165:AG187)</f>
        <v>0</v>
      </c>
      <c r="AH188" s="169">
        <f>SUM(AH165:AH187)</f>
        <v>76</v>
      </c>
      <c r="AI188" s="160">
        <f t="shared" si="158"/>
        <v>0.11764705882352941</v>
      </c>
      <c r="AJ188" s="169">
        <f>SUM(AJ165:AJ187)</f>
        <v>6</v>
      </c>
      <c r="AK188" s="169">
        <f>SUM(AK165:AK187)</f>
        <v>6</v>
      </c>
      <c r="AL188" s="169">
        <f>SUM(AL165:AL187)</f>
        <v>0</v>
      </c>
      <c r="AM188" s="169">
        <f>SUM(AM165:AM187)</f>
        <v>82</v>
      </c>
      <c r="AN188" s="160">
        <f t="shared" si="160"/>
        <v>7.8947368421052627E-2</v>
      </c>
      <c r="AO188" s="169">
        <f>SUM(AO165:AO187)</f>
        <v>5</v>
      </c>
      <c r="AP188" s="169">
        <f>SUM(AP165:AP187)</f>
        <v>5</v>
      </c>
      <c r="AQ188" s="169">
        <f>SUM(AQ165:AQ187)</f>
        <v>0</v>
      </c>
      <c r="AR188" s="169">
        <f>SUM(AR165:AR187)</f>
        <v>87</v>
      </c>
      <c r="AS188" s="160">
        <f t="shared" si="162"/>
        <v>6.097560975609756E-2</v>
      </c>
      <c r="AT188" s="169">
        <f>SUM(AT165:AT187)</f>
        <v>37</v>
      </c>
      <c r="AU188" s="164">
        <f t="shared" si="164"/>
        <v>9.7341996771849404E-2</v>
      </c>
    </row>
    <row r="189" spans="2:47" ht="15" customHeight="1"/>
    <row r="190" spans="2:47" ht="15.6">
      <c r="B190" s="293" t="s">
        <v>109</v>
      </c>
      <c r="C190" s="293"/>
      <c r="D190" s="293"/>
      <c r="E190" s="293"/>
      <c r="F190" s="293"/>
      <c r="G190" s="293"/>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row>
    <row r="191" spans="2:47" ht="5.45" customHeight="1" outlineLevel="1">
      <c r="B191" s="102"/>
      <c r="C191" s="102"/>
      <c r="D191" s="102"/>
      <c r="E191" s="102"/>
      <c r="F191" s="102"/>
      <c r="G191" s="102"/>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row>
    <row r="192" spans="2:47" outlineLevel="1">
      <c r="B192" s="304"/>
      <c r="C192" s="307" t="s">
        <v>102</v>
      </c>
      <c r="D192" s="310" t="s">
        <v>127</v>
      </c>
      <c r="E192" s="312"/>
      <c r="F192" s="312"/>
      <c r="G192" s="312"/>
      <c r="H192" s="312"/>
      <c r="I192" s="312"/>
      <c r="J192" s="312"/>
      <c r="K192" s="312"/>
      <c r="L192" s="312"/>
      <c r="M192" s="312"/>
      <c r="N192" s="312"/>
      <c r="O192" s="312"/>
      <c r="P192" s="312"/>
      <c r="Q192" s="311"/>
      <c r="R192" s="313" t="str">
        <f xml:space="preserve"> D193&amp;" - "&amp;O193</f>
        <v>2019 - 2023</v>
      </c>
      <c r="S192" s="314"/>
      <c r="U192" s="310" t="s">
        <v>128</v>
      </c>
      <c r="V192" s="312"/>
      <c r="W192" s="312"/>
      <c r="X192" s="312"/>
      <c r="Y192" s="312"/>
      <c r="Z192" s="312"/>
      <c r="AA192" s="312"/>
      <c r="AB192" s="312"/>
      <c r="AC192" s="312"/>
      <c r="AD192" s="312"/>
      <c r="AE192" s="312"/>
      <c r="AF192" s="312"/>
      <c r="AG192" s="312"/>
      <c r="AH192" s="312"/>
      <c r="AI192" s="312"/>
      <c r="AJ192" s="312"/>
      <c r="AK192" s="312"/>
      <c r="AL192" s="312"/>
      <c r="AM192" s="312"/>
      <c r="AN192" s="312"/>
      <c r="AO192" s="312"/>
      <c r="AP192" s="312"/>
      <c r="AQ192" s="312"/>
      <c r="AR192" s="312"/>
      <c r="AS192" s="312"/>
      <c r="AT192" s="312"/>
      <c r="AU192" s="311"/>
    </row>
    <row r="193" spans="2:47" outlineLevel="1">
      <c r="B193" s="305"/>
      <c r="C193" s="308"/>
      <c r="D193" s="310">
        <f>$C$3-5</f>
        <v>2019</v>
      </c>
      <c r="E193" s="311"/>
      <c r="F193" s="310">
        <f>$C$3-4</f>
        <v>2020</v>
      </c>
      <c r="G193" s="312"/>
      <c r="H193" s="311"/>
      <c r="I193" s="310">
        <f>$C$3-3</f>
        <v>2021</v>
      </c>
      <c r="J193" s="312"/>
      <c r="K193" s="311"/>
      <c r="L193" s="310">
        <f>$C$3-2</f>
        <v>2022</v>
      </c>
      <c r="M193" s="312"/>
      <c r="N193" s="311"/>
      <c r="O193" s="310">
        <f>$C$3-1</f>
        <v>2023</v>
      </c>
      <c r="P193" s="312"/>
      <c r="Q193" s="311"/>
      <c r="R193" s="315"/>
      <c r="S193" s="316"/>
      <c r="U193" s="310">
        <f>$C$3</f>
        <v>2024</v>
      </c>
      <c r="V193" s="312"/>
      <c r="W193" s="312"/>
      <c r="X193" s="312"/>
      <c r="Y193" s="311"/>
      <c r="Z193" s="310">
        <f>$C$3+1</f>
        <v>2025</v>
      </c>
      <c r="AA193" s="312"/>
      <c r="AB193" s="312"/>
      <c r="AC193" s="312"/>
      <c r="AD193" s="311"/>
      <c r="AE193" s="310">
        <f>$C$3+2</f>
        <v>2026</v>
      </c>
      <c r="AF193" s="312"/>
      <c r="AG193" s="312"/>
      <c r="AH193" s="312"/>
      <c r="AI193" s="311"/>
      <c r="AJ193" s="310">
        <f>$C$3+3</f>
        <v>2027</v>
      </c>
      <c r="AK193" s="312"/>
      <c r="AL193" s="312"/>
      <c r="AM193" s="312"/>
      <c r="AN193" s="311"/>
      <c r="AO193" s="310">
        <f>$C$3+4</f>
        <v>2028</v>
      </c>
      <c r="AP193" s="312"/>
      <c r="AQ193" s="312"/>
      <c r="AR193" s="312"/>
      <c r="AS193" s="311"/>
      <c r="AT193" s="317" t="str">
        <f>U193&amp;" - "&amp;AO193</f>
        <v>2024 - 2028</v>
      </c>
      <c r="AU193" s="318"/>
    </row>
    <row r="194" spans="2:47" ht="43.15" outlineLevel="1">
      <c r="B194" s="306"/>
      <c r="C194" s="309"/>
      <c r="D194" s="64" t="s">
        <v>129</v>
      </c>
      <c r="E194" s="65" t="s">
        <v>130</v>
      </c>
      <c r="F194" s="64" t="s">
        <v>129</v>
      </c>
      <c r="G194" s="8" t="s">
        <v>130</v>
      </c>
      <c r="H194" s="65" t="s">
        <v>131</v>
      </c>
      <c r="I194" s="64" t="s">
        <v>129</v>
      </c>
      <c r="J194" s="8" t="s">
        <v>130</v>
      </c>
      <c r="K194" s="65" t="s">
        <v>131</v>
      </c>
      <c r="L194" s="64" t="s">
        <v>129</v>
      </c>
      <c r="M194" s="8" t="s">
        <v>130</v>
      </c>
      <c r="N194" s="65" t="s">
        <v>131</v>
      </c>
      <c r="O194" s="64" t="s">
        <v>129</v>
      </c>
      <c r="P194" s="8" t="s">
        <v>130</v>
      </c>
      <c r="Q194" s="65" t="s">
        <v>131</v>
      </c>
      <c r="R194" s="64" t="s">
        <v>123</v>
      </c>
      <c r="S194" s="119" t="s">
        <v>132</v>
      </c>
      <c r="U194" s="64" t="s">
        <v>129</v>
      </c>
      <c r="V194" s="104" t="s">
        <v>133</v>
      </c>
      <c r="W194" s="104" t="s">
        <v>134</v>
      </c>
      <c r="X194" s="8" t="s">
        <v>130</v>
      </c>
      <c r="Y194" s="65" t="s">
        <v>131</v>
      </c>
      <c r="Z194" s="64" t="s">
        <v>129</v>
      </c>
      <c r="AA194" s="104" t="s">
        <v>133</v>
      </c>
      <c r="AB194" s="104" t="s">
        <v>134</v>
      </c>
      <c r="AC194" s="8" t="s">
        <v>130</v>
      </c>
      <c r="AD194" s="65" t="s">
        <v>131</v>
      </c>
      <c r="AE194" s="64" t="s">
        <v>129</v>
      </c>
      <c r="AF194" s="104" t="s">
        <v>133</v>
      </c>
      <c r="AG194" s="104" t="s">
        <v>134</v>
      </c>
      <c r="AH194" s="8" t="s">
        <v>130</v>
      </c>
      <c r="AI194" s="65" t="s">
        <v>131</v>
      </c>
      <c r="AJ194" s="64" t="s">
        <v>129</v>
      </c>
      <c r="AK194" s="104" t="s">
        <v>133</v>
      </c>
      <c r="AL194" s="104" t="s">
        <v>134</v>
      </c>
      <c r="AM194" s="8" t="s">
        <v>130</v>
      </c>
      <c r="AN194" s="65" t="s">
        <v>131</v>
      </c>
      <c r="AO194" s="64" t="s">
        <v>129</v>
      </c>
      <c r="AP194" s="104" t="s">
        <v>133</v>
      </c>
      <c r="AQ194" s="104" t="s">
        <v>134</v>
      </c>
      <c r="AR194" s="8" t="s">
        <v>130</v>
      </c>
      <c r="AS194" s="65" t="s">
        <v>131</v>
      </c>
      <c r="AT194" s="64" t="s">
        <v>123</v>
      </c>
      <c r="AU194" s="119" t="s">
        <v>132</v>
      </c>
    </row>
    <row r="195" spans="2:47" outlineLevel="1">
      <c r="B195" s="235" t="s">
        <v>75</v>
      </c>
      <c r="C195" s="62" t="s">
        <v>103</v>
      </c>
      <c r="D195" s="68"/>
      <c r="E195" s="69"/>
      <c r="F195" s="68"/>
      <c r="G195" s="137">
        <f t="shared" ref="G195:G217" si="171">E195+F195</f>
        <v>0</v>
      </c>
      <c r="H195" s="166">
        <f t="shared" ref="H195:H217" si="172">IFERROR((G195-E195)/E195,0)</f>
        <v>0</v>
      </c>
      <c r="I195" s="68"/>
      <c r="J195" s="137">
        <f t="shared" ref="J195:J217" si="173">G195+I195</f>
        <v>0</v>
      </c>
      <c r="K195" s="166">
        <f t="shared" ref="K195:K218" si="174">IFERROR((J195-G195)/G195,0)</f>
        <v>0</v>
      </c>
      <c r="L195" s="68"/>
      <c r="M195" s="137">
        <f t="shared" ref="M195:M217" si="175">J195+L195</f>
        <v>0</v>
      </c>
      <c r="N195" s="166">
        <f t="shared" ref="N195:N218" si="176">IFERROR((M195-J195)/J195,0)</f>
        <v>0</v>
      </c>
      <c r="O195" s="68"/>
      <c r="P195" s="137">
        <f t="shared" ref="P195:P217" si="177">M195+O195</f>
        <v>0</v>
      </c>
      <c r="Q195" s="166">
        <f t="shared" ref="Q195:Q218" si="178">IFERROR((P195-M195)/M195,0)</f>
        <v>0</v>
      </c>
      <c r="R195" s="163">
        <f t="shared" ref="R195:R217" si="179">D195+F195+I195+L195+O195</f>
        <v>0</v>
      </c>
      <c r="S195" s="164">
        <f t="shared" ref="S195:S218" si="180">IFERROR((P195/E195)^(1/4)-1,0)</f>
        <v>0</v>
      </c>
      <c r="U195" s="168">
        <f>V195+W195</f>
        <v>0</v>
      </c>
      <c r="V195" s="6"/>
      <c r="W195" s="6"/>
      <c r="X195" s="137">
        <f t="shared" ref="X195:X217" si="181">P195+U195</f>
        <v>0</v>
      </c>
      <c r="Y195" s="166">
        <f t="shared" ref="Y195:Y217" si="182">IFERROR((X195-P195)/P195,0)</f>
        <v>0</v>
      </c>
      <c r="Z195" s="168">
        <f>AA195+AB195</f>
        <v>0</v>
      </c>
      <c r="AA195" s="6"/>
      <c r="AB195" s="6"/>
      <c r="AC195" s="137">
        <f t="shared" ref="AC195:AC217" si="183">X195+Z195</f>
        <v>0</v>
      </c>
      <c r="AD195" s="159">
        <f t="shared" ref="AD195:AD218" si="184">IFERROR((AC195-X195)/X195,0)</f>
        <v>0</v>
      </c>
      <c r="AE195" s="168">
        <f>AF195+AG195</f>
        <v>0</v>
      </c>
      <c r="AF195" s="6"/>
      <c r="AG195" s="6"/>
      <c r="AH195" s="137">
        <f t="shared" ref="AH195:AH217" si="185">AC195+AE195</f>
        <v>0</v>
      </c>
      <c r="AI195" s="159">
        <f t="shared" ref="AI195:AI218" si="186">IFERROR((AH195-AC195)/AC195,0)</f>
        <v>0</v>
      </c>
      <c r="AJ195" s="168">
        <f>AK195+AL195</f>
        <v>0</v>
      </c>
      <c r="AK195" s="6"/>
      <c r="AL195" s="6"/>
      <c r="AM195" s="137">
        <f t="shared" ref="AM195:AM217" si="187">AH195+AJ195</f>
        <v>0</v>
      </c>
      <c r="AN195" s="159">
        <f t="shared" ref="AN195:AN218" si="188">IFERROR((AM195-AH195)/AH195,0)</f>
        <v>0</v>
      </c>
      <c r="AO195" s="168">
        <f>AP195+AQ195</f>
        <v>0</v>
      </c>
      <c r="AP195" s="6"/>
      <c r="AQ195" s="6"/>
      <c r="AR195" s="137">
        <f t="shared" ref="AR195:AR217" si="189">AM195+AO195</f>
        <v>0</v>
      </c>
      <c r="AS195" s="159">
        <f t="shared" ref="AS195:AS218" si="190">IFERROR((AR195-AM195)/AM195,0)</f>
        <v>0</v>
      </c>
      <c r="AT195" s="163">
        <f t="shared" ref="AT195:AT217" si="191">U195+Z195+AE195+AJ195+AO195</f>
        <v>0</v>
      </c>
      <c r="AU195" s="164">
        <f t="shared" ref="AU195:AU218" si="192">IFERROR((AR195/X195)^(1/4)-1,0)</f>
        <v>0</v>
      </c>
    </row>
    <row r="196" spans="2:47" outlineLevel="1">
      <c r="B196" s="236" t="s">
        <v>76</v>
      </c>
      <c r="C196" s="62" t="s">
        <v>103</v>
      </c>
      <c r="D196" s="68"/>
      <c r="E196" s="69"/>
      <c r="F196" s="68"/>
      <c r="G196" s="137">
        <f t="shared" si="171"/>
        <v>0</v>
      </c>
      <c r="H196" s="166">
        <f t="shared" si="172"/>
        <v>0</v>
      </c>
      <c r="I196" s="68"/>
      <c r="J196" s="137">
        <f t="shared" si="173"/>
        <v>0</v>
      </c>
      <c r="K196" s="166">
        <f t="shared" si="174"/>
        <v>0</v>
      </c>
      <c r="L196" s="68"/>
      <c r="M196" s="137">
        <f t="shared" si="175"/>
        <v>0</v>
      </c>
      <c r="N196" s="166">
        <f t="shared" si="176"/>
        <v>0</v>
      </c>
      <c r="O196" s="68"/>
      <c r="P196" s="137">
        <f t="shared" si="177"/>
        <v>0</v>
      </c>
      <c r="Q196" s="166">
        <f t="shared" si="178"/>
        <v>0</v>
      </c>
      <c r="R196" s="163">
        <f t="shared" si="179"/>
        <v>0</v>
      </c>
      <c r="S196" s="164">
        <f t="shared" si="180"/>
        <v>0</v>
      </c>
      <c r="U196" s="168">
        <f t="shared" ref="U196:U217" si="193">V196+W196</f>
        <v>0</v>
      </c>
      <c r="V196" s="6"/>
      <c r="W196" s="6"/>
      <c r="X196" s="137">
        <f t="shared" si="181"/>
        <v>0</v>
      </c>
      <c r="Y196" s="166">
        <f t="shared" si="182"/>
        <v>0</v>
      </c>
      <c r="Z196" s="168">
        <f t="shared" ref="Z196:Z217" si="194">AA196+AB196</f>
        <v>0</v>
      </c>
      <c r="AA196" s="6"/>
      <c r="AB196" s="6"/>
      <c r="AC196" s="137">
        <f t="shared" si="183"/>
        <v>0</v>
      </c>
      <c r="AD196" s="159">
        <f t="shared" si="184"/>
        <v>0</v>
      </c>
      <c r="AE196" s="168">
        <f t="shared" ref="AE196:AE217" si="195">AF196+AG196</f>
        <v>0</v>
      </c>
      <c r="AF196" s="6"/>
      <c r="AG196" s="6"/>
      <c r="AH196" s="137">
        <f t="shared" si="185"/>
        <v>0</v>
      </c>
      <c r="AI196" s="159">
        <f t="shared" si="186"/>
        <v>0</v>
      </c>
      <c r="AJ196" s="168">
        <f t="shared" ref="AJ196:AJ217" si="196">AK196+AL196</f>
        <v>0</v>
      </c>
      <c r="AK196" s="6"/>
      <c r="AL196" s="6"/>
      <c r="AM196" s="137">
        <f t="shared" si="187"/>
        <v>0</v>
      </c>
      <c r="AN196" s="159">
        <f t="shared" si="188"/>
        <v>0</v>
      </c>
      <c r="AO196" s="168">
        <f t="shared" ref="AO196:AO217" si="197">AP196+AQ196</f>
        <v>0</v>
      </c>
      <c r="AP196" s="6"/>
      <c r="AQ196" s="6"/>
      <c r="AR196" s="137">
        <f t="shared" si="189"/>
        <v>0</v>
      </c>
      <c r="AS196" s="159">
        <f t="shared" si="190"/>
        <v>0</v>
      </c>
      <c r="AT196" s="163">
        <f t="shared" si="191"/>
        <v>0</v>
      </c>
      <c r="AU196" s="164">
        <f t="shared" si="192"/>
        <v>0</v>
      </c>
    </row>
    <row r="197" spans="2:47" outlineLevel="1">
      <c r="B197" s="236" t="s">
        <v>77</v>
      </c>
      <c r="C197" s="62" t="s">
        <v>103</v>
      </c>
      <c r="D197" s="68"/>
      <c r="E197" s="69"/>
      <c r="F197" s="68"/>
      <c r="G197" s="137">
        <f t="shared" si="171"/>
        <v>0</v>
      </c>
      <c r="H197" s="166">
        <f t="shared" si="172"/>
        <v>0</v>
      </c>
      <c r="I197" s="68"/>
      <c r="J197" s="137">
        <f t="shared" si="173"/>
        <v>0</v>
      </c>
      <c r="K197" s="166">
        <f t="shared" si="174"/>
        <v>0</v>
      </c>
      <c r="L197" s="68"/>
      <c r="M197" s="137">
        <f t="shared" si="175"/>
        <v>0</v>
      </c>
      <c r="N197" s="166">
        <f t="shared" si="176"/>
        <v>0</v>
      </c>
      <c r="O197" s="68"/>
      <c r="P197" s="137">
        <f t="shared" si="177"/>
        <v>0</v>
      </c>
      <c r="Q197" s="166">
        <f t="shared" si="178"/>
        <v>0</v>
      </c>
      <c r="R197" s="163">
        <f t="shared" si="179"/>
        <v>0</v>
      </c>
      <c r="S197" s="164">
        <f t="shared" si="180"/>
        <v>0</v>
      </c>
      <c r="U197" s="168">
        <f t="shared" si="193"/>
        <v>0</v>
      </c>
      <c r="V197" s="6"/>
      <c r="W197" s="6"/>
      <c r="X197" s="137">
        <f t="shared" si="181"/>
        <v>0</v>
      </c>
      <c r="Y197" s="166">
        <f t="shared" si="182"/>
        <v>0</v>
      </c>
      <c r="Z197" s="168">
        <f t="shared" si="194"/>
        <v>0</v>
      </c>
      <c r="AA197" s="6"/>
      <c r="AB197" s="6"/>
      <c r="AC197" s="137">
        <f t="shared" si="183"/>
        <v>0</v>
      </c>
      <c r="AD197" s="159">
        <f t="shared" si="184"/>
        <v>0</v>
      </c>
      <c r="AE197" s="168">
        <f t="shared" si="195"/>
        <v>0</v>
      </c>
      <c r="AF197" s="6"/>
      <c r="AG197" s="6"/>
      <c r="AH197" s="137">
        <f t="shared" si="185"/>
        <v>0</v>
      </c>
      <c r="AI197" s="159">
        <f t="shared" si="186"/>
        <v>0</v>
      </c>
      <c r="AJ197" s="168">
        <f t="shared" si="196"/>
        <v>0</v>
      </c>
      <c r="AK197" s="6"/>
      <c r="AL197" s="6"/>
      <c r="AM197" s="137">
        <f t="shared" si="187"/>
        <v>0</v>
      </c>
      <c r="AN197" s="159">
        <f t="shared" si="188"/>
        <v>0</v>
      </c>
      <c r="AO197" s="168">
        <f t="shared" si="197"/>
        <v>0</v>
      </c>
      <c r="AP197" s="6"/>
      <c r="AQ197" s="6"/>
      <c r="AR197" s="137">
        <f t="shared" si="189"/>
        <v>0</v>
      </c>
      <c r="AS197" s="159">
        <f t="shared" si="190"/>
        <v>0</v>
      </c>
      <c r="AT197" s="163">
        <f t="shared" si="191"/>
        <v>0</v>
      </c>
      <c r="AU197" s="164">
        <f t="shared" si="192"/>
        <v>0</v>
      </c>
    </row>
    <row r="198" spans="2:47" outlineLevel="1">
      <c r="B198" s="235" t="s">
        <v>78</v>
      </c>
      <c r="C198" s="62" t="s">
        <v>103</v>
      </c>
      <c r="D198" s="68"/>
      <c r="E198" s="69"/>
      <c r="F198" s="68"/>
      <c r="G198" s="137">
        <f t="shared" si="171"/>
        <v>0</v>
      </c>
      <c r="H198" s="166">
        <f t="shared" si="172"/>
        <v>0</v>
      </c>
      <c r="I198" s="68"/>
      <c r="J198" s="137">
        <f t="shared" si="173"/>
        <v>0</v>
      </c>
      <c r="K198" s="166">
        <f t="shared" si="174"/>
        <v>0</v>
      </c>
      <c r="L198" s="68"/>
      <c r="M198" s="137">
        <f t="shared" si="175"/>
        <v>0</v>
      </c>
      <c r="N198" s="166">
        <f t="shared" si="176"/>
        <v>0</v>
      </c>
      <c r="O198" s="68"/>
      <c r="P198" s="137">
        <f t="shared" si="177"/>
        <v>0</v>
      </c>
      <c r="Q198" s="166">
        <f t="shared" si="178"/>
        <v>0</v>
      </c>
      <c r="R198" s="163">
        <f t="shared" si="179"/>
        <v>0</v>
      </c>
      <c r="S198" s="164">
        <f t="shared" si="180"/>
        <v>0</v>
      </c>
      <c r="U198" s="168">
        <f t="shared" si="193"/>
        <v>0</v>
      </c>
      <c r="V198" s="6"/>
      <c r="W198" s="6"/>
      <c r="X198" s="137">
        <f t="shared" si="181"/>
        <v>0</v>
      </c>
      <c r="Y198" s="166">
        <f t="shared" si="182"/>
        <v>0</v>
      </c>
      <c r="Z198" s="168">
        <f t="shared" si="194"/>
        <v>0</v>
      </c>
      <c r="AA198" s="6"/>
      <c r="AB198" s="6"/>
      <c r="AC198" s="137">
        <f t="shared" si="183"/>
        <v>0</v>
      </c>
      <c r="AD198" s="159">
        <f t="shared" si="184"/>
        <v>0</v>
      </c>
      <c r="AE198" s="168">
        <f t="shared" si="195"/>
        <v>0</v>
      </c>
      <c r="AF198" s="6"/>
      <c r="AG198" s="6"/>
      <c r="AH198" s="137">
        <f t="shared" si="185"/>
        <v>0</v>
      </c>
      <c r="AI198" s="159">
        <f t="shared" si="186"/>
        <v>0</v>
      </c>
      <c r="AJ198" s="168">
        <f t="shared" si="196"/>
        <v>0</v>
      </c>
      <c r="AK198" s="6"/>
      <c r="AL198" s="6"/>
      <c r="AM198" s="137">
        <f t="shared" si="187"/>
        <v>0</v>
      </c>
      <c r="AN198" s="159">
        <f t="shared" si="188"/>
        <v>0</v>
      </c>
      <c r="AO198" s="168">
        <f t="shared" si="197"/>
        <v>0</v>
      </c>
      <c r="AP198" s="6"/>
      <c r="AQ198" s="6"/>
      <c r="AR198" s="137">
        <f t="shared" si="189"/>
        <v>0</v>
      </c>
      <c r="AS198" s="159">
        <f t="shared" si="190"/>
        <v>0</v>
      </c>
      <c r="AT198" s="163">
        <f t="shared" si="191"/>
        <v>0</v>
      </c>
      <c r="AU198" s="164">
        <f t="shared" si="192"/>
        <v>0</v>
      </c>
    </row>
    <row r="199" spans="2:47" outlineLevel="1">
      <c r="B199" s="236" t="s">
        <v>79</v>
      </c>
      <c r="C199" s="62" t="s">
        <v>103</v>
      </c>
      <c r="D199" s="68"/>
      <c r="E199" s="69"/>
      <c r="F199" s="68"/>
      <c r="G199" s="137">
        <f t="shared" si="171"/>
        <v>0</v>
      </c>
      <c r="H199" s="166">
        <f t="shared" si="172"/>
        <v>0</v>
      </c>
      <c r="I199" s="68"/>
      <c r="J199" s="137">
        <f t="shared" si="173"/>
        <v>0</v>
      </c>
      <c r="K199" s="166">
        <f t="shared" si="174"/>
        <v>0</v>
      </c>
      <c r="L199" s="68"/>
      <c r="M199" s="137">
        <f t="shared" si="175"/>
        <v>0</v>
      </c>
      <c r="N199" s="166">
        <f t="shared" si="176"/>
        <v>0</v>
      </c>
      <c r="O199" s="68"/>
      <c r="P199" s="137">
        <f t="shared" si="177"/>
        <v>0</v>
      </c>
      <c r="Q199" s="166">
        <f t="shared" si="178"/>
        <v>0</v>
      </c>
      <c r="R199" s="163">
        <f t="shared" si="179"/>
        <v>0</v>
      </c>
      <c r="S199" s="164">
        <f t="shared" si="180"/>
        <v>0</v>
      </c>
      <c r="U199" s="168">
        <f t="shared" si="193"/>
        <v>0</v>
      </c>
      <c r="V199" s="6"/>
      <c r="W199" s="6"/>
      <c r="X199" s="137">
        <f t="shared" si="181"/>
        <v>0</v>
      </c>
      <c r="Y199" s="166">
        <f t="shared" si="182"/>
        <v>0</v>
      </c>
      <c r="Z199" s="168">
        <f t="shared" si="194"/>
        <v>0</v>
      </c>
      <c r="AA199" s="6"/>
      <c r="AB199" s="6"/>
      <c r="AC199" s="137">
        <f t="shared" si="183"/>
        <v>0</v>
      </c>
      <c r="AD199" s="159">
        <f t="shared" si="184"/>
        <v>0</v>
      </c>
      <c r="AE199" s="168">
        <f t="shared" si="195"/>
        <v>0</v>
      </c>
      <c r="AF199" s="6"/>
      <c r="AG199" s="6"/>
      <c r="AH199" s="137">
        <f t="shared" si="185"/>
        <v>0</v>
      </c>
      <c r="AI199" s="159">
        <f t="shared" si="186"/>
        <v>0</v>
      </c>
      <c r="AJ199" s="168">
        <f t="shared" si="196"/>
        <v>0</v>
      </c>
      <c r="AK199" s="6"/>
      <c r="AL199" s="6"/>
      <c r="AM199" s="137">
        <f t="shared" si="187"/>
        <v>0</v>
      </c>
      <c r="AN199" s="159">
        <f t="shared" si="188"/>
        <v>0</v>
      </c>
      <c r="AO199" s="168">
        <f t="shared" si="197"/>
        <v>0</v>
      </c>
      <c r="AP199" s="6"/>
      <c r="AQ199" s="6"/>
      <c r="AR199" s="137">
        <f t="shared" si="189"/>
        <v>0</v>
      </c>
      <c r="AS199" s="159">
        <f t="shared" si="190"/>
        <v>0</v>
      </c>
      <c r="AT199" s="163">
        <f t="shared" si="191"/>
        <v>0</v>
      </c>
      <c r="AU199" s="164">
        <f t="shared" si="192"/>
        <v>0</v>
      </c>
    </row>
    <row r="200" spans="2:47" outlineLevel="1">
      <c r="B200" s="236" t="s">
        <v>80</v>
      </c>
      <c r="C200" s="62" t="s">
        <v>103</v>
      </c>
      <c r="D200" s="68"/>
      <c r="E200" s="69"/>
      <c r="F200" s="68"/>
      <c r="G200" s="137">
        <f t="shared" si="171"/>
        <v>0</v>
      </c>
      <c r="H200" s="166">
        <f t="shared" si="172"/>
        <v>0</v>
      </c>
      <c r="I200" s="68"/>
      <c r="J200" s="137">
        <f t="shared" si="173"/>
        <v>0</v>
      </c>
      <c r="K200" s="166">
        <f t="shared" si="174"/>
        <v>0</v>
      </c>
      <c r="L200" s="68"/>
      <c r="M200" s="137">
        <f t="shared" si="175"/>
        <v>0</v>
      </c>
      <c r="N200" s="166">
        <f t="shared" si="176"/>
        <v>0</v>
      </c>
      <c r="O200" s="68"/>
      <c r="P200" s="137">
        <f t="shared" si="177"/>
        <v>0</v>
      </c>
      <c r="Q200" s="166">
        <f t="shared" si="178"/>
        <v>0</v>
      </c>
      <c r="R200" s="163">
        <f t="shared" si="179"/>
        <v>0</v>
      </c>
      <c r="S200" s="164">
        <f t="shared" si="180"/>
        <v>0</v>
      </c>
      <c r="U200" s="168">
        <f t="shared" si="193"/>
        <v>0</v>
      </c>
      <c r="V200" s="6"/>
      <c r="W200" s="6"/>
      <c r="X200" s="137">
        <f t="shared" si="181"/>
        <v>0</v>
      </c>
      <c r="Y200" s="166">
        <f t="shared" si="182"/>
        <v>0</v>
      </c>
      <c r="Z200" s="168">
        <f t="shared" si="194"/>
        <v>0</v>
      </c>
      <c r="AA200" s="6"/>
      <c r="AB200" s="6"/>
      <c r="AC200" s="137">
        <f t="shared" si="183"/>
        <v>0</v>
      </c>
      <c r="AD200" s="159">
        <f t="shared" si="184"/>
        <v>0</v>
      </c>
      <c r="AE200" s="168">
        <f t="shared" si="195"/>
        <v>0</v>
      </c>
      <c r="AF200" s="6"/>
      <c r="AG200" s="6"/>
      <c r="AH200" s="137">
        <f t="shared" si="185"/>
        <v>0</v>
      </c>
      <c r="AI200" s="159">
        <f t="shared" si="186"/>
        <v>0</v>
      </c>
      <c r="AJ200" s="168">
        <f t="shared" si="196"/>
        <v>0</v>
      </c>
      <c r="AK200" s="6"/>
      <c r="AL200" s="6"/>
      <c r="AM200" s="137">
        <f t="shared" si="187"/>
        <v>0</v>
      </c>
      <c r="AN200" s="159">
        <f t="shared" si="188"/>
        <v>0</v>
      </c>
      <c r="AO200" s="168">
        <f t="shared" si="197"/>
        <v>0</v>
      </c>
      <c r="AP200" s="6"/>
      <c r="AQ200" s="6"/>
      <c r="AR200" s="137">
        <f t="shared" si="189"/>
        <v>0</v>
      </c>
      <c r="AS200" s="159">
        <f t="shared" si="190"/>
        <v>0</v>
      </c>
      <c r="AT200" s="163">
        <f t="shared" si="191"/>
        <v>0</v>
      </c>
      <c r="AU200" s="164">
        <f t="shared" si="192"/>
        <v>0</v>
      </c>
    </row>
    <row r="201" spans="2:47" outlineLevel="1">
      <c r="B201" s="235" t="s">
        <v>81</v>
      </c>
      <c r="C201" s="62" t="s">
        <v>103</v>
      </c>
      <c r="D201" s="68"/>
      <c r="E201" s="69"/>
      <c r="F201" s="68"/>
      <c r="G201" s="137">
        <f t="shared" si="171"/>
        <v>0</v>
      </c>
      <c r="H201" s="166">
        <f t="shared" si="172"/>
        <v>0</v>
      </c>
      <c r="I201" s="68"/>
      <c r="J201" s="137">
        <f t="shared" si="173"/>
        <v>0</v>
      </c>
      <c r="K201" s="166">
        <f t="shared" si="174"/>
        <v>0</v>
      </c>
      <c r="L201" s="68"/>
      <c r="M201" s="137">
        <f t="shared" si="175"/>
        <v>0</v>
      </c>
      <c r="N201" s="166">
        <f t="shared" si="176"/>
        <v>0</v>
      </c>
      <c r="O201" s="68"/>
      <c r="P201" s="137">
        <f t="shared" si="177"/>
        <v>0</v>
      </c>
      <c r="Q201" s="166">
        <f t="shared" si="178"/>
        <v>0</v>
      </c>
      <c r="R201" s="163">
        <f t="shared" si="179"/>
        <v>0</v>
      </c>
      <c r="S201" s="164">
        <f t="shared" si="180"/>
        <v>0</v>
      </c>
      <c r="U201" s="168">
        <f t="shared" si="193"/>
        <v>0</v>
      </c>
      <c r="V201" s="6"/>
      <c r="W201" s="6"/>
      <c r="X201" s="137">
        <f t="shared" si="181"/>
        <v>0</v>
      </c>
      <c r="Y201" s="166">
        <f t="shared" si="182"/>
        <v>0</v>
      </c>
      <c r="Z201" s="168">
        <f t="shared" si="194"/>
        <v>0</v>
      </c>
      <c r="AA201" s="6"/>
      <c r="AB201" s="6"/>
      <c r="AC201" s="137">
        <f t="shared" si="183"/>
        <v>0</v>
      </c>
      <c r="AD201" s="159">
        <f t="shared" si="184"/>
        <v>0</v>
      </c>
      <c r="AE201" s="168">
        <f t="shared" si="195"/>
        <v>0</v>
      </c>
      <c r="AF201" s="6"/>
      <c r="AG201" s="6"/>
      <c r="AH201" s="137">
        <f t="shared" si="185"/>
        <v>0</v>
      </c>
      <c r="AI201" s="159">
        <f t="shared" si="186"/>
        <v>0</v>
      </c>
      <c r="AJ201" s="168">
        <f t="shared" si="196"/>
        <v>0</v>
      </c>
      <c r="AK201" s="6"/>
      <c r="AL201" s="6"/>
      <c r="AM201" s="137">
        <f t="shared" si="187"/>
        <v>0</v>
      </c>
      <c r="AN201" s="159">
        <f t="shared" si="188"/>
        <v>0</v>
      </c>
      <c r="AO201" s="168">
        <f t="shared" si="197"/>
        <v>0</v>
      </c>
      <c r="AP201" s="6"/>
      <c r="AQ201" s="6"/>
      <c r="AR201" s="137">
        <f t="shared" si="189"/>
        <v>0</v>
      </c>
      <c r="AS201" s="159">
        <f t="shared" si="190"/>
        <v>0</v>
      </c>
      <c r="AT201" s="163">
        <f t="shared" si="191"/>
        <v>0</v>
      </c>
      <c r="AU201" s="164">
        <f t="shared" si="192"/>
        <v>0</v>
      </c>
    </row>
    <row r="202" spans="2:47" outlineLevel="1">
      <c r="B202" s="236" t="s">
        <v>82</v>
      </c>
      <c r="C202" s="62" t="s">
        <v>103</v>
      </c>
      <c r="D202" s="68"/>
      <c r="E202" s="69"/>
      <c r="F202" s="68"/>
      <c r="G202" s="137">
        <f t="shared" si="171"/>
        <v>0</v>
      </c>
      <c r="H202" s="166">
        <f t="shared" si="172"/>
        <v>0</v>
      </c>
      <c r="I202" s="68"/>
      <c r="J202" s="137">
        <f t="shared" si="173"/>
        <v>0</v>
      </c>
      <c r="K202" s="166">
        <f t="shared" si="174"/>
        <v>0</v>
      </c>
      <c r="L202" s="68"/>
      <c r="M202" s="137">
        <f t="shared" si="175"/>
        <v>0</v>
      </c>
      <c r="N202" s="166">
        <f t="shared" si="176"/>
        <v>0</v>
      </c>
      <c r="O202" s="68"/>
      <c r="P202" s="137">
        <f t="shared" si="177"/>
        <v>0</v>
      </c>
      <c r="Q202" s="166">
        <f t="shared" si="178"/>
        <v>0</v>
      </c>
      <c r="R202" s="163">
        <f t="shared" si="179"/>
        <v>0</v>
      </c>
      <c r="S202" s="164">
        <f t="shared" si="180"/>
        <v>0</v>
      </c>
      <c r="U202" s="168">
        <f t="shared" si="193"/>
        <v>0</v>
      </c>
      <c r="V202" s="6"/>
      <c r="W202" s="6"/>
      <c r="X202" s="137">
        <f t="shared" si="181"/>
        <v>0</v>
      </c>
      <c r="Y202" s="166">
        <f t="shared" si="182"/>
        <v>0</v>
      </c>
      <c r="Z202" s="168">
        <f t="shared" si="194"/>
        <v>0</v>
      </c>
      <c r="AA202" s="6"/>
      <c r="AB202" s="6"/>
      <c r="AC202" s="137">
        <f t="shared" si="183"/>
        <v>0</v>
      </c>
      <c r="AD202" s="159">
        <f t="shared" si="184"/>
        <v>0</v>
      </c>
      <c r="AE202" s="168">
        <f t="shared" si="195"/>
        <v>0</v>
      </c>
      <c r="AF202" s="6"/>
      <c r="AG202" s="6"/>
      <c r="AH202" s="137">
        <f t="shared" si="185"/>
        <v>0</v>
      </c>
      <c r="AI202" s="159">
        <f t="shared" si="186"/>
        <v>0</v>
      </c>
      <c r="AJ202" s="168">
        <f t="shared" si="196"/>
        <v>0</v>
      </c>
      <c r="AK202" s="6"/>
      <c r="AL202" s="6"/>
      <c r="AM202" s="137">
        <f t="shared" si="187"/>
        <v>0</v>
      </c>
      <c r="AN202" s="159">
        <f t="shared" si="188"/>
        <v>0</v>
      </c>
      <c r="AO202" s="168">
        <f t="shared" si="197"/>
        <v>0</v>
      </c>
      <c r="AP202" s="6"/>
      <c r="AQ202" s="6"/>
      <c r="AR202" s="137">
        <f t="shared" si="189"/>
        <v>0</v>
      </c>
      <c r="AS202" s="159">
        <f t="shared" si="190"/>
        <v>0</v>
      </c>
      <c r="AT202" s="163">
        <f t="shared" si="191"/>
        <v>0</v>
      </c>
      <c r="AU202" s="164">
        <f t="shared" si="192"/>
        <v>0</v>
      </c>
    </row>
    <row r="203" spans="2:47" outlineLevel="1">
      <c r="B203" s="236" t="s">
        <v>83</v>
      </c>
      <c r="C203" s="62" t="s">
        <v>103</v>
      </c>
      <c r="D203" s="68"/>
      <c r="E203" s="69"/>
      <c r="F203" s="68"/>
      <c r="G203" s="137">
        <f t="shared" si="171"/>
        <v>0</v>
      </c>
      <c r="H203" s="166">
        <f t="shared" si="172"/>
        <v>0</v>
      </c>
      <c r="I203" s="68"/>
      <c r="J203" s="137">
        <f t="shared" si="173"/>
        <v>0</v>
      </c>
      <c r="K203" s="166">
        <f t="shared" si="174"/>
        <v>0</v>
      </c>
      <c r="L203" s="68"/>
      <c r="M203" s="137">
        <f t="shared" si="175"/>
        <v>0</v>
      </c>
      <c r="N203" s="166">
        <f t="shared" si="176"/>
        <v>0</v>
      </c>
      <c r="O203" s="68"/>
      <c r="P203" s="137">
        <f t="shared" si="177"/>
        <v>0</v>
      </c>
      <c r="Q203" s="166">
        <f t="shared" si="178"/>
        <v>0</v>
      </c>
      <c r="R203" s="163">
        <f t="shared" si="179"/>
        <v>0</v>
      </c>
      <c r="S203" s="164">
        <f t="shared" si="180"/>
        <v>0</v>
      </c>
      <c r="U203" s="168">
        <f t="shared" si="193"/>
        <v>0</v>
      </c>
      <c r="V203" s="6"/>
      <c r="W203" s="6"/>
      <c r="X203" s="137">
        <f t="shared" si="181"/>
        <v>0</v>
      </c>
      <c r="Y203" s="166">
        <f t="shared" si="182"/>
        <v>0</v>
      </c>
      <c r="Z203" s="168">
        <f t="shared" si="194"/>
        <v>0</v>
      </c>
      <c r="AA203" s="6"/>
      <c r="AB203" s="6"/>
      <c r="AC203" s="137">
        <f t="shared" si="183"/>
        <v>0</v>
      </c>
      <c r="AD203" s="159">
        <f t="shared" si="184"/>
        <v>0</v>
      </c>
      <c r="AE203" s="168">
        <f t="shared" si="195"/>
        <v>0</v>
      </c>
      <c r="AF203" s="6"/>
      <c r="AG203" s="6"/>
      <c r="AH203" s="137">
        <f t="shared" si="185"/>
        <v>0</v>
      </c>
      <c r="AI203" s="159">
        <f t="shared" si="186"/>
        <v>0</v>
      </c>
      <c r="AJ203" s="168">
        <f t="shared" si="196"/>
        <v>0</v>
      </c>
      <c r="AK203" s="6"/>
      <c r="AL203" s="6"/>
      <c r="AM203" s="137">
        <f t="shared" si="187"/>
        <v>0</v>
      </c>
      <c r="AN203" s="159">
        <f t="shared" si="188"/>
        <v>0</v>
      </c>
      <c r="AO203" s="168">
        <f t="shared" si="197"/>
        <v>0</v>
      </c>
      <c r="AP203" s="6"/>
      <c r="AQ203" s="6"/>
      <c r="AR203" s="137">
        <f t="shared" si="189"/>
        <v>0</v>
      </c>
      <c r="AS203" s="159">
        <f t="shared" si="190"/>
        <v>0</v>
      </c>
      <c r="AT203" s="163">
        <f t="shared" si="191"/>
        <v>0</v>
      </c>
      <c r="AU203" s="164">
        <f t="shared" si="192"/>
        <v>0</v>
      </c>
    </row>
    <row r="204" spans="2:47" outlineLevel="1">
      <c r="B204" s="235" t="s">
        <v>84</v>
      </c>
      <c r="C204" s="62" t="s">
        <v>103</v>
      </c>
      <c r="D204" s="68"/>
      <c r="E204" s="69"/>
      <c r="F204" s="68"/>
      <c r="G204" s="137">
        <f t="shared" si="171"/>
        <v>0</v>
      </c>
      <c r="H204" s="166">
        <f t="shared" si="172"/>
        <v>0</v>
      </c>
      <c r="I204" s="68"/>
      <c r="J204" s="137">
        <f t="shared" si="173"/>
        <v>0</v>
      </c>
      <c r="K204" s="166">
        <f t="shared" si="174"/>
        <v>0</v>
      </c>
      <c r="L204" s="68"/>
      <c r="M204" s="137">
        <f t="shared" si="175"/>
        <v>0</v>
      </c>
      <c r="N204" s="166">
        <f t="shared" si="176"/>
        <v>0</v>
      </c>
      <c r="O204" s="68"/>
      <c r="P204" s="137">
        <f t="shared" si="177"/>
        <v>0</v>
      </c>
      <c r="Q204" s="166">
        <f t="shared" si="178"/>
        <v>0</v>
      </c>
      <c r="R204" s="163">
        <f t="shared" si="179"/>
        <v>0</v>
      </c>
      <c r="S204" s="164">
        <f t="shared" si="180"/>
        <v>0</v>
      </c>
      <c r="U204" s="168">
        <f t="shared" si="193"/>
        <v>0</v>
      </c>
      <c r="V204" s="6"/>
      <c r="W204" s="6"/>
      <c r="X204" s="137">
        <f t="shared" si="181"/>
        <v>0</v>
      </c>
      <c r="Y204" s="166">
        <f t="shared" si="182"/>
        <v>0</v>
      </c>
      <c r="Z204" s="168">
        <f t="shared" si="194"/>
        <v>0</v>
      </c>
      <c r="AA204" s="6"/>
      <c r="AB204" s="6"/>
      <c r="AC204" s="137">
        <f t="shared" si="183"/>
        <v>0</v>
      </c>
      <c r="AD204" s="159">
        <f t="shared" si="184"/>
        <v>0</v>
      </c>
      <c r="AE204" s="168">
        <f t="shared" si="195"/>
        <v>0</v>
      </c>
      <c r="AF204" s="6"/>
      <c r="AG204" s="6"/>
      <c r="AH204" s="137">
        <f t="shared" si="185"/>
        <v>0</v>
      </c>
      <c r="AI204" s="159">
        <f t="shared" si="186"/>
        <v>0</v>
      </c>
      <c r="AJ204" s="168">
        <f t="shared" si="196"/>
        <v>0</v>
      </c>
      <c r="AK204" s="6"/>
      <c r="AL204" s="6"/>
      <c r="AM204" s="137">
        <f t="shared" si="187"/>
        <v>0</v>
      </c>
      <c r="AN204" s="159">
        <f t="shared" si="188"/>
        <v>0</v>
      </c>
      <c r="AO204" s="168">
        <f t="shared" si="197"/>
        <v>0</v>
      </c>
      <c r="AP204" s="6"/>
      <c r="AQ204" s="6"/>
      <c r="AR204" s="137">
        <f t="shared" si="189"/>
        <v>0</v>
      </c>
      <c r="AS204" s="159">
        <f t="shared" si="190"/>
        <v>0</v>
      </c>
      <c r="AT204" s="163">
        <f t="shared" si="191"/>
        <v>0</v>
      </c>
      <c r="AU204" s="164">
        <f t="shared" si="192"/>
        <v>0</v>
      </c>
    </row>
    <row r="205" spans="2:47" outlineLevel="1">
      <c r="B205" s="237" t="s">
        <v>85</v>
      </c>
      <c r="C205" s="62" t="s">
        <v>103</v>
      </c>
      <c r="D205" s="68"/>
      <c r="E205" s="69"/>
      <c r="F205" s="68"/>
      <c r="G205" s="137">
        <f t="shared" si="171"/>
        <v>0</v>
      </c>
      <c r="H205" s="166">
        <f t="shared" si="172"/>
        <v>0</v>
      </c>
      <c r="I205" s="68"/>
      <c r="J205" s="137">
        <f t="shared" si="173"/>
        <v>0</v>
      </c>
      <c r="K205" s="166">
        <f t="shared" si="174"/>
        <v>0</v>
      </c>
      <c r="L205" s="68"/>
      <c r="M205" s="137">
        <f t="shared" si="175"/>
        <v>0</v>
      </c>
      <c r="N205" s="166">
        <f t="shared" si="176"/>
        <v>0</v>
      </c>
      <c r="O205" s="68"/>
      <c r="P205" s="137">
        <f t="shared" si="177"/>
        <v>0</v>
      </c>
      <c r="Q205" s="166">
        <f t="shared" si="178"/>
        <v>0</v>
      </c>
      <c r="R205" s="163">
        <f t="shared" si="179"/>
        <v>0</v>
      </c>
      <c r="S205" s="164">
        <f t="shared" si="180"/>
        <v>0</v>
      </c>
      <c r="U205" s="168">
        <f t="shared" si="193"/>
        <v>0</v>
      </c>
      <c r="V205" s="6"/>
      <c r="W205" s="6"/>
      <c r="X205" s="137">
        <f t="shared" si="181"/>
        <v>0</v>
      </c>
      <c r="Y205" s="166">
        <f t="shared" si="182"/>
        <v>0</v>
      </c>
      <c r="Z205" s="168">
        <f t="shared" si="194"/>
        <v>0</v>
      </c>
      <c r="AA205" s="6"/>
      <c r="AB205" s="6"/>
      <c r="AC205" s="137">
        <f t="shared" si="183"/>
        <v>0</v>
      </c>
      <c r="AD205" s="159">
        <f t="shared" si="184"/>
        <v>0</v>
      </c>
      <c r="AE205" s="168">
        <f t="shared" si="195"/>
        <v>0</v>
      </c>
      <c r="AF205" s="6"/>
      <c r="AG205" s="6"/>
      <c r="AH205" s="137">
        <f t="shared" si="185"/>
        <v>0</v>
      </c>
      <c r="AI205" s="159">
        <f t="shared" si="186"/>
        <v>0</v>
      </c>
      <c r="AJ205" s="168">
        <f t="shared" si="196"/>
        <v>0</v>
      </c>
      <c r="AK205" s="6"/>
      <c r="AL205" s="6"/>
      <c r="AM205" s="137">
        <f t="shared" si="187"/>
        <v>0</v>
      </c>
      <c r="AN205" s="159">
        <f t="shared" si="188"/>
        <v>0</v>
      </c>
      <c r="AO205" s="168">
        <f t="shared" si="197"/>
        <v>0</v>
      </c>
      <c r="AP205" s="6"/>
      <c r="AQ205" s="6"/>
      <c r="AR205" s="137">
        <f t="shared" si="189"/>
        <v>0</v>
      </c>
      <c r="AS205" s="159">
        <f t="shared" si="190"/>
        <v>0</v>
      </c>
      <c r="AT205" s="163">
        <f t="shared" si="191"/>
        <v>0</v>
      </c>
      <c r="AU205" s="164">
        <f t="shared" si="192"/>
        <v>0</v>
      </c>
    </row>
    <row r="206" spans="2:47" outlineLevel="1">
      <c r="B206" s="235" t="s">
        <v>86</v>
      </c>
      <c r="C206" s="62" t="s">
        <v>103</v>
      </c>
      <c r="D206" s="68"/>
      <c r="E206" s="69"/>
      <c r="F206" s="68"/>
      <c r="G206" s="137">
        <f t="shared" si="171"/>
        <v>0</v>
      </c>
      <c r="H206" s="166">
        <f t="shared" si="172"/>
        <v>0</v>
      </c>
      <c r="I206" s="68"/>
      <c r="J206" s="137">
        <f t="shared" si="173"/>
        <v>0</v>
      </c>
      <c r="K206" s="166">
        <f t="shared" si="174"/>
        <v>0</v>
      </c>
      <c r="L206" s="68"/>
      <c r="M206" s="137">
        <f t="shared" si="175"/>
        <v>0</v>
      </c>
      <c r="N206" s="166">
        <f t="shared" si="176"/>
        <v>0</v>
      </c>
      <c r="O206" s="68"/>
      <c r="P206" s="137">
        <f t="shared" si="177"/>
        <v>0</v>
      </c>
      <c r="Q206" s="166">
        <f t="shared" si="178"/>
        <v>0</v>
      </c>
      <c r="R206" s="163">
        <f t="shared" si="179"/>
        <v>0</v>
      </c>
      <c r="S206" s="164">
        <f t="shared" si="180"/>
        <v>0</v>
      </c>
      <c r="U206" s="168">
        <f t="shared" si="193"/>
        <v>0</v>
      </c>
      <c r="V206" s="6"/>
      <c r="W206" s="6"/>
      <c r="X206" s="137">
        <f t="shared" si="181"/>
        <v>0</v>
      </c>
      <c r="Y206" s="166">
        <f t="shared" si="182"/>
        <v>0</v>
      </c>
      <c r="Z206" s="168">
        <f t="shared" si="194"/>
        <v>0</v>
      </c>
      <c r="AA206" s="6"/>
      <c r="AB206" s="6"/>
      <c r="AC206" s="137">
        <f t="shared" si="183"/>
        <v>0</v>
      </c>
      <c r="AD206" s="159">
        <f t="shared" si="184"/>
        <v>0</v>
      </c>
      <c r="AE206" s="168">
        <f t="shared" si="195"/>
        <v>0</v>
      </c>
      <c r="AF206" s="6"/>
      <c r="AG206" s="6"/>
      <c r="AH206" s="137">
        <f t="shared" si="185"/>
        <v>0</v>
      </c>
      <c r="AI206" s="159">
        <f t="shared" si="186"/>
        <v>0</v>
      </c>
      <c r="AJ206" s="168">
        <f t="shared" si="196"/>
        <v>0</v>
      </c>
      <c r="AK206" s="6"/>
      <c r="AL206" s="6"/>
      <c r="AM206" s="137">
        <f t="shared" si="187"/>
        <v>0</v>
      </c>
      <c r="AN206" s="159">
        <f t="shared" si="188"/>
        <v>0</v>
      </c>
      <c r="AO206" s="168">
        <f t="shared" si="197"/>
        <v>0</v>
      </c>
      <c r="AP206" s="6"/>
      <c r="AQ206" s="6"/>
      <c r="AR206" s="137">
        <f t="shared" si="189"/>
        <v>0</v>
      </c>
      <c r="AS206" s="159">
        <f t="shared" si="190"/>
        <v>0</v>
      </c>
      <c r="AT206" s="163">
        <f t="shared" si="191"/>
        <v>0</v>
      </c>
      <c r="AU206" s="164">
        <f t="shared" si="192"/>
        <v>0</v>
      </c>
    </row>
    <row r="207" spans="2:47" outlineLevel="1">
      <c r="B207" s="236" t="s">
        <v>87</v>
      </c>
      <c r="C207" s="62" t="s">
        <v>103</v>
      </c>
      <c r="D207" s="68"/>
      <c r="E207" s="69"/>
      <c r="F207" s="68"/>
      <c r="G207" s="137">
        <f t="shared" si="171"/>
        <v>0</v>
      </c>
      <c r="H207" s="166">
        <f t="shared" si="172"/>
        <v>0</v>
      </c>
      <c r="I207" s="68"/>
      <c r="J207" s="137">
        <f t="shared" si="173"/>
        <v>0</v>
      </c>
      <c r="K207" s="166">
        <f t="shared" si="174"/>
        <v>0</v>
      </c>
      <c r="L207" s="68"/>
      <c r="M207" s="137">
        <f t="shared" si="175"/>
        <v>0</v>
      </c>
      <c r="N207" s="166">
        <f t="shared" si="176"/>
        <v>0</v>
      </c>
      <c r="O207" s="68"/>
      <c r="P207" s="137">
        <f t="shared" si="177"/>
        <v>0</v>
      </c>
      <c r="Q207" s="166">
        <f t="shared" si="178"/>
        <v>0</v>
      </c>
      <c r="R207" s="163">
        <f t="shared" si="179"/>
        <v>0</v>
      </c>
      <c r="S207" s="164">
        <f t="shared" si="180"/>
        <v>0</v>
      </c>
      <c r="U207" s="168">
        <f t="shared" si="193"/>
        <v>0</v>
      </c>
      <c r="V207" s="6"/>
      <c r="W207" s="6"/>
      <c r="X207" s="137">
        <f t="shared" si="181"/>
        <v>0</v>
      </c>
      <c r="Y207" s="166">
        <f t="shared" si="182"/>
        <v>0</v>
      </c>
      <c r="Z207" s="168">
        <f t="shared" si="194"/>
        <v>0</v>
      </c>
      <c r="AA207" s="6"/>
      <c r="AB207" s="6"/>
      <c r="AC207" s="137">
        <f t="shared" si="183"/>
        <v>0</v>
      </c>
      <c r="AD207" s="159">
        <f t="shared" si="184"/>
        <v>0</v>
      </c>
      <c r="AE207" s="168">
        <f t="shared" si="195"/>
        <v>0</v>
      </c>
      <c r="AF207" s="6"/>
      <c r="AG207" s="6"/>
      <c r="AH207" s="137">
        <f t="shared" si="185"/>
        <v>0</v>
      </c>
      <c r="AI207" s="159">
        <f t="shared" si="186"/>
        <v>0</v>
      </c>
      <c r="AJ207" s="168">
        <f t="shared" si="196"/>
        <v>0</v>
      </c>
      <c r="AK207" s="6"/>
      <c r="AL207" s="6"/>
      <c r="AM207" s="137">
        <f t="shared" si="187"/>
        <v>0</v>
      </c>
      <c r="AN207" s="159">
        <f t="shared" si="188"/>
        <v>0</v>
      </c>
      <c r="AO207" s="168">
        <f t="shared" si="197"/>
        <v>0</v>
      </c>
      <c r="AP207" s="6"/>
      <c r="AQ207" s="6"/>
      <c r="AR207" s="137">
        <f t="shared" si="189"/>
        <v>0</v>
      </c>
      <c r="AS207" s="159">
        <f t="shared" si="190"/>
        <v>0</v>
      </c>
      <c r="AT207" s="163">
        <f t="shared" si="191"/>
        <v>0</v>
      </c>
      <c r="AU207" s="164">
        <f t="shared" si="192"/>
        <v>0</v>
      </c>
    </row>
    <row r="208" spans="2:47" outlineLevel="1">
      <c r="B208" s="235" t="s">
        <v>88</v>
      </c>
      <c r="C208" s="62" t="s">
        <v>103</v>
      </c>
      <c r="D208" s="68"/>
      <c r="E208" s="69"/>
      <c r="F208" s="68"/>
      <c r="G208" s="137">
        <f t="shared" si="171"/>
        <v>0</v>
      </c>
      <c r="H208" s="166">
        <f t="shared" si="172"/>
        <v>0</v>
      </c>
      <c r="I208" s="68"/>
      <c r="J208" s="137">
        <f t="shared" si="173"/>
        <v>0</v>
      </c>
      <c r="K208" s="166">
        <f t="shared" si="174"/>
        <v>0</v>
      </c>
      <c r="L208" s="68"/>
      <c r="M208" s="137">
        <f t="shared" si="175"/>
        <v>0</v>
      </c>
      <c r="N208" s="166">
        <f t="shared" si="176"/>
        <v>0</v>
      </c>
      <c r="O208" s="68"/>
      <c r="P208" s="137">
        <f t="shared" si="177"/>
        <v>0</v>
      </c>
      <c r="Q208" s="166">
        <f t="shared" si="178"/>
        <v>0</v>
      </c>
      <c r="R208" s="163">
        <f t="shared" si="179"/>
        <v>0</v>
      </c>
      <c r="S208" s="164">
        <f t="shared" si="180"/>
        <v>0</v>
      </c>
      <c r="U208" s="168">
        <f t="shared" si="193"/>
        <v>0</v>
      </c>
      <c r="V208" s="6"/>
      <c r="W208" s="6"/>
      <c r="X208" s="137">
        <f t="shared" si="181"/>
        <v>0</v>
      </c>
      <c r="Y208" s="166">
        <f t="shared" si="182"/>
        <v>0</v>
      </c>
      <c r="Z208" s="168">
        <f t="shared" si="194"/>
        <v>0</v>
      </c>
      <c r="AA208" s="6"/>
      <c r="AB208" s="6"/>
      <c r="AC208" s="137">
        <f t="shared" si="183"/>
        <v>0</v>
      </c>
      <c r="AD208" s="159">
        <f t="shared" si="184"/>
        <v>0</v>
      </c>
      <c r="AE208" s="168">
        <f t="shared" si="195"/>
        <v>0</v>
      </c>
      <c r="AF208" s="6"/>
      <c r="AG208" s="6"/>
      <c r="AH208" s="137">
        <f t="shared" si="185"/>
        <v>0</v>
      </c>
      <c r="AI208" s="159">
        <f t="shared" si="186"/>
        <v>0</v>
      </c>
      <c r="AJ208" s="168">
        <f t="shared" si="196"/>
        <v>0</v>
      </c>
      <c r="AK208" s="6"/>
      <c r="AL208" s="6"/>
      <c r="AM208" s="137">
        <f t="shared" si="187"/>
        <v>0</v>
      </c>
      <c r="AN208" s="159">
        <f t="shared" si="188"/>
        <v>0</v>
      </c>
      <c r="AO208" s="168">
        <f t="shared" si="197"/>
        <v>0</v>
      </c>
      <c r="AP208" s="6"/>
      <c r="AQ208" s="6"/>
      <c r="AR208" s="137">
        <f t="shared" si="189"/>
        <v>0</v>
      </c>
      <c r="AS208" s="159">
        <f t="shared" si="190"/>
        <v>0</v>
      </c>
      <c r="AT208" s="163">
        <f t="shared" si="191"/>
        <v>0</v>
      </c>
      <c r="AU208" s="164">
        <f t="shared" si="192"/>
        <v>0</v>
      </c>
    </row>
    <row r="209" spans="2:47" outlineLevel="1">
      <c r="B209" s="236" t="s">
        <v>89</v>
      </c>
      <c r="C209" s="62" t="s">
        <v>103</v>
      </c>
      <c r="D209" s="68"/>
      <c r="E209" s="69"/>
      <c r="F209" s="68"/>
      <c r="G209" s="137">
        <f t="shared" si="171"/>
        <v>0</v>
      </c>
      <c r="H209" s="166">
        <f t="shared" si="172"/>
        <v>0</v>
      </c>
      <c r="I209" s="68"/>
      <c r="J209" s="137">
        <f t="shared" si="173"/>
        <v>0</v>
      </c>
      <c r="K209" s="166">
        <f t="shared" si="174"/>
        <v>0</v>
      </c>
      <c r="L209" s="68"/>
      <c r="M209" s="137">
        <f t="shared" si="175"/>
        <v>0</v>
      </c>
      <c r="N209" s="166">
        <f t="shared" si="176"/>
        <v>0</v>
      </c>
      <c r="O209" s="68"/>
      <c r="P209" s="137">
        <f t="shared" si="177"/>
        <v>0</v>
      </c>
      <c r="Q209" s="166">
        <f t="shared" si="178"/>
        <v>0</v>
      </c>
      <c r="R209" s="163">
        <f t="shared" si="179"/>
        <v>0</v>
      </c>
      <c r="S209" s="164">
        <f t="shared" si="180"/>
        <v>0</v>
      </c>
      <c r="U209" s="168">
        <f t="shared" si="193"/>
        <v>0</v>
      </c>
      <c r="V209" s="6"/>
      <c r="W209" s="6"/>
      <c r="X209" s="137">
        <f t="shared" si="181"/>
        <v>0</v>
      </c>
      <c r="Y209" s="166">
        <f t="shared" si="182"/>
        <v>0</v>
      </c>
      <c r="Z209" s="168">
        <f t="shared" si="194"/>
        <v>0</v>
      </c>
      <c r="AA209" s="6"/>
      <c r="AB209" s="6"/>
      <c r="AC209" s="137">
        <f t="shared" si="183"/>
        <v>0</v>
      </c>
      <c r="AD209" s="159">
        <f t="shared" si="184"/>
        <v>0</v>
      </c>
      <c r="AE209" s="168">
        <f t="shared" si="195"/>
        <v>0</v>
      </c>
      <c r="AF209" s="6"/>
      <c r="AG209" s="6"/>
      <c r="AH209" s="137">
        <f t="shared" si="185"/>
        <v>0</v>
      </c>
      <c r="AI209" s="159">
        <f t="shared" si="186"/>
        <v>0</v>
      </c>
      <c r="AJ209" s="168">
        <f t="shared" si="196"/>
        <v>0</v>
      </c>
      <c r="AK209" s="6"/>
      <c r="AL209" s="6"/>
      <c r="AM209" s="137">
        <f t="shared" si="187"/>
        <v>0</v>
      </c>
      <c r="AN209" s="159">
        <f t="shared" si="188"/>
        <v>0</v>
      </c>
      <c r="AO209" s="168">
        <f t="shared" si="197"/>
        <v>0</v>
      </c>
      <c r="AP209" s="6"/>
      <c r="AQ209" s="6"/>
      <c r="AR209" s="137">
        <f t="shared" si="189"/>
        <v>0</v>
      </c>
      <c r="AS209" s="159">
        <f t="shared" si="190"/>
        <v>0</v>
      </c>
      <c r="AT209" s="163">
        <f t="shared" si="191"/>
        <v>0</v>
      </c>
      <c r="AU209" s="164">
        <f t="shared" si="192"/>
        <v>0</v>
      </c>
    </row>
    <row r="210" spans="2:47" outlineLevel="1">
      <c r="B210" s="235" t="s">
        <v>90</v>
      </c>
      <c r="C210" s="62" t="s">
        <v>103</v>
      </c>
      <c r="D210" s="68"/>
      <c r="E210" s="69"/>
      <c r="F210" s="68"/>
      <c r="G210" s="137">
        <f t="shared" si="171"/>
        <v>0</v>
      </c>
      <c r="H210" s="166">
        <f t="shared" si="172"/>
        <v>0</v>
      </c>
      <c r="I210" s="68"/>
      <c r="J210" s="137">
        <f t="shared" si="173"/>
        <v>0</v>
      </c>
      <c r="K210" s="166">
        <f t="shared" si="174"/>
        <v>0</v>
      </c>
      <c r="L210" s="68"/>
      <c r="M210" s="137">
        <f t="shared" si="175"/>
        <v>0</v>
      </c>
      <c r="N210" s="166">
        <f t="shared" si="176"/>
        <v>0</v>
      </c>
      <c r="O210" s="68"/>
      <c r="P210" s="137">
        <f t="shared" si="177"/>
        <v>0</v>
      </c>
      <c r="Q210" s="166">
        <f t="shared" si="178"/>
        <v>0</v>
      </c>
      <c r="R210" s="163">
        <f t="shared" si="179"/>
        <v>0</v>
      </c>
      <c r="S210" s="164">
        <f t="shared" si="180"/>
        <v>0</v>
      </c>
      <c r="U210" s="168">
        <f t="shared" si="193"/>
        <v>0</v>
      </c>
      <c r="V210" s="6"/>
      <c r="W210" s="6"/>
      <c r="X210" s="137">
        <f t="shared" si="181"/>
        <v>0</v>
      </c>
      <c r="Y210" s="166">
        <f t="shared" si="182"/>
        <v>0</v>
      </c>
      <c r="Z210" s="168">
        <f t="shared" si="194"/>
        <v>0</v>
      </c>
      <c r="AA210" s="6"/>
      <c r="AB210" s="6"/>
      <c r="AC210" s="137">
        <f t="shared" si="183"/>
        <v>0</v>
      </c>
      <c r="AD210" s="159">
        <f t="shared" si="184"/>
        <v>0</v>
      </c>
      <c r="AE210" s="168">
        <f t="shared" si="195"/>
        <v>0</v>
      </c>
      <c r="AF210" s="6"/>
      <c r="AG210" s="6"/>
      <c r="AH210" s="137">
        <f t="shared" si="185"/>
        <v>0</v>
      </c>
      <c r="AI210" s="159">
        <f t="shared" si="186"/>
        <v>0</v>
      </c>
      <c r="AJ210" s="168">
        <f t="shared" si="196"/>
        <v>0</v>
      </c>
      <c r="AK210" s="6"/>
      <c r="AL210" s="6"/>
      <c r="AM210" s="137">
        <f t="shared" si="187"/>
        <v>0</v>
      </c>
      <c r="AN210" s="159">
        <f t="shared" si="188"/>
        <v>0</v>
      </c>
      <c r="AO210" s="168">
        <f t="shared" si="197"/>
        <v>0</v>
      </c>
      <c r="AP210" s="6"/>
      <c r="AQ210" s="6"/>
      <c r="AR210" s="137">
        <f t="shared" si="189"/>
        <v>0</v>
      </c>
      <c r="AS210" s="159">
        <f t="shared" si="190"/>
        <v>0</v>
      </c>
      <c r="AT210" s="163">
        <f t="shared" si="191"/>
        <v>0</v>
      </c>
      <c r="AU210" s="164">
        <f t="shared" si="192"/>
        <v>0</v>
      </c>
    </row>
    <row r="211" spans="2:47" outlineLevel="1">
      <c r="B211" s="236" t="s">
        <v>91</v>
      </c>
      <c r="C211" s="62" t="s">
        <v>103</v>
      </c>
      <c r="D211" s="68"/>
      <c r="E211" s="69"/>
      <c r="F211" s="68"/>
      <c r="G211" s="137">
        <f t="shared" si="171"/>
        <v>0</v>
      </c>
      <c r="H211" s="166">
        <f t="shared" si="172"/>
        <v>0</v>
      </c>
      <c r="I211" s="68"/>
      <c r="J211" s="137">
        <f t="shared" si="173"/>
        <v>0</v>
      </c>
      <c r="K211" s="166">
        <f t="shared" si="174"/>
        <v>0</v>
      </c>
      <c r="L211" s="68"/>
      <c r="M211" s="137">
        <f t="shared" si="175"/>
        <v>0</v>
      </c>
      <c r="N211" s="166">
        <f t="shared" si="176"/>
        <v>0</v>
      </c>
      <c r="O211" s="68"/>
      <c r="P211" s="137">
        <f t="shared" si="177"/>
        <v>0</v>
      </c>
      <c r="Q211" s="166">
        <f t="shared" si="178"/>
        <v>0</v>
      </c>
      <c r="R211" s="163">
        <f t="shared" si="179"/>
        <v>0</v>
      </c>
      <c r="S211" s="164">
        <f t="shared" si="180"/>
        <v>0</v>
      </c>
      <c r="U211" s="168">
        <f t="shared" si="193"/>
        <v>0</v>
      </c>
      <c r="V211" s="6"/>
      <c r="W211" s="6"/>
      <c r="X211" s="137">
        <f t="shared" si="181"/>
        <v>0</v>
      </c>
      <c r="Y211" s="166">
        <f t="shared" si="182"/>
        <v>0</v>
      </c>
      <c r="Z211" s="168">
        <f t="shared" si="194"/>
        <v>0</v>
      </c>
      <c r="AA211" s="6"/>
      <c r="AB211" s="6"/>
      <c r="AC211" s="137">
        <f t="shared" si="183"/>
        <v>0</v>
      </c>
      <c r="AD211" s="159">
        <f t="shared" si="184"/>
        <v>0</v>
      </c>
      <c r="AE211" s="168">
        <f t="shared" si="195"/>
        <v>0</v>
      </c>
      <c r="AF211" s="6"/>
      <c r="AG211" s="6"/>
      <c r="AH211" s="137">
        <f t="shared" si="185"/>
        <v>0</v>
      </c>
      <c r="AI211" s="159">
        <f t="shared" si="186"/>
        <v>0</v>
      </c>
      <c r="AJ211" s="168">
        <f t="shared" si="196"/>
        <v>0</v>
      </c>
      <c r="AK211" s="6"/>
      <c r="AL211" s="6"/>
      <c r="AM211" s="137">
        <f t="shared" si="187"/>
        <v>0</v>
      </c>
      <c r="AN211" s="159">
        <f t="shared" si="188"/>
        <v>0</v>
      </c>
      <c r="AO211" s="168">
        <f t="shared" si="197"/>
        <v>0</v>
      </c>
      <c r="AP211" s="6"/>
      <c r="AQ211" s="6"/>
      <c r="AR211" s="137">
        <f t="shared" si="189"/>
        <v>0</v>
      </c>
      <c r="AS211" s="159">
        <f t="shared" si="190"/>
        <v>0</v>
      </c>
      <c r="AT211" s="163">
        <f t="shared" si="191"/>
        <v>0</v>
      </c>
      <c r="AU211" s="164">
        <f t="shared" si="192"/>
        <v>0</v>
      </c>
    </row>
    <row r="212" spans="2:47" outlineLevel="1">
      <c r="B212" s="236" t="s">
        <v>92</v>
      </c>
      <c r="C212" s="62" t="s">
        <v>103</v>
      </c>
      <c r="D212" s="68"/>
      <c r="E212" s="69"/>
      <c r="F212" s="68"/>
      <c r="G212" s="137">
        <f t="shared" si="171"/>
        <v>0</v>
      </c>
      <c r="H212" s="166">
        <f t="shared" si="172"/>
        <v>0</v>
      </c>
      <c r="I212" s="68"/>
      <c r="J212" s="137">
        <f t="shared" si="173"/>
        <v>0</v>
      </c>
      <c r="K212" s="166">
        <f t="shared" si="174"/>
        <v>0</v>
      </c>
      <c r="L212" s="68"/>
      <c r="M212" s="137">
        <f t="shared" si="175"/>
        <v>0</v>
      </c>
      <c r="N212" s="166">
        <f t="shared" si="176"/>
        <v>0</v>
      </c>
      <c r="O212" s="68"/>
      <c r="P212" s="137">
        <f t="shared" si="177"/>
        <v>0</v>
      </c>
      <c r="Q212" s="166">
        <f t="shared" si="178"/>
        <v>0</v>
      </c>
      <c r="R212" s="163">
        <f t="shared" si="179"/>
        <v>0</v>
      </c>
      <c r="S212" s="164">
        <f t="shared" si="180"/>
        <v>0</v>
      </c>
      <c r="U212" s="168">
        <f t="shared" si="193"/>
        <v>0</v>
      </c>
      <c r="V212" s="6"/>
      <c r="W212" s="6"/>
      <c r="X212" s="137">
        <f t="shared" si="181"/>
        <v>0</v>
      </c>
      <c r="Y212" s="166">
        <f t="shared" si="182"/>
        <v>0</v>
      </c>
      <c r="Z212" s="168">
        <f t="shared" si="194"/>
        <v>0</v>
      </c>
      <c r="AA212" s="6"/>
      <c r="AB212" s="6"/>
      <c r="AC212" s="137">
        <f t="shared" si="183"/>
        <v>0</v>
      </c>
      <c r="AD212" s="159">
        <f t="shared" si="184"/>
        <v>0</v>
      </c>
      <c r="AE212" s="168">
        <f t="shared" si="195"/>
        <v>0</v>
      </c>
      <c r="AF212" s="6"/>
      <c r="AG212" s="6"/>
      <c r="AH212" s="137">
        <f t="shared" si="185"/>
        <v>0</v>
      </c>
      <c r="AI212" s="159">
        <f t="shared" si="186"/>
        <v>0</v>
      </c>
      <c r="AJ212" s="168">
        <f t="shared" si="196"/>
        <v>0</v>
      </c>
      <c r="AK212" s="6"/>
      <c r="AL212" s="6"/>
      <c r="AM212" s="137">
        <f t="shared" si="187"/>
        <v>0</v>
      </c>
      <c r="AN212" s="159">
        <f t="shared" si="188"/>
        <v>0</v>
      </c>
      <c r="AO212" s="168">
        <f t="shared" si="197"/>
        <v>0</v>
      </c>
      <c r="AP212" s="6"/>
      <c r="AQ212" s="6"/>
      <c r="AR212" s="137">
        <f t="shared" si="189"/>
        <v>0</v>
      </c>
      <c r="AS212" s="159">
        <f t="shared" si="190"/>
        <v>0</v>
      </c>
      <c r="AT212" s="163">
        <f t="shared" si="191"/>
        <v>0</v>
      </c>
      <c r="AU212" s="164">
        <f t="shared" si="192"/>
        <v>0</v>
      </c>
    </row>
    <row r="213" spans="2:47" outlineLevel="1">
      <c r="B213" s="235" t="s">
        <v>84</v>
      </c>
      <c r="C213" s="62" t="s">
        <v>103</v>
      </c>
      <c r="D213" s="68"/>
      <c r="E213" s="69"/>
      <c r="F213" s="68"/>
      <c r="G213" s="137">
        <f t="shared" si="171"/>
        <v>0</v>
      </c>
      <c r="H213" s="166">
        <f t="shared" si="172"/>
        <v>0</v>
      </c>
      <c r="I213" s="68"/>
      <c r="J213" s="137">
        <f t="shared" si="173"/>
        <v>0</v>
      </c>
      <c r="K213" s="166">
        <f t="shared" si="174"/>
        <v>0</v>
      </c>
      <c r="L213" s="68"/>
      <c r="M213" s="137">
        <f t="shared" si="175"/>
        <v>0</v>
      </c>
      <c r="N213" s="166">
        <f t="shared" si="176"/>
        <v>0</v>
      </c>
      <c r="O213" s="68"/>
      <c r="P213" s="137">
        <f t="shared" si="177"/>
        <v>0</v>
      </c>
      <c r="Q213" s="166">
        <f t="shared" si="178"/>
        <v>0</v>
      </c>
      <c r="R213" s="163">
        <f t="shared" si="179"/>
        <v>0</v>
      </c>
      <c r="S213" s="164">
        <f t="shared" si="180"/>
        <v>0</v>
      </c>
      <c r="U213" s="168">
        <f t="shared" si="193"/>
        <v>0</v>
      </c>
      <c r="V213" s="6"/>
      <c r="W213" s="6"/>
      <c r="X213" s="137">
        <f t="shared" si="181"/>
        <v>0</v>
      </c>
      <c r="Y213" s="166">
        <f t="shared" si="182"/>
        <v>0</v>
      </c>
      <c r="Z213" s="168">
        <f t="shared" si="194"/>
        <v>0</v>
      </c>
      <c r="AA213" s="6"/>
      <c r="AB213" s="6"/>
      <c r="AC213" s="137">
        <f t="shared" si="183"/>
        <v>0</v>
      </c>
      <c r="AD213" s="159">
        <f t="shared" si="184"/>
        <v>0</v>
      </c>
      <c r="AE213" s="168">
        <f t="shared" si="195"/>
        <v>0</v>
      </c>
      <c r="AF213" s="6"/>
      <c r="AG213" s="6"/>
      <c r="AH213" s="137">
        <f t="shared" si="185"/>
        <v>0</v>
      </c>
      <c r="AI213" s="159">
        <f t="shared" si="186"/>
        <v>0</v>
      </c>
      <c r="AJ213" s="168">
        <f t="shared" si="196"/>
        <v>0</v>
      </c>
      <c r="AK213" s="6"/>
      <c r="AL213" s="6"/>
      <c r="AM213" s="137">
        <f t="shared" si="187"/>
        <v>0</v>
      </c>
      <c r="AN213" s="159">
        <f t="shared" si="188"/>
        <v>0</v>
      </c>
      <c r="AO213" s="168">
        <f t="shared" si="197"/>
        <v>0</v>
      </c>
      <c r="AP213" s="6"/>
      <c r="AQ213" s="6"/>
      <c r="AR213" s="137">
        <f t="shared" si="189"/>
        <v>0</v>
      </c>
      <c r="AS213" s="159">
        <f t="shared" si="190"/>
        <v>0</v>
      </c>
      <c r="AT213" s="163">
        <f t="shared" si="191"/>
        <v>0</v>
      </c>
      <c r="AU213" s="164">
        <f t="shared" si="192"/>
        <v>0</v>
      </c>
    </row>
    <row r="214" spans="2:47" outlineLevel="1">
      <c r="B214" s="236" t="s">
        <v>93</v>
      </c>
      <c r="C214" s="62" t="s">
        <v>103</v>
      </c>
      <c r="D214" s="68"/>
      <c r="E214" s="69"/>
      <c r="F214" s="68"/>
      <c r="G214" s="137">
        <f t="shared" si="171"/>
        <v>0</v>
      </c>
      <c r="H214" s="166">
        <f t="shared" si="172"/>
        <v>0</v>
      </c>
      <c r="I214" s="68"/>
      <c r="J214" s="137">
        <f t="shared" si="173"/>
        <v>0</v>
      </c>
      <c r="K214" s="166">
        <f t="shared" si="174"/>
        <v>0</v>
      </c>
      <c r="L214" s="68"/>
      <c r="M214" s="137">
        <f t="shared" si="175"/>
        <v>0</v>
      </c>
      <c r="N214" s="166">
        <f t="shared" si="176"/>
        <v>0</v>
      </c>
      <c r="O214" s="68"/>
      <c r="P214" s="137">
        <f t="shared" si="177"/>
        <v>0</v>
      </c>
      <c r="Q214" s="166">
        <f t="shared" si="178"/>
        <v>0</v>
      </c>
      <c r="R214" s="163">
        <f t="shared" si="179"/>
        <v>0</v>
      </c>
      <c r="S214" s="164">
        <f t="shared" si="180"/>
        <v>0</v>
      </c>
      <c r="U214" s="168">
        <f t="shared" si="193"/>
        <v>0</v>
      </c>
      <c r="V214" s="6"/>
      <c r="W214" s="6"/>
      <c r="X214" s="137">
        <f t="shared" si="181"/>
        <v>0</v>
      </c>
      <c r="Y214" s="166">
        <f t="shared" si="182"/>
        <v>0</v>
      </c>
      <c r="Z214" s="168">
        <f t="shared" si="194"/>
        <v>1</v>
      </c>
      <c r="AA214" s="6">
        <v>1</v>
      </c>
      <c r="AB214" s="6"/>
      <c r="AC214" s="137">
        <f t="shared" si="183"/>
        <v>1</v>
      </c>
      <c r="AD214" s="159">
        <f t="shared" si="184"/>
        <v>0</v>
      </c>
      <c r="AE214" s="168">
        <f t="shared" si="195"/>
        <v>1</v>
      </c>
      <c r="AF214" s="6">
        <v>1</v>
      </c>
      <c r="AG214" s="6"/>
      <c r="AH214" s="137">
        <f t="shared" si="185"/>
        <v>2</v>
      </c>
      <c r="AI214" s="159">
        <f t="shared" si="186"/>
        <v>1</v>
      </c>
      <c r="AJ214" s="168">
        <f t="shared" si="196"/>
        <v>1</v>
      </c>
      <c r="AK214" s="6">
        <v>1</v>
      </c>
      <c r="AL214" s="6"/>
      <c r="AM214" s="137">
        <f t="shared" si="187"/>
        <v>3</v>
      </c>
      <c r="AN214" s="159">
        <f t="shared" si="188"/>
        <v>0.5</v>
      </c>
      <c r="AO214" s="168">
        <f t="shared" si="197"/>
        <v>0</v>
      </c>
      <c r="AP214" s="6"/>
      <c r="AQ214" s="6"/>
      <c r="AR214" s="137">
        <f t="shared" si="189"/>
        <v>3</v>
      </c>
      <c r="AS214" s="159">
        <f t="shared" si="190"/>
        <v>0</v>
      </c>
      <c r="AT214" s="163">
        <f t="shared" si="191"/>
        <v>3</v>
      </c>
      <c r="AU214" s="164">
        <f t="shared" si="192"/>
        <v>0</v>
      </c>
    </row>
    <row r="215" spans="2:47" outlineLevel="1">
      <c r="B215" s="235" t="s">
        <v>94</v>
      </c>
      <c r="C215" s="62" t="s">
        <v>103</v>
      </c>
      <c r="D215" s="68"/>
      <c r="E215" s="69"/>
      <c r="F215" s="68"/>
      <c r="G215" s="137">
        <f t="shared" si="171"/>
        <v>0</v>
      </c>
      <c r="H215" s="166">
        <f t="shared" si="172"/>
        <v>0</v>
      </c>
      <c r="I215" s="68"/>
      <c r="J215" s="137">
        <f t="shared" si="173"/>
        <v>0</v>
      </c>
      <c r="K215" s="166">
        <f t="shared" si="174"/>
        <v>0</v>
      </c>
      <c r="L215" s="68"/>
      <c r="M215" s="137">
        <f t="shared" si="175"/>
        <v>0</v>
      </c>
      <c r="N215" s="166">
        <f t="shared" si="176"/>
        <v>0</v>
      </c>
      <c r="O215" s="68"/>
      <c r="P215" s="137">
        <f t="shared" si="177"/>
        <v>0</v>
      </c>
      <c r="Q215" s="166">
        <f t="shared" si="178"/>
        <v>0</v>
      </c>
      <c r="R215" s="163">
        <f t="shared" si="179"/>
        <v>0</v>
      </c>
      <c r="S215" s="164">
        <f t="shared" si="180"/>
        <v>0</v>
      </c>
      <c r="U215" s="168">
        <f t="shared" si="193"/>
        <v>0</v>
      </c>
      <c r="V215" s="6"/>
      <c r="W215" s="6"/>
      <c r="X215" s="137">
        <f t="shared" si="181"/>
        <v>0</v>
      </c>
      <c r="Y215" s="166">
        <f t="shared" si="182"/>
        <v>0</v>
      </c>
      <c r="Z215" s="168">
        <f t="shared" si="194"/>
        <v>0</v>
      </c>
      <c r="AA215" s="6"/>
      <c r="AB215" s="6"/>
      <c r="AC215" s="137">
        <f t="shared" si="183"/>
        <v>0</v>
      </c>
      <c r="AD215" s="159">
        <f t="shared" si="184"/>
        <v>0</v>
      </c>
      <c r="AE215" s="168">
        <f t="shared" si="195"/>
        <v>0</v>
      </c>
      <c r="AF215" s="6"/>
      <c r="AG215" s="6"/>
      <c r="AH215" s="137">
        <f t="shared" si="185"/>
        <v>0</v>
      </c>
      <c r="AI215" s="159">
        <f t="shared" si="186"/>
        <v>0</v>
      </c>
      <c r="AJ215" s="168">
        <f t="shared" si="196"/>
        <v>0</v>
      </c>
      <c r="AK215" s="6"/>
      <c r="AL215" s="6"/>
      <c r="AM215" s="137">
        <f t="shared" si="187"/>
        <v>0</v>
      </c>
      <c r="AN215" s="159">
        <f t="shared" si="188"/>
        <v>0</v>
      </c>
      <c r="AO215" s="168">
        <f t="shared" si="197"/>
        <v>0</v>
      </c>
      <c r="AP215" s="6"/>
      <c r="AQ215" s="6"/>
      <c r="AR215" s="137">
        <f t="shared" si="189"/>
        <v>0</v>
      </c>
      <c r="AS215" s="159">
        <f t="shared" si="190"/>
        <v>0</v>
      </c>
      <c r="AT215" s="163">
        <f t="shared" si="191"/>
        <v>0</v>
      </c>
      <c r="AU215" s="164">
        <f t="shared" si="192"/>
        <v>0</v>
      </c>
    </row>
    <row r="216" spans="2:47" outlineLevel="1">
      <c r="B216" s="236" t="s">
        <v>95</v>
      </c>
      <c r="C216" s="62" t="s">
        <v>103</v>
      </c>
      <c r="D216" s="68"/>
      <c r="E216" s="69"/>
      <c r="F216" s="68"/>
      <c r="G216" s="137">
        <f t="shared" si="171"/>
        <v>0</v>
      </c>
      <c r="H216" s="166">
        <f t="shared" si="172"/>
        <v>0</v>
      </c>
      <c r="I216" s="68"/>
      <c r="J216" s="137">
        <f t="shared" si="173"/>
        <v>0</v>
      </c>
      <c r="K216" s="166">
        <f t="shared" si="174"/>
        <v>0</v>
      </c>
      <c r="L216" s="68"/>
      <c r="M216" s="137">
        <f t="shared" si="175"/>
        <v>0</v>
      </c>
      <c r="N216" s="166">
        <f t="shared" si="176"/>
        <v>0</v>
      </c>
      <c r="O216" s="68"/>
      <c r="P216" s="137">
        <f t="shared" si="177"/>
        <v>0</v>
      </c>
      <c r="Q216" s="166">
        <f t="shared" si="178"/>
        <v>0</v>
      </c>
      <c r="R216" s="163">
        <f t="shared" si="179"/>
        <v>0</v>
      </c>
      <c r="S216" s="164">
        <f t="shared" si="180"/>
        <v>0</v>
      </c>
      <c r="U216" s="168">
        <f t="shared" si="193"/>
        <v>0</v>
      </c>
      <c r="V216" s="6"/>
      <c r="W216" s="6"/>
      <c r="X216" s="137">
        <f t="shared" si="181"/>
        <v>0</v>
      </c>
      <c r="Y216" s="166">
        <f t="shared" si="182"/>
        <v>0</v>
      </c>
      <c r="Z216" s="168">
        <f t="shared" si="194"/>
        <v>0</v>
      </c>
      <c r="AA216" s="6"/>
      <c r="AB216" s="6"/>
      <c r="AC216" s="137">
        <f t="shared" si="183"/>
        <v>0</v>
      </c>
      <c r="AD216" s="159">
        <f t="shared" si="184"/>
        <v>0</v>
      </c>
      <c r="AE216" s="168">
        <f t="shared" si="195"/>
        <v>0</v>
      </c>
      <c r="AF216" s="6"/>
      <c r="AG216" s="6"/>
      <c r="AH216" s="137">
        <f t="shared" si="185"/>
        <v>0</v>
      </c>
      <c r="AI216" s="159">
        <f t="shared" si="186"/>
        <v>0</v>
      </c>
      <c r="AJ216" s="168">
        <f t="shared" si="196"/>
        <v>0</v>
      </c>
      <c r="AK216" s="6"/>
      <c r="AL216" s="6"/>
      <c r="AM216" s="137">
        <f t="shared" si="187"/>
        <v>0</v>
      </c>
      <c r="AN216" s="159">
        <f t="shared" si="188"/>
        <v>0</v>
      </c>
      <c r="AO216" s="168">
        <f t="shared" si="197"/>
        <v>0</v>
      </c>
      <c r="AP216" s="6"/>
      <c r="AQ216" s="6"/>
      <c r="AR216" s="137">
        <f t="shared" si="189"/>
        <v>0</v>
      </c>
      <c r="AS216" s="159">
        <f t="shared" si="190"/>
        <v>0</v>
      </c>
      <c r="AT216" s="163">
        <f t="shared" si="191"/>
        <v>0</v>
      </c>
      <c r="AU216" s="164">
        <f t="shared" si="192"/>
        <v>0</v>
      </c>
    </row>
    <row r="217" spans="2:47" outlineLevel="1">
      <c r="B217" s="236" t="s">
        <v>96</v>
      </c>
      <c r="C217" s="62" t="s">
        <v>103</v>
      </c>
      <c r="D217" s="68"/>
      <c r="E217" s="69"/>
      <c r="F217" s="68"/>
      <c r="G217" s="137">
        <f t="shared" si="171"/>
        <v>0</v>
      </c>
      <c r="H217" s="166">
        <f t="shared" si="172"/>
        <v>0</v>
      </c>
      <c r="I217" s="68"/>
      <c r="J217" s="137">
        <f t="shared" si="173"/>
        <v>0</v>
      </c>
      <c r="K217" s="166">
        <f t="shared" si="174"/>
        <v>0</v>
      </c>
      <c r="L217" s="68"/>
      <c r="M217" s="137">
        <f t="shared" si="175"/>
        <v>0</v>
      </c>
      <c r="N217" s="166">
        <f t="shared" si="176"/>
        <v>0</v>
      </c>
      <c r="O217" s="68"/>
      <c r="P217" s="137">
        <f t="shared" si="177"/>
        <v>0</v>
      </c>
      <c r="Q217" s="166">
        <f t="shared" si="178"/>
        <v>0</v>
      </c>
      <c r="R217" s="163">
        <f t="shared" si="179"/>
        <v>0</v>
      </c>
      <c r="S217" s="164">
        <f t="shared" si="180"/>
        <v>0</v>
      </c>
      <c r="U217" s="168">
        <f t="shared" si="193"/>
        <v>0</v>
      </c>
      <c r="V217" s="6"/>
      <c r="W217" s="6"/>
      <c r="X217" s="137">
        <f t="shared" si="181"/>
        <v>0</v>
      </c>
      <c r="Y217" s="166">
        <f t="shared" si="182"/>
        <v>0</v>
      </c>
      <c r="Z217" s="168">
        <f t="shared" si="194"/>
        <v>0</v>
      </c>
      <c r="AA217" s="6"/>
      <c r="AB217" s="6"/>
      <c r="AC217" s="137">
        <f t="shared" si="183"/>
        <v>0</v>
      </c>
      <c r="AD217" s="159">
        <f t="shared" si="184"/>
        <v>0</v>
      </c>
      <c r="AE217" s="168">
        <f t="shared" si="195"/>
        <v>0</v>
      </c>
      <c r="AF217" s="6"/>
      <c r="AG217" s="6"/>
      <c r="AH217" s="137">
        <f t="shared" si="185"/>
        <v>0</v>
      </c>
      <c r="AI217" s="159">
        <f t="shared" si="186"/>
        <v>0</v>
      </c>
      <c r="AJ217" s="168">
        <f t="shared" si="196"/>
        <v>0</v>
      </c>
      <c r="AK217" s="6"/>
      <c r="AL217" s="6"/>
      <c r="AM217" s="137">
        <f t="shared" si="187"/>
        <v>0</v>
      </c>
      <c r="AN217" s="159">
        <f t="shared" si="188"/>
        <v>0</v>
      </c>
      <c r="AO217" s="168">
        <f t="shared" si="197"/>
        <v>0</v>
      </c>
      <c r="AP217" s="6"/>
      <c r="AQ217" s="6"/>
      <c r="AR217" s="137">
        <f t="shared" si="189"/>
        <v>0</v>
      </c>
      <c r="AS217" s="159">
        <f t="shared" si="190"/>
        <v>0</v>
      </c>
      <c r="AT217" s="163">
        <f t="shared" si="191"/>
        <v>0</v>
      </c>
      <c r="AU217" s="164">
        <f t="shared" si="192"/>
        <v>0</v>
      </c>
    </row>
    <row r="218" spans="2:47" ht="15" customHeight="1" outlineLevel="1">
      <c r="B218" s="49" t="s">
        <v>135</v>
      </c>
      <c r="C218" s="46" t="s">
        <v>103</v>
      </c>
      <c r="D218" s="169">
        <f>SUM(D195:D217)</f>
        <v>0</v>
      </c>
      <c r="E218" s="169">
        <f>SUM(E195:E217)</f>
        <v>0</v>
      </c>
      <c r="F218" s="169">
        <f>SUM(F195:F217)</f>
        <v>0</v>
      </c>
      <c r="G218" s="169">
        <f>SUM(G195:G217)</f>
        <v>0</v>
      </c>
      <c r="H218" s="165">
        <f>IFERROR((G218-E218)/E218,0)</f>
        <v>0</v>
      </c>
      <c r="I218" s="169">
        <f>SUM(I195:I217)</f>
        <v>0</v>
      </c>
      <c r="J218" s="169">
        <f>SUM(J195:J217)</f>
        <v>0</v>
      </c>
      <c r="K218" s="165">
        <f t="shared" si="174"/>
        <v>0</v>
      </c>
      <c r="L218" s="169">
        <f>SUM(L195:L217)</f>
        <v>0</v>
      </c>
      <c r="M218" s="169">
        <f>SUM(M195:M217)</f>
        <v>0</v>
      </c>
      <c r="N218" s="165">
        <f t="shared" si="176"/>
        <v>0</v>
      </c>
      <c r="O218" s="169">
        <f>SUM(O195:O217)</f>
        <v>0</v>
      </c>
      <c r="P218" s="169">
        <f>SUM(P195:P217)</f>
        <v>0</v>
      </c>
      <c r="Q218" s="165">
        <f t="shared" si="178"/>
        <v>0</v>
      </c>
      <c r="R218" s="169">
        <f>SUM(R195:R217)</f>
        <v>0</v>
      </c>
      <c r="S218" s="164">
        <f t="shared" si="180"/>
        <v>0</v>
      </c>
      <c r="U218" s="169">
        <f>SUM(U195:U217)</f>
        <v>0</v>
      </c>
      <c r="V218" s="169">
        <f>SUM(V195:V217)</f>
        <v>0</v>
      </c>
      <c r="W218" s="169">
        <f>SUM(W195:W217)</f>
        <v>0</v>
      </c>
      <c r="X218" s="169">
        <f>SUM(X195:X217)</f>
        <v>0</v>
      </c>
      <c r="Y218" s="165">
        <f>IFERROR((X218-P218)/P218,0)</f>
        <v>0</v>
      </c>
      <c r="Z218" s="169">
        <f>SUM(Z195:Z217)</f>
        <v>1</v>
      </c>
      <c r="AA218" s="169">
        <f>SUM(AA195:AA217)</f>
        <v>1</v>
      </c>
      <c r="AB218" s="169">
        <f>SUM(AB195:AB217)</f>
        <v>0</v>
      </c>
      <c r="AC218" s="169">
        <f>SUM(AC195:AC217)</f>
        <v>1</v>
      </c>
      <c r="AD218" s="160">
        <f t="shared" si="184"/>
        <v>0</v>
      </c>
      <c r="AE218" s="169">
        <f>SUM(AE195:AE217)</f>
        <v>1</v>
      </c>
      <c r="AF218" s="169">
        <f>SUM(AF195:AF217)</f>
        <v>1</v>
      </c>
      <c r="AG218" s="169">
        <f>SUM(AG195:AG217)</f>
        <v>0</v>
      </c>
      <c r="AH218" s="169">
        <f>SUM(AH195:AH217)</f>
        <v>2</v>
      </c>
      <c r="AI218" s="160">
        <f t="shared" si="186"/>
        <v>1</v>
      </c>
      <c r="AJ218" s="169">
        <f>SUM(AJ195:AJ217)</f>
        <v>1</v>
      </c>
      <c r="AK218" s="169">
        <f>SUM(AK195:AK217)</f>
        <v>1</v>
      </c>
      <c r="AL218" s="169">
        <f>SUM(AL195:AL217)</f>
        <v>0</v>
      </c>
      <c r="AM218" s="169">
        <f>SUM(AM195:AM217)</f>
        <v>3</v>
      </c>
      <c r="AN218" s="160">
        <f t="shared" si="188"/>
        <v>0.5</v>
      </c>
      <c r="AO218" s="169">
        <f>SUM(AO195:AO217)</f>
        <v>0</v>
      </c>
      <c r="AP218" s="169">
        <f>SUM(AP195:AP217)</f>
        <v>0</v>
      </c>
      <c r="AQ218" s="169">
        <f>SUM(AQ195:AQ217)</f>
        <v>0</v>
      </c>
      <c r="AR218" s="169">
        <f>SUM(AR195:AR217)</f>
        <v>3</v>
      </c>
      <c r="AS218" s="160">
        <f t="shared" si="190"/>
        <v>0</v>
      </c>
      <c r="AT218" s="169">
        <f>SUM(AT195:AT217)</f>
        <v>3</v>
      </c>
      <c r="AU218" s="164">
        <f t="shared" si="192"/>
        <v>0</v>
      </c>
    </row>
    <row r="220" spans="2:47">
      <c r="U220" s="16"/>
    </row>
    <row r="221" spans="2:47" ht="15.6">
      <c r="T221" s="102"/>
    </row>
  </sheetData>
  <mergeCells count="122">
    <mergeCell ref="AJ133:AN133"/>
    <mergeCell ref="AT193:AU193"/>
    <mergeCell ref="F193:H193"/>
    <mergeCell ref="I193:K193"/>
    <mergeCell ref="L103:N103"/>
    <mergeCell ref="D73:E73"/>
    <mergeCell ref="U103:Y103"/>
    <mergeCell ref="AT103:AU103"/>
    <mergeCell ref="AT133:AU133"/>
    <mergeCell ref="O193:Q193"/>
    <mergeCell ref="R192:S193"/>
    <mergeCell ref="R162:S163"/>
    <mergeCell ref="D163:E163"/>
    <mergeCell ref="F163:H163"/>
    <mergeCell ref="I163:K163"/>
    <mergeCell ref="L163:N163"/>
    <mergeCell ref="U163:Y163"/>
    <mergeCell ref="B190:AU190"/>
    <mergeCell ref="B192:B194"/>
    <mergeCell ref="U192:AU192"/>
    <mergeCell ref="D193:E193"/>
    <mergeCell ref="C192:C194"/>
    <mergeCell ref="O133:Q133"/>
    <mergeCell ref="AO133:AS133"/>
    <mergeCell ref="D103:E103"/>
    <mergeCell ref="R132:S133"/>
    <mergeCell ref="U133:Y133"/>
    <mergeCell ref="Z133:AD133"/>
    <mergeCell ref="AE133:AI133"/>
    <mergeCell ref="B5:I5"/>
    <mergeCell ref="B9:AU9"/>
    <mergeCell ref="AE12:AI12"/>
    <mergeCell ref="AJ12:AN12"/>
    <mergeCell ref="AO12:AS12"/>
    <mergeCell ref="B70:AU70"/>
    <mergeCell ref="B72:B74"/>
    <mergeCell ref="C72:C74"/>
    <mergeCell ref="AT12:AU12"/>
    <mergeCell ref="B40:AU40"/>
    <mergeCell ref="U11:AU11"/>
    <mergeCell ref="B11:B13"/>
    <mergeCell ref="C11:C13"/>
    <mergeCell ref="R11:S12"/>
    <mergeCell ref="U42:AU42"/>
    <mergeCell ref="O43:Q43"/>
    <mergeCell ref="O73:Q73"/>
    <mergeCell ref="F43:H43"/>
    <mergeCell ref="I43:K43"/>
    <mergeCell ref="L193:N193"/>
    <mergeCell ref="AO193:AS193"/>
    <mergeCell ref="U162:AU162"/>
    <mergeCell ref="U193:Y193"/>
    <mergeCell ref="AE193:AI193"/>
    <mergeCell ref="AJ193:AN193"/>
    <mergeCell ref="O163:Q163"/>
    <mergeCell ref="Z193:AD193"/>
    <mergeCell ref="AO163:AS163"/>
    <mergeCell ref="AT163:AU163"/>
    <mergeCell ref="Z163:AD163"/>
    <mergeCell ref="AE163:AI163"/>
    <mergeCell ref="AJ163:AN163"/>
    <mergeCell ref="D192:Q192"/>
    <mergeCell ref="U132:AU132"/>
    <mergeCell ref="J2:L2"/>
    <mergeCell ref="AT43:AU43"/>
    <mergeCell ref="AT73:AU73"/>
    <mergeCell ref="U43:Y43"/>
    <mergeCell ref="Z43:AD43"/>
    <mergeCell ref="AE43:AI43"/>
    <mergeCell ref="AJ43:AN43"/>
    <mergeCell ref="AO43:AS43"/>
    <mergeCell ref="U72:AU72"/>
    <mergeCell ref="U102:AU102"/>
    <mergeCell ref="L43:N43"/>
    <mergeCell ref="D12:E12"/>
    <mergeCell ref="F12:H12"/>
    <mergeCell ref="C2:H2"/>
    <mergeCell ref="O103:Q103"/>
    <mergeCell ref="R102:S103"/>
    <mergeCell ref="B130:AU130"/>
    <mergeCell ref="B100:AU100"/>
    <mergeCell ref="I12:K12"/>
    <mergeCell ref="L12:N12"/>
    <mergeCell ref="O12:Q12"/>
    <mergeCell ref="U12:Y12"/>
    <mergeCell ref="Z12:AD12"/>
    <mergeCell ref="B42:B44"/>
    <mergeCell ref="AO73:AS73"/>
    <mergeCell ref="Z103:AD103"/>
    <mergeCell ref="AE103:AI103"/>
    <mergeCell ref="C42:C44"/>
    <mergeCell ref="F103:H103"/>
    <mergeCell ref="I103:K103"/>
    <mergeCell ref="L73:N73"/>
    <mergeCell ref="U73:Y73"/>
    <mergeCell ref="Z73:AD73"/>
    <mergeCell ref="AE73:AI73"/>
    <mergeCell ref="F73:H73"/>
    <mergeCell ref="B162:B164"/>
    <mergeCell ref="C162:C164"/>
    <mergeCell ref="D133:E133"/>
    <mergeCell ref="F133:H133"/>
    <mergeCell ref="I133:K133"/>
    <mergeCell ref="L133:N133"/>
    <mergeCell ref="D11:Q11"/>
    <mergeCell ref="D42:Q42"/>
    <mergeCell ref="D72:Q72"/>
    <mergeCell ref="D102:Q102"/>
    <mergeCell ref="D132:Q132"/>
    <mergeCell ref="D162:Q162"/>
    <mergeCell ref="B102:B104"/>
    <mergeCell ref="C102:C104"/>
    <mergeCell ref="D43:E43"/>
    <mergeCell ref="B132:B134"/>
    <mergeCell ref="B160:AU160"/>
    <mergeCell ref="C132:C134"/>
    <mergeCell ref="AJ103:AN103"/>
    <mergeCell ref="AO103:AS103"/>
    <mergeCell ref="R72:S73"/>
    <mergeCell ref="R42:S43"/>
    <mergeCell ref="AJ73:AN73"/>
    <mergeCell ref="I73:K73"/>
  </mergeCells>
  <hyperlinks>
    <hyperlink ref="J2" location="'Αρχική σελίδα'!A1" display="Πίσω στην αρχική σελίδα" xr:uid="{F2DB9110-2100-4169-85A2-BE114765BB53}"/>
  </hyperlinks>
  <pageMargins left="0.7" right="0.7" top="0.75" bottom="0.75" header="0.3" footer="0.3"/>
  <pageSetup paperSize="8"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0A5F7-6147-4405-B522-3D70696A72D8}">
  <sheetPr>
    <tabColor theme="4" tint="0.79998168889431442"/>
    <pageSetUpPr fitToPage="1"/>
  </sheetPr>
  <dimension ref="B2:AU221"/>
  <sheetViews>
    <sheetView showGridLines="0" zoomScale="85" zoomScaleNormal="85" workbookViewId="0">
      <pane xSplit="3" topLeftCell="D1" activePane="topRight" state="frozen"/>
      <selection pane="topRight" activeCell="O183" sqref="O183"/>
    </sheetView>
  </sheetViews>
  <sheetFormatPr defaultColWidth="8.85546875" defaultRowHeight="14.45" outlineLevelRow="1"/>
  <cols>
    <col min="1" max="1" width="2.85546875" customWidth="1"/>
    <col min="2" max="2" width="42" customWidth="1"/>
    <col min="3" max="18" width="13.7109375" customWidth="1"/>
    <col min="19" max="19" width="18.7109375" customWidth="1"/>
    <col min="20" max="20" width="2.140625" customWidth="1"/>
    <col min="21" max="46" width="13.7109375" customWidth="1"/>
    <col min="47" max="47" width="18.7109375" customWidth="1"/>
  </cols>
  <sheetData>
    <row r="2" spans="2:47" ht="18">
      <c r="B2" s="1" t="s">
        <v>0</v>
      </c>
      <c r="C2" s="294" t="str">
        <f>'Αρχική σελίδα'!C3</f>
        <v>Κεντρική Μακεδονία</v>
      </c>
      <c r="D2" s="294"/>
      <c r="E2" s="294"/>
      <c r="F2" s="294"/>
      <c r="G2" s="294"/>
      <c r="H2" s="294"/>
      <c r="J2" s="295" t="s">
        <v>59</v>
      </c>
      <c r="K2" s="295"/>
      <c r="L2" s="295"/>
    </row>
    <row r="3" spans="2:47" ht="18">
      <c r="B3" s="2" t="s">
        <v>2</v>
      </c>
      <c r="C3" s="98">
        <f>'Αρχική σελίδα'!C4</f>
        <v>2024</v>
      </c>
      <c r="D3" s="45" t="s">
        <v>3</v>
      </c>
      <c r="E3" s="45">
        <f>C3+4</f>
        <v>2028</v>
      </c>
    </row>
    <row r="4" spans="2:47" ht="14.45" customHeight="1">
      <c r="C4" s="2"/>
      <c r="D4" s="45"/>
      <c r="E4" s="45"/>
    </row>
    <row r="5" spans="2:47" ht="56.45" customHeight="1">
      <c r="B5" s="296" t="s">
        <v>136</v>
      </c>
      <c r="C5" s="296"/>
      <c r="D5" s="296"/>
      <c r="E5" s="296"/>
      <c r="F5" s="296"/>
      <c r="G5" s="296"/>
      <c r="H5" s="296"/>
      <c r="I5" s="296"/>
    </row>
    <row r="6" spans="2:47">
      <c r="B6" s="222"/>
      <c r="C6" s="222"/>
      <c r="D6" s="222"/>
      <c r="E6" s="222"/>
      <c r="F6" s="222"/>
      <c r="G6" s="222"/>
      <c r="H6" s="222"/>
    </row>
    <row r="7" spans="2:47" ht="18">
      <c r="B7" s="99" t="str">
        <f>"Εξέλιξη ενεργών μετρητών στο υφιστάμενο δίκτυο διανομής ("&amp;(C3-5)&amp;" - "&amp;(C3-1)&amp;") και εξέλιξη σύμφωνα με το Πρόγραμμα Ανάπτυξης  "&amp;C3&amp;" - "&amp;E3</f>
        <v>Εξέλιξη ενεργών μετρητών στο υφιστάμενο δίκτυο διανομής (2019 - 2023) και εξέλιξη σύμφωνα με το Πρόγραμμα Ανάπτυξης  2024 - 2028</v>
      </c>
      <c r="C7" s="100"/>
      <c r="D7" s="100"/>
      <c r="E7" s="100"/>
      <c r="F7" s="100"/>
      <c r="G7" s="100"/>
      <c r="H7" s="100"/>
      <c r="I7" s="100"/>
      <c r="J7" s="101"/>
      <c r="K7" s="97"/>
    </row>
    <row r="8" spans="2:47" ht="18">
      <c r="B8" s="226"/>
      <c r="C8" s="55"/>
      <c r="D8" s="55"/>
      <c r="E8" s="55"/>
      <c r="F8" s="55"/>
      <c r="G8" s="55"/>
      <c r="H8" s="55"/>
      <c r="I8" s="55"/>
      <c r="J8" s="22"/>
    </row>
    <row r="9" spans="2:47" ht="15.6">
      <c r="B9" s="293" t="s">
        <v>137</v>
      </c>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row>
    <row r="10" spans="2:47" ht="5.45" customHeight="1" outlineLevel="1">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row>
    <row r="11" spans="2:47" outlineLevel="1">
      <c r="B11" s="322"/>
      <c r="C11" s="325" t="s">
        <v>102</v>
      </c>
      <c r="D11" s="310" t="s">
        <v>127</v>
      </c>
      <c r="E11" s="312"/>
      <c r="F11" s="312"/>
      <c r="G11" s="312"/>
      <c r="H11" s="312"/>
      <c r="I11" s="312"/>
      <c r="J11" s="312"/>
      <c r="K11" s="312"/>
      <c r="L11" s="312"/>
      <c r="M11" s="312"/>
      <c r="N11" s="312"/>
      <c r="O11" s="312"/>
      <c r="P11" s="312"/>
      <c r="Q11" s="311"/>
      <c r="R11" s="313" t="str">
        <f xml:space="preserve"> D12&amp;" - "&amp;O12</f>
        <v>2019 - 2023</v>
      </c>
      <c r="S11" s="314"/>
      <c r="U11" s="310" t="s">
        <v>128</v>
      </c>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1"/>
    </row>
    <row r="12" spans="2:47" outlineLevel="1">
      <c r="B12" s="323"/>
      <c r="C12" s="325"/>
      <c r="D12" s="310">
        <f>$C$3-5</f>
        <v>2019</v>
      </c>
      <c r="E12" s="311"/>
      <c r="F12" s="310">
        <f>$C$3-4</f>
        <v>2020</v>
      </c>
      <c r="G12" s="312"/>
      <c r="H12" s="311"/>
      <c r="I12" s="310">
        <f>$C$3-3</f>
        <v>2021</v>
      </c>
      <c r="J12" s="312"/>
      <c r="K12" s="311"/>
      <c r="L12" s="310">
        <f>$C$3-2</f>
        <v>2022</v>
      </c>
      <c r="M12" s="312"/>
      <c r="N12" s="311"/>
      <c r="O12" s="310">
        <f>$C$3-1</f>
        <v>2023</v>
      </c>
      <c r="P12" s="312"/>
      <c r="Q12" s="311"/>
      <c r="R12" s="315"/>
      <c r="S12" s="316"/>
      <c r="U12" s="310">
        <f>$C$3</f>
        <v>2024</v>
      </c>
      <c r="V12" s="312"/>
      <c r="W12" s="312"/>
      <c r="X12" s="312"/>
      <c r="Y12" s="311"/>
      <c r="Z12" s="310">
        <f>$C$3+1</f>
        <v>2025</v>
      </c>
      <c r="AA12" s="312"/>
      <c r="AB12" s="312"/>
      <c r="AC12" s="312"/>
      <c r="AD12" s="311"/>
      <c r="AE12" s="310">
        <f>$C$3+2</f>
        <v>2026</v>
      </c>
      <c r="AF12" s="312"/>
      <c r="AG12" s="312"/>
      <c r="AH12" s="312"/>
      <c r="AI12" s="311"/>
      <c r="AJ12" s="310">
        <f>$C$3+3</f>
        <v>2027</v>
      </c>
      <c r="AK12" s="312"/>
      <c r="AL12" s="312"/>
      <c r="AM12" s="312"/>
      <c r="AN12" s="311"/>
      <c r="AO12" s="310">
        <f>$C$3+4</f>
        <v>2028</v>
      </c>
      <c r="AP12" s="312"/>
      <c r="AQ12" s="312"/>
      <c r="AR12" s="312"/>
      <c r="AS12" s="311"/>
      <c r="AT12" s="317" t="str">
        <f>U12&amp;" - "&amp;AO12</f>
        <v>2024 - 2028</v>
      </c>
      <c r="AU12" s="318"/>
    </row>
    <row r="13" spans="2:47" ht="43.15" outlineLevel="1">
      <c r="B13" s="324"/>
      <c r="C13" s="325"/>
      <c r="D13" s="64" t="s">
        <v>129</v>
      </c>
      <c r="E13" s="65" t="s">
        <v>130</v>
      </c>
      <c r="F13" s="64" t="s">
        <v>129</v>
      </c>
      <c r="G13" s="8" t="s">
        <v>130</v>
      </c>
      <c r="H13" s="65" t="s">
        <v>131</v>
      </c>
      <c r="I13" s="64" t="s">
        <v>129</v>
      </c>
      <c r="J13" s="8" t="s">
        <v>130</v>
      </c>
      <c r="K13" s="65" t="s">
        <v>131</v>
      </c>
      <c r="L13" s="64" t="s">
        <v>129</v>
      </c>
      <c r="M13" s="8" t="s">
        <v>130</v>
      </c>
      <c r="N13" s="65" t="s">
        <v>131</v>
      </c>
      <c r="O13" s="64" t="s">
        <v>129</v>
      </c>
      <c r="P13" s="8" t="s">
        <v>130</v>
      </c>
      <c r="Q13" s="65" t="s">
        <v>131</v>
      </c>
      <c r="R13" s="64" t="s">
        <v>123</v>
      </c>
      <c r="S13" s="119" t="s">
        <v>132</v>
      </c>
      <c r="U13" s="64" t="s">
        <v>129</v>
      </c>
      <c r="V13" s="104" t="s">
        <v>133</v>
      </c>
      <c r="W13" s="104" t="s">
        <v>134</v>
      </c>
      <c r="X13" s="8" t="s">
        <v>130</v>
      </c>
      <c r="Y13" s="65" t="s">
        <v>131</v>
      </c>
      <c r="Z13" s="64" t="s">
        <v>129</v>
      </c>
      <c r="AA13" s="104" t="s">
        <v>133</v>
      </c>
      <c r="AB13" s="104" t="s">
        <v>134</v>
      </c>
      <c r="AC13" s="8" t="s">
        <v>130</v>
      </c>
      <c r="AD13" s="65" t="s">
        <v>131</v>
      </c>
      <c r="AE13" s="64" t="s">
        <v>129</v>
      </c>
      <c r="AF13" s="104" t="s">
        <v>133</v>
      </c>
      <c r="AG13" s="104" t="s">
        <v>134</v>
      </c>
      <c r="AH13" s="8" t="s">
        <v>130</v>
      </c>
      <c r="AI13" s="65" t="s">
        <v>131</v>
      </c>
      <c r="AJ13" s="64" t="s">
        <v>129</v>
      </c>
      <c r="AK13" s="104" t="s">
        <v>133</v>
      </c>
      <c r="AL13" s="104" t="s">
        <v>134</v>
      </c>
      <c r="AM13" s="8" t="s">
        <v>130</v>
      </c>
      <c r="AN13" s="65" t="s">
        <v>131</v>
      </c>
      <c r="AO13" s="64" t="s">
        <v>129</v>
      </c>
      <c r="AP13" s="104" t="s">
        <v>133</v>
      </c>
      <c r="AQ13" s="104" t="s">
        <v>134</v>
      </c>
      <c r="AR13" s="8" t="s">
        <v>130</v>
      </c>
      <c r="AS13" s="65" t="s">
        <v>131</v>
      </c>
      <c r="AT13" s="64" t="s">
        <v>123</v>
      </c>
      <c r="AU13" s="119" t="s">
        <v>132</v>
      </c>
    </row>
    <row r="14" spans="2:47" outlineLevel="1">
      <c r="B14" s="235" t="s">
        <v>75</v>
      </c>
      <c r="C14" s="62" t="s">
        <v>103</v>
      </c>
      <c r="D14" s="157">
        <f t="shared" ref="D14:F36" si="0">D45+D75+D105+D135+D165+D195</f>
        <v>0</v>
      </c>
      <c r="E14" s="158">
        <f t="shared" si="0"/>
        <v>0</v>
      </c>
      <c r="F14" s="157">
        <f t="shared" si="0"/>
        <v>0</v>
      </c>
      <c r="G14" s="155">
        <f t="shared" ref="G14:G36" si="1">E14+F14</f>
        <v>0</v>
      </c>
      <c r="H14" s="159">
        <f t="shared" ref="H14:H36" si="2">IFERROR((G14-E14)/E14,0)</f>
        <v>0</v>
      </c>
      <c r="I14" s="157">
        <f t="shared" ref="I14:I36" si="3">I45+I75+I105+I135+I165+I195</f>
        <v>0</v>
      </c>
      <c r="J14" s="155">
        <f t="shared" ref="J14:J36" si="4">G14+I14</f>
        <v>0</v>
      </c>
      <c r="K14" s="159">
        <f t="shared" ref="K14:K37" si="5">IFERROR((J14-G14)/G14,0)</f>
        <v>0</v>
      </c>
      <c r="L14" s="157">
        <f t="shared" ref="L14:L36" si="6">L45+L75+L105+L135+L165+L195</f>
        <v>0</v>
      </c>
      <c r="M14" s="155">
        <f t="shared" ref="M14:M36" si="7">J14+L14</f>
        <v>0</v>
      </c>
      <c r="N14" s="159">
        <f t="shared" ref="N14:N37" si="8">IFERROR((M14-J14)/J14,0)</f>
        <v>0</v>
      </c>
      <c r="O14" s="157">
        <f t="shared" ref="O14:O36" si="9">O45+O75+O105+O135+O165+O195</f>
        <v>0</v>
      </c>
      <c r="P14" s="155">
        <f t="shared" ref="P14:P36" si="10">M14+O14</f>
        <v>0</v>
      </c>
      <c r="Q14" s="159">
        <f t="shared" ref="Q14:Q37" si="11">IFERROR((P14-M14)/M14,0)</f>
        <v>0</v>
      </c>
      <c r="R14" s="163">
        <f t="shared" ref="R14:R36" si="12">D14+F14+I14+L14+O14</f>
        <v>0</v>
      </c>
      <c r="S14" s="164">
        <f t="shared" ref="S14:S37" si="13">IFERROR((P14/E14)^(1/4)-1,0)</f>
        <v>0</v>
      </c>
      <c r="U14" s="157">
        <f t="shared" ref="U14:X36" si="14">U45+U75+U105+U135+U165+U195</f>
        <v>0</v>
      </c>
      <c r="V14" s="156">
        <f t="shared" si="14"/>
        <v>0</v>
      </c>
      <c r="W14" s="156">
        <f t="shared" si="14"/>
        <v>0</v>
      </c>
      <c r="X14" s="156">
        <f t="shared" si="14"/>
        <v>0</v>
      </c>
      <c r="Y14" s="166">
        <f t="shared" ref="Y14:Y36" si="15">IFERROR((X14-P14)/P14,0)</f>
        <v>0</v>
      </c>
      <c r="Z14" s="157">
        <f t="shared" ref="Z14:AC36" si="16">Z45+Z75+Z105+Z135+Z165+Z195</f>
        <v>0</v>
      </c>
      <c r="AA14" s="156">
        <f t="shared" si="16"/>
        <v>0</v>
      </c>
      <c r="AB14" s="156">
        <f t="shared" si="16"/>
        <v>0</v>
      </c>
      <c r="AC14" s="156">
        <f t="shared" si="16"/>
        <v>0</v>
      </c>
      <c r="AD14" s="166">
        <f t="shared" ref="AD14:AD37" si="17">IFERROR((AC14-X14)/X14,0)</f>
        <v>0</v>
      </c>
      <c r="AE14" s="157">
        <f t="shared" ref="AE14:AH36" si="18">AE45+AE75+AE105+AE135+AE165+AE195</f>
        <v>0</v>
      </c>
      <c r="AF14" s="156">
        <f t="shared" si="18"/>
        <v>0</v>
      </c>
      <c r="AG14" s="156">
        <f t="shared" si="18"/>
        <v>0</v>
      </c>
      <c r="AH14" s="156">
        <f t="shared" si="18"/>
        <v>0</v>
      </c>
      <c r="AI14" s="166">
        <f t="shared" ref="AI14:AI37" si="19">IFERROR((AH14-AC14)/AC14,0)</f>
        <v>0</v>
      </c>
      <c r="AJ14" s="157">
        <f t="shared" ref="AJ14:AM36" si="20">AJ45+AJ75+AJ105+AJ135+AJ165+AJ195</f>
        <v>0</v>
      </c>
      <c r="AK14" s="156">
        <f t="shared" si="20"/>
        <v>0</v>
      </c>
      <c r="AL14" s="156">
        <f t="shared" si="20"/>
        <v>0</v>
      </c>
      <c r="AM14" s="156">
        <f t="shared" si="20"/>
        <v>0</v>
      </c>
      <c r="AN14" s="166">
        <f t="shared" ref="AN14:AN37" si="21">IFERROR((AM14-AH14)/AH14,0)</f>
        <v>0</v>
      </c>
      <c r="AO14" s="157">
        <f t="shared" ref="AO14:AR36" si="22">AO45+AO75+AO105+AO135+AO165+AO195</f>
        <v>0</v>
      </c>
      <c r="AP14" s="156">
        <f t="shared" si="22"/>
        <v>0</v>
      </c>
      <c r="AQ14" s="156">
        <f t="shared" si="22"/>
        <v>0</v>
      </c>
      <c r="AR14" s="156">
        <f t="shared" si="22"/>
        <v>0</v>
      </c>
      <c r="AS14" s="166">
        <f t="shared" ref="AS14:AS37" si="23">IFERROR((AR14-AM14)/AM14,0)</f>
        <v>0</v>
      </c>
      <c r="AT14" s="163">
        <f t="shared" ref="AT14:AT36" si="24">U14+Z14+AE14+AJ14+AO14</f>
        <v>0</v>
      </c>
      <c r="AU14" s="164">
        <f t="shared" ref="AU14:AU37" si="25">IFERROR((AR14/X14)^(1/4)-1,0)</f>
        <v>0</v>
      </c>
    </row>
    <row r="15" spans="2:47" outlineLevel="1">
      <c r="B15" s="236" t="s">
        <v>76</v>
      </c>
      <c r="C15" s="62" t="s">
        <v>103</v>
      </c>
      <c r="D15" s="157">
        <f t="shared" si="0"/>
        <v>0</v>
      </c>
      <c r="E15" s="158">
        <f t="shared" si="0"/>
        <v>0</v>
      </c>
      <c r="F15" s="157">
        <f t="shared" si="0"/>
        <v>0</v>
      </c>
      <c r="G15" s="155">
        <f t="shared" si="1"/>
        <v>0</v>
      </c>
      <c r="H15" s="159">
        <f t="shared" si="2"/>
        <v>0</v>
      </c>
      <c r="I15" s="157">
        <f t="shared" si="3"/>
        <v>0</v>
      </c>
      <c r="J15" s="155">
        <f t="shared" si="4"/>
        <v>0</v>
      </c>
      <c r="K15" s="159">
        <f t="shared" si="5"/>
        <v>0</v>
      </c>
      <c r="L15" s="157">
        <f t="shared" si="6"/>
        <v>0</v>
      </c>
      <c r="M15" s="155">
        <f t="shared" si="7"/>
        <v>0</v>
      </c>
      <c r="N15" s="159">
        <f t="shared" si="8"/>
        <v>0</v>
      </c>
      <c r="O15" s="157">
        <f t="shared" si="9"/>
        <v>0</v>
      </c>
      <c r="P15" s="155">
        <f t="shared" si="10"/>
        <v>0</v>
      </c>
      <c r="Q15" s="159">
        <f t="shared" si="11"/>
        <v>0</v>
      </c>
      <c r="R15" s="163">
        <f t="shared" si="12"/>
        <v>0</v>
      </c>
      <c r="S15" s="164">
        <f t="shared" si="13"/>
        <v>0</v>
      </c>
      <c r="U15" s="157">
        <f t="shared" si="14"/>
        <v>486</v>
      </c>
      <c r="V15" s="156">
        <f t="shared" si="14"/>
        <v>486</v>
      </c>
      <c r="W15" s="156">
        <f t="shared" si="14"/>
        <v>0</v>
      </c>
      <c r="X15" s="156">
        <f t="shared" si="14"/>
        <v>486</v>
      </c>
      <c r="Y15" s="166">
        <f t="shared" si="15"/>
        <v>0</v>
      </c>
      <c r="Z15" s="157">
        <f t="shared" si="16"/>
        <v>2409</v>
      </c>
      <c r="AA15" s="156">
        <f t="shared" si="16"/>
        <v>2409</v>
      </c>
      <c r="AB15" s="156">
        <f t="shared" si="16"/>
        <v>0</v>
      </c>
      <c r="AC15" s="156">
        <f t="shared" si="16"/>
        <v>2895</v>
      </c>
      <c r="AD15" s="166">
        <f t="shared" si="17"/>
        <v>4.9567901234567904</v>
      </c>
      <c r="AE15" s="157">
        <f t="shared" si="18"/>
        <v>2239</v>
      </c>
      <c r="AF15" s="156">
        <f t="shared" si="18"/>
        <v>2239</v>
      </c>
      <c r="AG15" s="156">
        <f t="shared" si="18"/>
        <v>0</v>
      </c>
      <c r="AH15" s="156">
        <f t="shared" si="18"/>
        <v>5134</v>
      </c>
      <c r="AI15" s="166">
        <f t="shared" si="19"/>
        <v>0.77340241796200349</v>
      </c>
      <c r="AJ15" s="157">
        <f t="shared" si="20"/>
        <v>463</v>
      </c>
      <c r="AK15" s="156">
        <f t="shared" si="20"/>
        <v>463</v>
      </c>
      <c r="AL15" s="156">
        <f t="shared" si="20"/>
        <v>0</v>
      </c>
      <c r="AM15" s="156">
        <f t="shared" si="20"/>
        <v>5597</v>
      </c>
      <c r="AN15" s="166">
        <f t="shared" si="21"/>
        <v>9.0183093104791584E-2</v>
      </c>
      <c r="AO15" s="157">
        <f t="shared" si="22"/>
        <v>444</v>
      </c>
      <c r="AP15" s="156">
        <f t="shared" si="22"/>
        <v>444</v>
      </c>
      <c r="AQ15" s="156">
        <f t="shared" si="22"/>
        <v>0</v>
      </c>
      <c r="AR15" s="156">
        <f t="shared" si="22"/>
        <v>6041</v>
      </c>
      <c r="AS15" s="166">
        <f t="shared" si="23"/>
        <v>7.9328211541897439E-2</v>
      </c>
      <c r="AT15" s="163">
        <f t="shared" si="24"/>
        <v>6041</v>
      </c>
      <c r="AU15" s="164">
        <f t="shared" si="25"/>
        <v>0.87766513226643639</v>
      </c>
    </row>
    <row r="16" spans="2:47" outlineLevel="1">
      <c r="B16" s="236" t="s">
        <v>77</v>
      </c>
      <c r="C16" s="62" t="s">
        <v>103</v>
      </c>
      <c r="D16" s="157">
        <f t="shared" si="0"/>
        <v>0</v>
      </c>
      <c r="E16" s="158">
        <f t="shared" si="0"/>
        <v>0</v>
      </c>
      <c r="F16" s="157">
        <f t="shared" si="0"/>
        <v>0</v>
      </c>
      <c r="G16" s="155">
        <f t="shared" si="1"/>
        <v>0</v>
      </c>
      <c r="H16" s="159">
        <f t="shared" si="2"/>
        <v>0</v>
      </c>
      <c r="I16" s="157">
        <f t="shared" si="3"/>
        <v>0</v>
      </c>
      <c r="J16" s="155">
        <f t="shared" si="4"/>
        <v>0</v>
      </c>
      <c r="K16" s="159">
        <f t="shared" si="5"/>
        <v>0</v>
      </c>
      <c r="L16" s="157">
        <f t="shared" si="6"/>
        <v>0</v>
      </c>
      <c r="M16" s="155">
        <f t="shared" si="7"/>
        <v>0</v>
      </c>
      <c r="N16" s="159">
        <f t="shared" si="8"/>
        <v>0</v>
      </c>
      <c r="O16" s="157">
        <f t="shared" si="9"/>
        <v>0</v>
      </c>
      <c r="P16" s="155">
        <f t="shared" si="10"/>
        <v>0</v>
      </c>
      <c r="Q16" s="159">
        <f t="shared" si="11"/>
        <v>0</v>
      </c>
      <c r="R16" s="163">
        <f t="shared" si="12"/>
        <v>0</v>
      </c>
      <c r="S16" s="164">
        <f t="shared" si="13"/>
        <v>0</v>
      </c>
      <c r="U16" s="157">
        <f t="shared" si="14"/>
        <v>0</v>
      </c>
      <c r="V16" s="156">
        <f t="shared" si="14"/>
        <v>0</v>
      </c>
      <c r="W16" s="156">
        <f t="shared" si="14"/>
        <v>0</v>
      </c>
      <c r="X16" s="156">
        <f t="shared" si="14"/>
        <v>0</v>
      </c>
      <c r="Y16" s="166">
        <f t="shared" si="15"/>
        <v>0</v>
      </c>
      <c r="Z16" s="157">
        <f t="shared" si="16"/>
        <v>0</v>
      </c>
      <c r="AA16" s="156">
        <f t="shared" si="16"/>
        <v>0</v>
      </c>
      <c r="AB16" s="156">
        <f t="shared" si="16"/>
        <v>0</v>
      </c>
      <c r="AC16" s="156">
        <f t="shared" si="16"/>
        <v>0</v>
      </c>
      <c r="AD16" s="166">
        <f t="shared" si="17"/>
        <v>0</v>
      </c>
      <c r="AE16" s="157">
        <f t="shared" si="18"/>
        <v>0</v>
      </c>
      <c r="AF16" s="156">
        <f t="shared" si="18"/>
        <v>0</v>
      </c>
      <c r="AG16" s="156">
        <f t="shared" si="18"/>
        <v>0</v>
      </c>
      <c r="AH16" s="156">
        <f t="shared" si="18"/>
        <v>0</v>
      </c>
      <c r="AI16" s="166">
        <f t="shared" si="19"/>
        <v>0</v>
      </c>
      <c r="AJ16" s="157">
        <f t="shared" si="20"/>
        <v>0</v>
      </c>
      <c r="AK16" s="156">
        <f t="shared" si="20"/>
        <v>0</v>
      </c>
      <c r="AL16" s="156">
        <f t="shared" si="20"/>
        <v>0</v>
      </c>
      <c r="AM16" s="156">
        <f t="shared" si="20"/>
        <v>0</v>
      </c>
      <c r="AN16" s="166">
        <f t="shared" si="21"/>
        <v>0</v>
      </c>
      <c r="AO16" s="157">
        <f t="shared" si="22"/>
        <v>0</v>
      </c>
      <c r="AP16" s="156">
        <f t="shared" si="22"/>
        <v>0</v>
      </c>
      <c r="AQ16" s="156">
        <f t="shared" si="22"/>
        <v>0</v>
      </c>
      <c r="AR16" s="156">
        <f t="shared" si="22"/>
        <v>0</v>
      </c>
      <c r="AS16" s="166">
        <f t="shared" si="23"/>
        <v>0</v>
      </c>
      <c r="AT16" s="163">
        <f t="shared" si="24"/>
        <v>0</v>
      </c>
      <c r="AU16" s="164">
        <f t="shared" si="25"/>
        <v>0</v>
      </c>
    </row>
    <row r="17" spans="2:47" outlineLevel="1">
      <c r="B17" s="235" t="s">
        <v>78</v>
      </c>
      <c r="C17" s="62" t="s">
        <v>103</v>
      </c>
      <c r="D17" s="157">
        <f t="shared" si="0"/>
        <v>0</v>
      </c>
      <c r="E17" s="158">
        <f t="shared" si="0"/>
        <v>0</v>
      </c>
      <c r="F17" s="157">
        <f t="shared" si="0"/>
        <v>0</v>
      </c>
      <c r="G17" s="155">
        <f t="shared" si="1"/>
        <v>0</v>
      </c>
      <c r="H17" s="159">
        <f t="shared" si="2"/>
        <v>0</v>
      </c>
      <c r="I17" s="157">
        <f t="shared" si="3"/>
        <v>0</v>
      </c>
      <c r="J17" s="155">
        <f t="shared" si="4"/>
        <v>0</v>
      </c>
      <c r="K17" s="159">
        <f t="shared" si="5"/>
        <v>0</v>
      </c>
      <c r="L17" s="157">
        <f t="shared" si="6"/>
        <v>0</v>
      </c>
      <c r="M17" s="155">
        <f t="shared" si="7"/>
        <v>0</v>
      </c>
      <c r="N17" s="159">
        <f t="shared" si="8"/>
        <v>0</v>
      </c>
      <c r="O17" s="157">
        <f t="shared" si="9"/>
        <v>0</v>
      </c>
      <c r="P17" s="155">
        <f t="shared" si="10"/>
        <v>0</v>
      </c>
      <c r="Q17" s="159">
        <f t="shared" si="11"/>
        <v>0</v>
      </c>
      <c r="R17" s="163">
        <f t="shared" si="12"/>
        <v>0</v>
      </c>
      <c r="S17" s="164">
        <f t="shared" si="13"/>
        <v>0</v>
      </c>
      <c r="U17" s="157">
        <f t="shared" si="14"/>
        <v>0</v>
      </c>
      <c r="V17" s="156">
        <f t="shared" si="14"/>
        <v>0</v>
      </c>
      <c r="W17" s="156">
        <f t="shared" si="14"/>
        <v>0</v>
      </c>
      <c r="X17" s="156">
        <f t="shared" si="14"/>
        <v>0</v>
      </c>
      <c r="Y17" s="166">
        <f t="shared" si="15"/>
        <v>0</v>
      </c>
      <c r="Z17" s="157">
        <f t="shared" si="16"/>
        <v>0</v>
      </c>
      <c r="AA17" s="156">
        <f t="shared" si="16"/>
        <v>0</v>
      </c>
      <c r="AB17" s="156">
        <f t="shared" si="16"/>
        <v>0</v>
      </c>
      <c r="AC17" s="156">
        <f t="shared" si="16"/>
        <v>0</v>
      </c>
      <c r="AD17" s="166">
        <f t="shared" si="17"/>
        <v>0</v>
      </c>
      <c r="AE17" s="157">
        <f t="shared" si="18"/>
        <v>0</v>
      </c>
      <c r="AF17" s="156">
        <f t="shared" si="18"/>
        <v>0</v>
      </c>
      <c r="AG17" s="156">
        <f t="shared" si="18"/>
        <v>0</v>
      </c>
      <c r="AH17" s="156">
        <f t="shared" si="18"/>
        <v>0</v>
      </c>
      <c r="AI17" s="166">
        <f t="shared" si="19"/>
        <v>0</v>
      </c>
      <c r="AJ17" s="157">
        <f t="shared" si="20"/>
        <v>0</v>
      </c>
      <c r="AK17" s="156">
        <f t="shared" si="20"/>
        <v>0</v>
      </c>
      <c r="AL17" s="156">
        <f t="shared" si="20"/>
        <v>0</v>
      </c>
      <c r="AM17" s="156">
        <f t="shared" si="20"/>
        <v>0</v>
      </c>
      <c r="AN17" s="166">
        <f t="shared" si="21"/>
        <v>0</v>
      </c>
      <c r="AO17" s="157">
        <f t="shared" si="22"/>
        <v>0</v>
      </c>
      <c r="AP17" s="156">
        <f t="shared" si="22"/>
        <v>0</v>
      </c>
      <c r="AQ17" s="156">
        <f t="shared" si="22"/>
        <v>0</v>
      </c>
      <c r="AR17" s="156">
        <f t="shared" si="22"/>
        <v>0</v>
      </c>
      <c r="AS17" s="166">
        <f t="shared" si="23"/>
        <v>0</v>
      </c>
      <c r="AT17" s="163">
        <f t="shared" si="24"/>
        <v>0</v>
      </c>
      <c r="AU17" s="164">
        <f t="shared" si="25"/>
        <v>0</v>
      </c>
    </row>
    <row r="18" spans="2:47" outlineLevel="1">
      <c r="B18" s="236" t="s">
        <v>79</v>
      </c>
      <c r="C18" s="62" t="s">
        <v>103</v>
      </c>
      <c r="D18" s="157">
        <f t="shared" si="0"/>
        <v>0</v>
      </c>
      <c r="E18" s="158">
        <f t="shared" si="0"/>
        <v>3</v>
      </c>
      <c r="F18" s="157">
        <f t="shared" si="0"/>
        <v>0</v>
      </c>
      <c r="G18" s="155">
        <f t="shared" si="1"/>
        <v>3</v>
      </c>
      <c r="H18" s="159">
        <f t="shared" si="2"/>
        <v>0</v>
      </c>
      <c r="I18" s="157">
        <f t="shared" si="3"/>
        <v>0</v>
      </c>
      <c r="J18" s="155">
        <f t="shared" si="4"/>
        <v>3</v>
      </c>
      <c r="K18" s="159">
        <f t="shared" si="5"/>
        <v>0</v>
      </c>
      <c r="L18" s="157">
        <f t="shared" si="6"/>
        <v>0</v>
      </c>
      <c r="M18" s="155">
        <f t="shared" si="7"/>
        <v>3</v>
      </c>
      <c r="N18" s="159">
        <f t="shared" si="8"/>
        <v>0</v>
      </c>
      <c r="O18" s="157">
        <f t="shared" si="9"/>
        <v>0</v>
      </c>
      <c r="P18" s="155">
        <f t="shared" si="10"/>
        <v>3</v>
      </c>
      <c r="Q18" s="159">
        <f t="shared" si="11"/>
        <v>0</v>
      </c>
      <c r="R18" s="163">
        <f t="shared" si="12"/>
        <v>0</v>
      </c>
      <c r="S18" s="164">
        <f t="shared" si="13"/>
        <v>0</v>
      </c>
      <c r="U18" s="157">
        <f t="shared" si="14"/>
        <v>225</v>
      </c>
      <c r="V18" s="156">
        <f t="shared" si="14"/>
        <v>225</v>
      </c>
      <c r="W18" s="156">
        <f t="shared" si="14"/>
        <v>0</v>
      </c>
      <c r="X18" s="156">
        <f t="shared" si="14"/>
        <v>228</v>
      </c>
      <c r="Y18" s="166">
        <f t="shared" si="15"/>
        <v>75</v>
      </c>
      <c r="Z18" s="157">
        <f t="shared" si="16"/>
        <v>860</v>
      </c>
      <c r="AA18" s="156">
        <f t="shared" si="16"/>
        <v>860</v>
      </c>
      <c r="AB18" s="156">
        <f t="shared" si="16"/>
        <v>0</v>
      </c>
      <c r="AC18" s="156">
        <f t="shared" si="16"/>
        <v>1088</v>
      </c>
      <c r="AD18" s="166">
        <f t="shared" si="17"/>
        <v>3.7719298245614037</v>
      </c>
      <c r="AE18" s="157">
        <f t="shared" si="18"/>
        <v>793</v>
      </c>
      <c r="AF18" s="156">
        <f t="shared" si="18"/>
        <v>793</v>
      </c>
      <c r="AG18" s="156">
        <f t="shared" si="18"/>
        <v>0</v>
      </c>
      <c r="AH18" s="156">
        <f t="shared" si="18"/>
        <v>1881</v>
      </c>
      <c r="AI18" s="166">
        <f t="shared" si="19"/>
        <v>0.72886029411764708</v>
      </c>
      <c r="AJ18" s="157">
        <f t="shared" si="20"/>
        <v>40</v>
      </c>
      <c r="AK18" s="156">
        <f t="shared" si="20"/>
        <v>40</v>
      </c>
      <c r="AL18" s="156">
        <f t="shared" si="20"/>
        <v>0</v>
      </c>
      <c r="AM18" s="156">
        <f t="shared" si="20"/>
        <v>1921</v>
      </c>
      <c r="AN18" s="166">
        <f t="shared" si="21"/>
        <v>2.1265284423179161E-2</v>
      </c>
      <c r="AO18" s="157">
        <f t="shared" si="22"/>
        <v>42</v>
      </c>
      <c r="AP18" s="156">
        <f t="shared" si="22"/>
        <v>42</v>
      </c>
      <c r="AQ18" s="156">
        <f t="shared" si="22"/>
        <v>0</v>
      </c>
      <c r="AR18" s="156">
        <f t="shared" si="22"/>
        <v>1963</v>
      </c>
      <c r="AS18" s="166">
        <f t="shared" si="23"/>
        <v>2.1863612701717855E-2</v>
      </c>
      <c r="AT18" s="163">
        <f t="shared" si="24"/>
        <v>1960</v>
      </c>
      <c r="AU18" s="164">
        <f t="shared" si="25"/>
        <v>0.71295661366578567</v>
      </c>
    </row>
    <row r="19" spans="2:47" outlineLevel="1">
      <c r="B19" s="236" t="s">
        <v>80</v>
      </c>
      <c r="C19" s="62" t="s">
        <v>103</v>
      </c>
      <c r="D19" s="157">
        <f t="shared" si="0"/>
        <v>0</v>
      </c>
      <c r="E19" s="158">
        <f t="shared" si="0"/>
        <v>3</v>
      </c>
      <c r="F19" s="157">
        <f t="shared" si="0"/>
        <v>0</v>
      </c>
      <c r="G19" s="155">
        <f t="shared" si="1"/>
        <v>3</v>
      </c>
      <c r="H19" s="159">
        <f t="shared" si="2"/>
        <v>0</v>
      </c>
      <c r="I19" s="157">
        <f t="shared" si="3"/>
        <v>0</v>
      </c>
      <c r="J19" s="155">
        <f t="shared" si="4"/>
        <v>3</v>
      </c>
      <c r="K19" s="159">
        <f t="shared" si="5"/>
        <v>0</v>
      </c>
      <c r="L19" s="157">
        <f t="shared" si="6"/>
        <v>0</v>
      </c>
      <c r="M19" s="155">
        <f t="shared" si="7"/>
        <v>3</v>
      </c>
      <c r="N19" s="159">
        <f t="shared" si="8"/>
        <v>0</v>
      </c>
      <c r="O19" s="157">
        <f t="shared" si="9"/>
        <v>0</v>
      </c>
      <c r="P19" s="155">
        <f t="shared" si="10"/>
        <v>3</v>
      </c>
      <c r="Q19" s="159">
        <f t="shared" si="11"/>
        <v>0</v>
      </c>
      <c r="R19" s="163">
        <f t="shared" si="12"/>
        <v>0</v>
      </c>
      <c r="S19" s="164">
        <f t="shared" si="13"/>
        <v>0</v>
      </c>
      <c r="U19" s="157">
        <f t="shared" si="14"/>
        <v>0</v>
      </c>
      <c r="V19" s="156">
        <f t="shared" si="14"/>
        <v>0</v>
      </c>
      <c r="W19" s="156">
        <f t="shared" si="14"/>
        <v>0</v>
      </c>
      <c r="X19" s="156">
        <f t="shared" si="14"/>
        <v>3</v>
      </c>
      <c r="Y19" s="166">
        <f t="shared" si="15"/>
        <v>0</v>
      </c>
      <c r="Z19" s="157">
        <f t="shared" si="16"/>
        <v>0</v>
      </c>
      <c r="AA19" s="156">
        <f t="shared" si="16"/>
        <v>0</v>
      </c>
      <c r="AB19" s="156">
        <f t="shared" si="16"/>
        <v>0</v>
      </c>
      <c r="AC19" s="156">
        <f t="shared" si="16"/>
        <v>3</v>
      </c>
      <c r="AD19" s="166">
        <f t="shared" si="17"/>
        <v>0</v>
      </c>
      <c r="AE19" s="157">
        <f t="shared" si="18"/>
        <v>0</v>
      </c>
      <c r="AF19" s="156">
        <f t="shared" si="18"/>
        <v>0</v>
      </c>
      <c r="AG19" s="156">
        <f t="shared" si="18"/>
        <v>0</v>
      </c>
      <c r="AH19" s="156">
        <f t="shared" si="18"/>
        <v>3</v>
      </c>
      <c r="AI19" s="166">
        <f t="shared" si="19"/>
        <v>0</v>
      </c>
      <c r="AJ19" s="157">
        <f t="shared" si="20"/>
        <v>0</v>
      </c>
      <c r="AK19" s="156">
        <f t="shared" si="20"/>
        <v>0</v>
      </c>
      <c r="AL19" s="156">
        <f t="shared" si="20"/>
        <v>0</v>
      </c>
      <c r="AM19" s="156">
        <f t="shared" si="20"/>
        <v>3</v>
      </c>
      <c r="AN19" s="166">
        <f t="shared" si="21"/>
        <v>0</v>
      </c>
      <c r="AO19" s="157">
        <f t="shared" si="22"/>
        <v>0</v>
      </c>
      <c r="AP19" s="156">
        <f t="shared" si="22"/>
        <v>0</v>
      </c>
      <c r="AQ19" s="156">
        <f t="shared" si="22"/>
        <v>0</v>
      </c>
      <c r="AR19" s="156">
        <f t="shared" si="22"/>
        <v>3</v>
      </c>
      <c r="AS19" s="166">
        <f t="shared" si="23"/>
        <v>0</v>
      </c>
      <c r="AT19" s="163">
        <f t="shared" si="24"/>
        <v>0</v>
      </c>
      <c r="AU19" s="164">
        <f t="shared" si="25"/>
        <v>0</v>
      </c>
    </row>
    <row r="20" spans="2:47" outlineLevel="1">
      <c r="B20" s="235" t="s">
        <v>81</v>
      </c>
      <c r="C20" s="62" t="s">
        <v>103</v>
      </c>
      <c r="D20" s="157">
        <f t="shared" si="0"/>
        <v>0</v>
      </c>
      <c r="E20" s="158">
        <f t="shared" si="0"/>
        <v>0</v>
      </c>
      <c r="F20" s="157">
        <f t="shared" si="0"/>
        <v>0</v>
      </c>
      <c r="G20" s="155">
        <f t="shared" si="1"/>
        <v>0</v>
      </c>
      <c r="H20" s="159">
        <f t="shared" si="2"/>
        <v>0</v>
      </c>
      <c r="I20" s="157">
        <f t="shared" si="3"/>
        <v>0</v>
      </c>
      <c r="J20" s="155">
        <f t="shared" si="4"/>
        <v>0</v>
      </c>
      <c r="K20" s="159">
        <f t="shared" si="5"/>
        <v>0</v>
      </c>
      <c r="L20" s="157">
        <f t="shared" si="6"/>
        <v>0</v>
      </c>
      <c r="M20" s="155">
        <f t="shared" si="7"/>
        <v>0</v>
      </c>
      <c r="N20" s="159">
        <f t="shared" si="8"/>
        <v>0</v>
      </c>
      <c r="O20" s="157">
        <f t="shared" si="9"/>
        <v>0</v>
      </c>
      <c r="P20" s="155">
        <f t="shared" si="10"/>
        <v>0</v>
      </c>
      <c r="Q20" s="159">
        <f t="shared" si="11"/>
        <v>0</v>
      </c>
      <c r="R20" s="163">
        <f t="shared" si="12"/>
        <v>0</v>
      </c>
      <c r="S20" s="164">
        <f t="shared" si="13"/>
        <v>0</v>
      </c>
      <c r="U20" s="157">
        <f t="shared" si="14"/>
        <v>0</v>
      </c>
      <c r="V20" s="156">
        <f t="shared" si="14"/>
        <v>0</v>
      </c>
      <c r="W20" s="156">
        <f t="shared" si="14"/>
        <v>0</v>
      </c>
      <c r="X20" s="156">
        <f t="shared" si="14"/>
        <v>0</v>
      </c>
      <c r="Y20" s="166">
        <f t="shared" si="15"/>
        <v>0</v>
      </c>
      <c r="Z20" s="157">
        <f t="shared" si="16"/>
        <v>0</v>
      </c>
      <c r="AA20" s="156">
        <f t="shared" si="16"/>
        <v>0</v>
      </c>
      <c r="AB20" s="156">
        <f t="shared" si="16"/>
        <v>0</v>
      </c>
      <c r="AC20" s="156">
        <f t="shared" si="16"/>
        <v>0</v>
      </c>
      <c r="AD20" s="166">
        <f t="shared" si="17"/>
        <v>0</v>
      </c>
      <c r="AE20" s="157">
        <f t="shared" si="18"/>
        <v>0</v>
      </c>
      <c r="AF20" s="156">
        <f t="shared" si="18"/>
        <v>0</v>
      </c>
      <c r="AG20" s="156">
        <f t="shared" si="18"/>
        <v>0</v>
      </c>
      <c r="AH20" s="156">
        <f t="shared" si="18"/>
        <v>0</v>
      </c>
      <c r="AI20" s="166">
        <f t="shared" si="19"/>
        <v>0</v>
      </c>
      <c r="AJ20" s="157">
        <f t="shared" si="20"/>
        <v>0</v>
      </c>
      <c r="AK20" s="156">
        <f t="shared" si="20"/>
        <v>0</v>
      </c>
      <c r="AL20" s="156">
        <f t="shared" si="20"/>
        <v>0</v>
      </c>
      <c r="AM20" s="156">
        <f t="shared" si="20"/>
        <v>0</v>
      </c>
      <c r="AN20" s="166">
        <f t="shared" si="21"/>
        <v>0</v>
      </c>
      <c r="AO20" s="157">
        <f t="shared" si="22"/>
        <v>0</v>
      </c>
      <c r="AP20" s="156">
        <f t="shared" si="22"/>
        <v>0</v>
      </c>
      <c r="AQ20" s="156">
        <f t="shared" si="22"/>
        <v>0</v>
      </c>
      <c r="AR20" s="156">
        <f t="shared" si="22"/>
        <v>0</v>
      </c>
      <c r="AS20" s="166">
        <f t="shared" si="23"/>
        <v>0</v>
      </c>
      <c r="AT20" s="163">
        <f t="shared" si="24"/>
        <v>0</v>
      </c>
      <c r="AU20" s="164">
        <f t="shared" si="25"/>
        <v>0</v>
      </c>
    </row>
    <row r="21" spans="2:47" outlineLevel="1">
      <c r="B21" s="236" t="s">
        <v>82</v>
      </c>
      <c r="C21" s="62" t="s">
        <v>103</v>
      </c>
      <c r="D21" s="157">
        <f t="shared" si="0"/>
        <v>0</v>
      </c>
      <c r="E21" s="158">
        <f t="shared" si="0"/>
        <v>0</v>
      </c>
      <c r="F21" s="157">
        <f t="shared" si="0"/>
        <v>0</v>
      </c>
      <c r="G21" s="155">
        <f t="shared" si="1"/>
        <v>0</v>
      </c>
      <c r="H21" s="159">
        <f t="shared" si="2"/>
        <v>0</v>
      </c>
      <c r="I21" s="157">
        <f t="shared" si="3"/>
        <v>0</v>
      </c>
      <c r="J21" s="155">
        <f t="shared" si="4"/>
        <v>0</v>
      </c>
      <c r="K21" s="159">
        <f t="shared" si="5"/>
        <v>0</v>
      </c>
      <c r="L21" s="157">
        <f t="shared" si="6"/>
        <v>0</v>
      </c>
      <c r="M21" s="155">
        <f t="shared" si="7"/>
        <v>0</v>
      </c>
      <c r="N21" s="159">
        <f t="shared" si="8"/>
        <v>0</v>
      </c>
      <c r="O21" s="157">
        <f t="shared" si="9"/>
        <v>0</v>
      </c>
      <c r="P21" s="155">
        <f t="shared" si="10"/>
        <v>0</v>
      </c>
      <c r="Q21" s="159">
        <f t="shared" si="11"/>
        <v>0</v>
      </c>
      <c r="R21" s="163">
        <f t="shared" si="12"/>
        <v>0</v>
      </c>
      <c r="S21" s="164">
        <f t="shared" si="13"/>
        <v>0</v>
      </c>
      <c r="U21" s="157">
        <f t="shared" si="14"/>
        <v>303</v>
      </c>
      <c r="V21" s="156">
        <f t="shared" si="14"/>
        <v>303</v>
      </c>
      <c r="W21" s="156">
        <f t="shared" si="14"/>
        <v>0</v>
      </c>
      <c r="X21" s="156">
        <f t="shared" si="14"/>
        <v>303</v>
      </c>
      <c r="Y21" s="166">
        <f t="shared" si="15"/>
        <v>0</v>
      </c>
      <c r="Z21" s="157">
        <f t="shared" si="16"/>
        <v>1519</v>
      </c>
      <c r="AA21" s="156">
        <f t="shared" si="16"/>
        <v>1519</v>
      </c>
      <c r="AB21" s="156">
        <f t="shared" si="16"/>
        <v>0</v>
      </c>
      <c r="AC21" s="156">
        <f t="shared" si="16"/>
        <v>1822</v>
      </c>
      <c r="AD21" s="166">
        <f t="shared" si="17"/>
        <v>5.0132013201320129</v>
      </c>
      <c r="AE21" s="157">
        <f t="shared" si="18"/>
        <v>1296</v>
      </c>
      <c r="AF21" s="156">
        <f t="shared" si="18"/>
        <v>1296</v>
      </c>
      <c r="AG21" s="156">
        <f t="shared" si="18"/>
        <v>0</v>
      </c>
      <c r="AH21" s="156">
        <f t="shared" si="18"/>
        <v>3118</v>
      </c>
      <c r="AI21" s="166">
        <f t="shared" si="19"/>
        <v>0.71130625686059279</v>
      </c>
      <c r="AJ21" s="157">
        <f t="shared" si="20"/>
        <v>252</v>
      </c>
      <c r="AK21" s="156">
        <f t="shared" si="20"/>
        <v>252</v>
      </c>
      <c r="AL21" s="156">
        <f t="shared" si="20"/>
        <v>0</v>
      </c>
      <c r="AM21" s="156">
        <f t="shared" si="20"/>
        <v>3370</v>
      </c>
      <c r="AN21" s="166">
        <f t="shared" si="21"/>
        <v>8.0821039127645933E-2</v>
      </c>
      <c r="AO21" s="157">
        <f t="shared" si="22"/>
        <v>278</v>
      </c>
      <c r="AP21" s="156">
        <f t="shared" si="22"/>
        <v>278</v>
      </c>
      <c r="AQ21" s="156">
        <f t="shared" si="22"/>
        <v>0</v>
      </c>
      <c r="AR21" s="156">
        <f t="shared" si="22"/>
        <v>3648</v>
      </c>
      <c r="AS21" s="166">
        <f t="shared" si="23"/>
        <v>8.2492581602373882E-2</v>
      </c>
      <c r="AT21" s="163">
        <f t="shared" si="24"/>
        <v>3648</v>
      </c>
      <c r="AU21" s="164">
        <f t="shared" si="25"/>
        <v>0.86274347287864672</v>
      </c>
    </row>
    <row r="22" spans="2:47" outlineLevel="1">
      <c r="B22" s="236" t="s">
        <v>83</v>
      </c>
      <c r="C22" s="62" t="s">
        <v>103</v>
      </c>
      <c r="D22" s="157">
        <f t="shared" si="0"/>
        <v>0</v>
      </c>
      <c r="E22" s="158">
        <f t="shared" si="0"/>
        <v>0</v>
      </c>
      <c r="F22" s="157">
        <f t="shared" si="0"/>
        <v>0</v>
      </c>
      <c r="G22" s="155">
        <f t="shared" si="1"/>
        <v>0</v>
      </c>
      <c r="H22" s="159">
        <f t="shared" si="2"/>
        <v>0</v>
      </c>
      <c r="I22" s="157">
        <f t="shared" si="3"/>
        <v>0</v>
      </c>
      <c r="J22" s="155">
        <f t="shared" si="4"/>
        <v>0</v>
      </c>
      <c r="K22" s="159">
        <f t="shared" si="5"/>
        <v>0</v>
      </c>
      <c r="L22" s="157">
        <f t="shared" si="6"/>
        <v>0</v>
      </c>
      <c r="M22" s="155">
        <f t="shared" si="7"/>
        <v>0</v>
      </c>
      <c r="N22" s="159">
        <f t="shared" si="8"/>
        <v>0</v>
      </c>
      <c r="O22" s="157">
        <f t="shared" si="9"/>
        <v>0</v>
      </c>
      <c r="P22" s="155">
        <f t="shared" si="10"/>
        <v>0</v>
      </c>
      <c r="Q22" s="159">
        <f t="shared" si="11"/>
        <v>0</v>
      </c>
      <c r="R22" s="163">
        <f t="shared" si="12"/>
        <v>0</v>
      </c>
      <c r="S22" s="164">
        <f t="shared" si="13"/>
        <v>0</v>
      </c>
      <c r="U22" s="157">
        <f t="shared" si="14"/>
        <v>0</v>
      </c>
      <c r="V22" s="156">
        <f t="shared" si="14"/>
        <v>0</v>
      </c>
      <c r="W22" s="156">
        <f t="shared" si="14"/>
        <v>0</v>
      </c>
      <c r="X22" s="156">
        <f t="shared" si="14"/>
        <v>0</v>
      </c>
      <c r="Y22" s="166">
        <f t="shared" si="15"/>
        <v>0</v>
      </c>
      <c r="Z22" s="157">
        <f t="shared" si="16"/>
        <v>0</v>
      </c>
      <c r="AA22" s="156">
        <f t="shared" si="16"/>
        <v>0</v>
      </c>
      <c r="AB22" s="156">
        <f t="shared" si="16"/>
        <v>0</v>
      </c>
      <c r="AC22" s="156">
        <f t="shared" si="16"/>
        <v>0</v>
      </c>
      <c r="AD22" s="166">
        <f t="shared" si="17"/>
        <v>0</v>
      </c>
      <c r="AE22" s="157">
        <f t="shared" si="18"/>
        <v>0</v>
      </c>
      <c r="AF22" s="156">
        <f t="shared" si="18"/>
        <v>0</v>
      </c>
      <c r="AG22" s="156">
        <f t="shared" si="18"/>
        <v>0</v>
      </c>
      <c r="AH22" s="156">
        <f t="shared" si="18"/>
        <v>0</v>
      </c>
      <c r="AI22" s="166">
        <f t="shared" si="19"/>
        <v>0</v>
      </c>
      <c r="AJ22" s="157">
        <f t="shared" si="20"/>
        <v>0</v>
      </c>
      <c r="AK22" s="156">
        <f t="shared" si="20"/>
        <v>0</v>
      </c>
      <c r="AL22" s="156">
        <f t="shared" si="20"/>
        <v>0</v>
      </c>
      <c r="AM22" s="156">
        <f t="shared" si="20"/>
        <v>0</v>
      </c>
      <c r="AN22" s="166">
        <f t="shared" si="21"/>
        <v>0</v>
      </c>
      <c r="AO22" s="157">
        <f t="shared" si="22"/>
        <v>0</v>
      </c>
      <c r="AP22" s="156">
        <f t="shared" si="22"/>
        <v>0</v>
      </c>
      <c r="AQ22" s="156">
        <f t="shared" si="22"/>
        <v>0</v>
      </c>
      <c r="AR22" s="156">
        <f t="shared" si="22"/>
        <v>0</v>
      </c>
      <c r="AS22" s="166">
        <f t="shared" si="23"/>
        <v>0</v>
      </c>
      <c r="AT22" s="163">
        <f t="shared" si="24"/>
        <v>0</v>
      </c>
      <c r="AU22" s="164">
        <f t="shared" si="25"/>
        <v>0</v>
      </c>
    </row>
    <row r="23" spans="2:47" outlineLevel="1">
      <c r="B23" s="235" t="s">
        <v>84</v>
      </c>
      <c r="C23" s="62" t="s">
        <v>103</v>
      </c>
      <c r="D23" s="157">
        <f t="shared" si="0"/>
        <v>0</v>
      </c>
      <c r="E23" s="158">
        <f t="shared" si="0"/>
        <v>0</v>
      </c>
      <c r="F23" s="157">
        <f t="shared" si="0"/>
        <v>0</v>
      </c>
      <c r="G23" s="155">
        <f t="shared" si="1"/>
        <v>0</v>
      </c>
      <c r="H23" s="159">
        <f t="shared" si="2"/>
        <v>0</v>
      </c>
      <c r="I23" s="157">
        <f t="shared" si="3"/>
        <v>0</v>
      </c>
      <c r="J23" s="155">
        <f t="shared" si="4"/>
        <v>0</v>
      </c>
      <c r="K23" s="159">
        <f t="shared" si="5"/>
        <v>0</v>
      </c>
      <c r="L23" s="157">
        <f t="shared" si="6"/>
        <v>0</v>
      </c>
      <c r="M23" s="155">
        <f t="shared" si="7"/>
        <v>0</v>
      </c>
      <c r="N23" s="159">
        <f t="shared" si="8"/>
        <v>0</v>
      </c>
      <c r="O23" s="157">
        <f t="shared" si="9"/>
        <v>0</v>
      </c>
      <c r="P23" s="155">
        <f t="shared" si="10"/>
        <v>0</v>
      </c>
      <c r="Q23" s="159">
        <f t="shared" si="11"/>
        <v>0</v>
      </c>
      <c r="R23" s="163">
        <f t="shared" si="12"/>
        <v>0</v>
      </c>
      <c r="S23" s="164">
        <f t="shared" si="13"/>
        <v>0</v>
      </c>
      <c r="U23" s="157">
        <f t="shared" si="14"/>
        <v>0</v>
      </c>
      <c r="V23" s="156">
        <f t="shared" si="14"/>
        <v>0</v>
      </c>
      <c r="W23" s="156">
        <f t="shared" si="14"/>
        <v>0</v>
      </c>
      <c r="X23" s="156">
        <f t="shared" si="14"/>
        <v>0</v>
      </c>
      <c r="Y23" s="166">
        <f t="shared" si="15"/>
        <v>0</v>
      </c>
      <c r="Z23" s="157">
        <f t="shared" si="16"/>
        <v>0</v>
      </c>
      <c r="AA23" s="156">
        <f t="shared" si="16"/>
        <v>0</v>
      </c>
      <c r="AB23" s="156">
        <f t="shared" si="16"/>
        <v>0</v>
      </c>
      <c r="AC23" s="156">
        <f t="shared" si="16"/>
        <v>0</v>
      </c>
      <c r="AD23" s="166">
        <f t="shared" si="17"/>
        <v>0</v>
      </c>
      <c r="AE23" s="157">
        <f t="shared" si="18"/>
        <v>0</v>
      </c>
      <c r="AF23" s="156">
        <f t="shared" si="18"/>
        <v>0</v>
      </c>
      <c r="AG23" s="156">
        <f t="shared" si="18"/>
        <v>0</v>
      </c>
      <c r="AH23" s="156">
        <f t="shared" si="18"/>
        <v>0</v>
      </c>
      <c r="AI23" s="166">
        <f t="shared" si="19"/>
        <v>0</v>
      </c>
      <c r="AJ23" s="157">
        <f t="shared" si="20"/>
        <v>0</v>
      </c>
      <c r="AK23" s="156">
        <f t="shared" si="20"/>
        <v>0</v>
      </c>
      <c r="AL23" s="156">
        <f t="shared" si="20"/>
        <v>0</v>
      </c>
      <c r="AM23" s="156">
        <f t="shared" si="20"/>
        <v>0</v>
      </c>
      <c r="AN23" s="166">
        <f t="shared" si="21"/>
        <v>0</v>
      </c>
      <c r="AO23" s="157">
        <f t="shared" si="22"/>
        <v>0</v>
      </c>
      <c r="AP23" s="156">
        <f t="shared" si="22"/>
        <v>0</v>
      </c>
      <c r="AQ23" s="156">
        <f t="shared" si="22"/>
        <v>0</v>
      </c>
      <c r="AR23" s="156">
        <f t="shared" si="22"/>
        <v>0</v>
      </c>
      <c r="AS23" s="166">
        <f t="shared" si="23"/>
        <v>0</v>
      </c>
      <c r="AT23" s="163">
        <f t="shared" si="24"/>
        <v>0</v>
      </c>
      <c r="AU23" s="164">
        <f t="shared" si="25"/>
        <v>0</v>
      </c>
    </row>
    <row r="24" spans="2:47" outlineLevel="1">
      <c r="B24" s="237" t="s">
        <v>85</v>
      </c>
      <c r="C24" s="62" t="s">
        <v>103</v>
      </c>
      <c r="D24" s="157">
        <f t="shared" si="0"/>
        <v>0</v>
      </c>
      <c r="E24" s="158">
        <f t="shared" si="0"/>
        <v>0</v>
      </c>
      <c r="F24" s="157">
        <f t="shared" si="0"/>
        <v>0</v>
      </c>
      <c r="G24" s="155">
        <f t="shared" si="1"/>
        <v>0</v>
      </c>
      <c r="H24" s="159">
        <f t="shared" si="2"/>
        <v>0</v>
      </c>
      <c r="I24" s="157">
        <f t="shared" si="3"/>
        <v>0</v>
      </c>
      <c r="J24" s="155">
        <f t="shared" si="4"/>
        <v>0</v>
      </c>
      <c r="K24" s="159">
        <f t="shared" si="5"/>
        <v>0</v>
      </c>
      <c r="L24" s="157">
        <f t="shared" si="6"/>
        <v>0</v>
      </c>
      <c r="M24" s="155">
        <f t="shared" si="7"/>
        <v>0</v>
      </c>
      <c r="N24" s="159">
        <f t="shared" si="8"/>
        <v>0</v>
      </c>
      <c r="O24" s="157">
        <f t="shared" si="9"/>
        <v>0</v>
      </c>
      <c r="P24" s="155">
        <f t="shared" si="10"/>
        <v>0</v>
      </c>
      <c r="Q24" s="159">
        <f t="shared" si="11"/>
        <v>0</v>
      </c>
      <c r="R24" s="163">
        <f t="shared" si="12"/>
        <v>0</v>
      </c>
      <c r="S24" s="164">
        <f t="shared" si="13"/>
        <v>0</v>
      </c>
      <c r="U24" s="157">
        <f t="shared" si="14"/>
        <v>0</v>
      </c>
      <c r="V24" s="156">
        <f t="shared" si="14"/>
        <v>0</v>
      </c>
      <c r="W24" s="156">
        <f t="shared" si="14"/>
        <v>0</v>
      </c>
      <c r="X24" s="156">
        <f t="shared" si="14"/>
        <v>0</v>
      </c>
      <c r="Y24" s="166">
        <f t="shared" si="15"/>
        <v>0</v>
      </c>
      <c r="Z24" s="157">
        <f t="shared" si="16"/>
        <v>0</v>
      </c>
      <c r="AA24" s="156">
        <f t="shared" si="16"/>
        <v>0</v>
      </c>
      <c r="AB24" s="156">
        <f t="shared" si="16"/>
        <v>0</v>
      </c>
      <c r="AC24" s="156">
        <f t="shared" si="16"/>
        <v>0</v>
      </c>
      <c r="AD24" s="166">
        <f t="shared" si="17"/>
        <v>0</v>
      </c>
      <c r="AE24" s="157">
        <f t="shared" si="18"/>
        <v>0</v>
      </c>
      <c r="AF24" s="156">
        <f t="shared" si="18"/>
        <v>0</v>
      </c>
      <c r="AG24" s="156">
        <f t="shared" si="18"/>
        <v>0</v>
      </c>
      <c r="AH24" s="156">
        <f t="shared" si="18"/>
        <v>0</v>
      </c>
      <c r="AI24" s="166">
        <f t="shared" si="19"/>
        <v>0</v>
      </c>
      <c r="AJ24" s="157">
        <f t="shared" si="20"/>
        <v>0</v>
      </c>
      <c r="AK24" s="156">
        <f t="shared" si="20"/>
        <v>0</v>
      </c>
      <c r="AL24" s="156">
        <f t="shared" si="20"/>
        <v>0</v>
      </c>
      <c r="AM24" s="156">
        <f t="shared" si="20"/>
        <v>0</v>
      </c>
      <c r="AN24" s="166">
        <f t="shared" si="21"/>
        <v>0</v>
      </c>
      <c r="AO24" s="157">
        <f t="shared" si="22"/>
        <v>0</v>
      </c>
      <c r="AP24" s="156">
        <f t="shared" si="22"/>
        <v>0</v>
      </c>
      <c r="AQ24" s="156">
        <f t="shared" si="22"/>
        <v>0</v>
      </c>
      <c r="AR24" s="156">
        <f t="shared" si="22"/>
        <v>0</v>
      </c>
      <c r="AS24" s="166">
        <f t="shared" si="23"/>
        <v>0</v>
      </c>
      <c r="AT24" s="163">
        <f t="shared" si="24"/>
        <v>0</v>
      </c>
      <c r="AU24" s="164">
        <f t="shared" si="25"/>
        <v>0</v>
      </c>
    </row>
    <row r="25" spans="2:47" outlineLevel="1">
      <c r="B25" s="235" t="s">
        <v>86</v>
      </c>
      <c r="C25" s="62" t="s">
        <v>103</v>
      </c>
      <c r="D25" s="157">
        <f t="shared" si="0"/>
        <v>0</v>
      </c>
      <c r="E25" s="158">
        <f t="shared" si="0"/>
        <v>0</v>
      </c>
      <c r="F25" s="157">
        <f t="shared" si="0"/>
        <v>0</v>
      </c>
      <c r="G25" s="155">
        <f t="shared" si="1"/>
        <v>0</v>
      </c>
      <c r="H25" s="159">
        <f t="shared" si="2"/>
        <v>0</v>
      </c>
      <c r="I25" s="157">
        <f t="shared" si="3"/>
        <v>0</v>
      </c>
      <c r="J25" s="155">
        <f t="shared" si="4"/>
        <v>0</v>
      </c>
      <c r="K25" s="159">
        <f t="shared" si="5"/>
        <v>0</v>
      </c>
      <c r="L25" s="157">
        <f t="shared" si="6"/>
        <v>0</v>
      </c>
      <c r="M25" s="155">
        <f t="shared" si="7"/>
        <v>0</v>
      </c>
      <c r="N25" s="159">
        <f t="shared" si="8"/>
        <v>0</v>
      </c>
      <c r="O25" s="157">
        <f t="shared" si="9"/>
        <v>0</v>
      </c>
      <c r="P25" s="155">
        <f t="shared" si="10"/>
        <v>0</v>
      </c>
      <c r="Q25" s="159">
        <f t="shared" si="11"/>
        <v>0</v>
      </c>
      <c r="R25" s="163">
        <f t="shared" si="12"/>
        <v>0</v>
      </c>
      <c r="S25" s="164">
        <f t="shared" si="13"/>
        <v>0</v>
      </c>
      <c r="U25" s="157">
        <f t="shared" si="14"/>
        <v>0</v>
      </c>
      <c r="V25" s="156">
        <f t="shared" si="14"/>
        <v>0</v>
      </c>
      <c r="W25" s="156">
        <f t="shared" si="14"/>
        <v>0</v>
      </c>
      <c r="X25" s="156">
        <f t="shared" si="14"/>
        <v>0</v>
      </c>
      <c r="Y25" s="166">
        <f t="shared" si="15"/>
        <v>0</v>
      </c>
      <c r="Z25" s="157">
        <f t="shared" si="16"/>
        <v>0</v>
      </c>
      <c r="AA25" s="156">
        <f t="shared" si="16"/>
        <v>0</v>
      </c>
      <c r="AB25" s="156">
        <f t="shared" si="16"/>
        <v>0</v>
      </c>
      <c r="AC25" s="156">
        <f t="shared" si="16"/>
        <v>0</v>
      </c>
      <c r="AD25" s="166">
        <f t="shared" si="17"/>
        <v>0</v>
      </c>
      <c r="AE25" s="157">
        <f t="shared" si="18"/>
        <v>0</v>
      </c>
      <c r="AF25" s="156">
        <f t="shared" si="18"/>
        <v>0</v>
      </c>
      <c r="AG25" s="156">
        <f t="shared" si="18"/>
        <v>0</v>
      </c>
      <c r="AH25" s="156">
        <f t="shared" si="18"/>
        <v>0</v>
      </c>
      <c r="AI25" s="166">
        <f t="shared" si="19"/>
        <v>0</v>
      </c>
      <c r="AJ25" s="157">
        <f t="shared" si="20"/>
        <v>0</v>
      </c>
      <c r="AK25" s="156">
        <f t="shared" si="20"/>
        <v>0</v>
      </c>
      <c r="AL25" s="156">
        <f t="shared" si="20"/>
        <v>0</v>
      </c>
      <c r="AM25" s="156">
        <f t="shared" si="20"/>
        <v>0</v>
      </c>
      <c r="AN25" s="166">
        <f t="shared" si="21"/>
        <v>0</v>
      </c>
      <c r="AO25" s="157">
        <f t="shared" si="22"/>
        <v>0</v>
      </c>
      <c r="AP25" s="156">
        <f t="shared" si="22"/>
        <v>0</v>
      </c>
      <c r="AQ25" s="156">
        <f t="shared" si="22"/>
        <v>0</v>
      </c>
      <c r="AR25" s="156">
        <f t="shared" si="22"/>
        <v>0</v>
      </c>
      <c r="AS25" s="166">
        <f t="shared" si="23"/>
        <v>0</v>
      </c>
      <c r="AT25" s="163">
        <f t="shared" si="24"/>
        <v>0</v>
      </c>
      <c r="AU25" s="164">
        <f t="shared" si="25"/>
        <v>0</v>
      </c>
    </row>
    <row r="26" spans="2:47" outlineLevel="1">
      <c r="B26" s="236" t="s">
        <v>87</v>
      </c>
      <c r="C26" s="62" t="s">
        <v>103</v>
      </c>
      <c r="D26" s="157">
        <f t="shared" si="0"/>
        <v>0</v>
      </c>
      <c r="E26" s="158">
        <f t="shared" si="0"/>
        <v>0</v>
      </c>
      <c r="F26" s="157">
        <f t="shared" si="0"/>
        <v>0</v>
      </c>
      <c r="G26" s="155">
        <f t="shared" si="1"/>
        <v>0</v>
      </c>
      <c r="H26" s="159">
        <f t="shared" si="2"/>
        <v>0</v>
      </c>
      <c r="I26" s="157">
        <f t="shared" si="3"/>
        <v>0</v>
      </c>
      <c r="J26" s="155">
        <f t="shared" si="4"/>
        <v>0</v>
      </c>
      <c r="K26" s="159">
        <f t="shared" si="5"/>
        <v>0</v>
      </c>
      <c r="L26" s="157">
        <f t="shared" si="6"/>
        <v>0</v>
      </c>
      <c r="M26" s="155">
        <f t="shared" si="7"/>
        <v>0</v>
      </c>
      <c r="N26" s="159">
        <f t="shared" si="8"/>
        <v>0</v>
      </c>
      <c r="O26" s="157">
        <f t="shared" si="9"/>
        <v>0</v>
      </c>
      <c r="P26" s="155">
        <f t="shared" si="10"/>
        <v>0</v>
      </c>
      <c r="Q26" s="159">
        <f t="shared" si="11"/>
        <v>0</v>
      </c>
      <c r="R26" s="163">
        <f t="shared" si="12"/>
        <v>0</v>
      </c>
      <c r="S26" s="164">
        <f t="shared" si="13"/>
        <v>0</v>
      </c>
      <c r="U26" s="157">
        <f t="shared" si="14"/>
        <v>0</v>
      </c>
      <c r="V26" s="156">
        <f t="shared" si="14"/>
        <v>0</v>
      </c>
      <c r="W26" s="156">
        <f t="shared" si="14"/>
        <v>0</v>
      </c>
      <c r="X26" s="156">
        <f t="shared" si="14"/>
        <v>0</v>
      </c>
      <c r="Y26" s="166">
        <f t="shared" si="15"/>
        <v>0</v>
      </c>
      <c r="Z26" s="157">
        <f t="shared" si="16"/>
        <v>0</v>
      </c>
      <c r="AA26" s="156">
        <f t="shared" si="16"/>
        <v>0</v>
      </c>
      <c r="AB26" s="156">
        <f t="shared" si="16"/>
        <v>0</v>
      </c>
      <c r="AC26" s="156">
        <f t="shared" si="16"/>
        <v>0</v>
      </c>
      <c r="AD26" s="166">
        <f t="shared" si="17"/>
        <v>0</v>
      </c>
      <c r="AE26" s="157">
        <f t="shared" si="18"/>
        <v>0</v>
      </c>
      <c r="AF26" s="156">
        <f t="shared" si="18"/>
        <v>0</v>
      </c>
      <c r="AG26" s="156">
        <f t="shared" si="18"/>
        <v>0</v>
      </c>
      <c r="AH26" s="156">
        <f t="shared" si="18"/>
        <v>0</v>
      </c>
      <c r="AI26" s="166">
        <f t="shared" si="19"/>
        <v>0</v>
      </c>
      <c r="AJ26" s="157">
        <f t="shared" si="20"/>
        <v>0</v>
      </c>
      <c r="AK26" s="156">
        <f t="shared" si="20"/>
        <v>0</v>
      </c>
      <c r="AL26" s="156">
        <f t="shared" si="20"/>
        <v>0</v>
      </c>
      <c r="AM26" s="156">
        <f t="shared" si="20"/>
        <v>0</v>
      </c>
      <c r="AN26" s="166">
        <f t="shared" si="21"/>
        <v>0</v>
      </c>
      <c r="AO26" s="157">
        <f t="shared" si="22"/>
        <v>0</v>
      </c>
      <c r="AP26" s="156">
        <f t="shared" si="22"/>
        <v>0</v>
      </c>
      <c r="AQ26" s="156">
        <f t="shared" si="22"/>
        <v>0</v>
      </c>
      <c r="AR26" s="156">
        <f t="shared" si="22"/>
        <v>0</v>
      </c>
      <c r="AS26" s="166">
        <f t="shared" si="23"/>
        <v>0</v>
      </c>
      <c r="AT26" s="163">
        <f t="shared" si="24"/>
        <v>0</v>
      </c>
      <c r="AU26" s="164">
        <f t="shared" si="25"/>
        <v>0</v>
      </c>
    </row>
    <row r="27" spans="2:47" outlineLevel="1">
      <c r="B27" s="235" t="s">
        <v>88</v>
      </c>
      <c r="C27" s="62" t="s">
        <v>103</v>
      </c>
      <c r="D27" s="157">
        <f t="shared" si="0"/>
        <v>0</v>
      </c>
      <c r="E27" s="158">
        <f t="shared" si="0"/>
        <v>0</v>
      </c>
      <c r="F27" s="157">
        <f t="shared" si="0"/>
        <v>0</v>
      </c>
      <c r="G27" s="155">
        <f t="shared" si="1"/>
        <v>0</v>
      </c>
      <c r="H27" s="159">
        <f t="shared" si="2"/>
        <v>0</v>
      </c>
      <c r="I27" s="157">
        <f t="shared" si="3"/>
        <v>0</v>
      </c>
      <c r="J27" s="155">
        <f t="shared" si="4"/>
        <v>0</v>
      </c>
      <c r="K27" s="159">
        <f t="shared" si="5"/>
        <v>0</v>
      </c>
      <c r="L27" s="157">
        <f t="shared" si="6"/>
        <v>0</v>
      </c>
      <c r="M27" s="155">
        <f t="shared" si="7"/>
        <v>0</v>
      </c>
      <c r="N27" s="159">
        <f t="shared" si="8"/>
        <v>0</v>
      </c>
      <c r="O27" s="157">
        <f t="shared" si="9"/>
        <v>0</v>
      </c>
      <c r="P27" s="155">
        <f t="shared" si="10"/>
        <v>0</v>
      </c>
      <c r="Q27" s="159">
        <f t="shared" si="11"/>
        <v>0</v>
      </c>
      <c r="R27" s="163">
        <f t="shared" si="12"/>
        <v>0</v>
      </c>
      <c r="S27" s="164">
        <f t="shared" si="13"/>
        <v>0</v>
      </c>
      <c r="U27" s="157">
        <f t="shared" si="14"/>
        <v>0</v>
      </c>
      <c r="V27" s="156">
        <f t="shared" si="14"/>
        <v>0</v>
      </c>
      <c r="W27" s="156">
        <f t="shared" si="14"/>
        <v>0</v>
      </c>
      <c r="X27" s="156">
        <f t="shared" si="14"/>
        <v>0</v>
      </c>
      <c r="Y27" s="166">
        <f t="shared" si="15"/>
        <v>0</v>
      </c>
      <c r="Z27" s="157">
        <f t="shared" si="16"/>
        <v>0</v>
      </c>
      <c r="AA27" s="156">
        <f t="shared" si="16"/>
        <v>0</v>
      </c>
      <c r="AB27" s="156">
        <f t="shared" si="16"/>
        <v>0</v>
      </c>
      <c r="AC27" s="156">
        <f t="shared" si="16"/>
        <v>0</v>
      </c>
      <c r="AD27" s="166">
        <f t="shared" si="17"/>
        <v>0</v>
      </c>
      <c r="AE27" s="157">
        <f t="shared" si="18"/>
        <v>0</v>
      </c>
      <c r="AF27" s="156">
        <f t="shared" si="18"/>
        <v>0</v>
      </c>
      <c r="AG27" s="156">
        <f t="shared" si="18"/>
        <v>0</v>
      </c>
      <c r="AH27" s="156">
        <f t="shared" si="18"/>
        <v>0</v>
      </c>
      <c r="AI27" s="166">
        <f t="shared" si="19"/>
        <v>0</v>
      </c>
      <c r="AJ27" s="157">
        <f t="shared" si="20"/>
        <v>0</v>
      </c>
      <c r="AK27" s="156">
        <f t="shared" si="20"/>
        <v>0</v>
      </c>
      <c r="AL27" s="156">
        <f t="shared" si="20"/>
        <v>0</v>
      </c>
      <c r="AM27" s="156">
        <f t="shared" si="20"/>
        <v>0</v>
      </c>
      <c r="AN27" s="166">
        <f t="shared" si="21"/>
        <v>0</v>
      </c>
      <c r="AO27" s="157">
        <f t="shared" si="22"/>
        <v>0</v>
      </c>
      <c r="AP27" s="156">
        <f t="shared" si="22"/>
        <v>0</v>
      </c>
      <c r="AQ27" s="156">
        <f t="shared" si="22"/>
        <v>0</v>
      </c>
      <c r="AR27" s="156">
        <f t="shared" si="22"/>
        <v>0</v>
      </c>
      <c r="AS27" s="166">
        <f t="shared" si="23"/>
        <v>0</v>
      </c>
      <c r="AT27" s="163">
        <f t="shared" si="24"/>
        <v>0</v>
      </c>
      <c r="AU27" s="164">
        <f t="shared" si="25"/>
        <v>0</v>
      </c>
    </row>
    <row r="28" spans="2:47" outlineLevel="1">
      <c r="B28" s="236" t="s">
        <v>89</v>
      </c>
      <c r="C28" s="62" t="s">
        <v>103</v>
      </c>
      <c r="D28" s="157">
        <f t="shared" si="0"/>
        <v>0</v>
      </c>
      <c r="E28" s="158">
        <f t="shared" si="0"/>
        <v>0</v>
      </c>
      <c r="F28" s="157">
        <f t="shared" si="0"/>
        <v>0</v>
      </c>
      <c r="G28" s="155">
        <f t="shared" si="1"/>
        <v>0</v>
      </c>
      <c r="H28" s="159">
        <f t="shared" si="2"/>
        <v>0</v>
      </c>
      <c r="I28" s="157">
        <f t="shared" si="3"/>
        <v>0</v>
      </c>
      <c r="J28" s="155">
        <f t="shared" si="4"/>
        <v>0</v>
      </c>
      <c r="K28" s="159">
        <f t="shared" si="5"/>
        <v>0</v>
      </c>
      <c r="L28" s="157">
        <f t="shared" si="6"/>
        <v>0</v>
      </c>
      <c r="M28" s="155">
        <f t="shared" si="7"/>
        <v>0</v>
      </c>
      <c r="N28" s="159">
        <f t="shared" si="8"/>
        <v>0</v>
      </c>
      <c r="O28" s="157">
        <f t="shared" si="9"/>
        <v>0</v>
      </c>
      <c r="P28" s="155">
        <f t="shared" si="10"/>
        <v>0</v>
      </c>
      <c r="Q28" s="159">
        <f t="shared" si="11"/>
        <v>0</v>
      </c>
      <c r="R28" s="163">
        <f t="shared" si="12"/>
        <v>0</v>
      </c>
      <c r="S28" s="164">
        <f t="shared" si="13"/>
        <v>0</v>
      </c>
      <c r="U28" s="157">
        <f t="shared" si="14"/>
        <v>0</v>
      </c>
      <c r="V28" s="156">
        <f t="shared" si="14"/>
        <v>0</v>
      </c>
      <c r="W28" s="156">
        <f t="shared" si="14"/>
        <v>0</v>
      </c>
      <c r="X28" s="156">
        <f t="shared" si="14"/>
        <v>0</v>
      </c>
      <c r="Y28" s="166">
        <f t="shared" si="15"/>
        <v>0</v>
      </c>
      <c r="Z28" s="157">
        <f t="shared" si="16"/>
        <v>0</v>
      </c>
      <c r="AA28" s="156">
        <f t="shared" si="16"/>
        <v>0</v>
      </c>
      <c r="AB28" s="156">
        <f t="shared" si="16"/>
        <v>0</v>
      </c>
      <c r="AC28" s="156">
        <f t="shared" si="16"/>
        <v>0</v>
      </c>
      <c r="AD28" s="166">
        <f t="shared" si="17"/>
        <v>0</v>
      </c>
      <c r="AE28" s="157">
        <f t="shared" si="18"/>
        <v>0</v>
      </c>
      <c r="AF28" s="156">
        <f t="shared" si="18"/>
        <v>0</v>
      </c>
      <c r="AG28" s="156">
        <f t="shared" si="18"/>
        <v>0</v>
      </c>
      <c r="AH28" s="156">
        <f t="shared" si="18"/>
        <v>0</v>
      </c>
      <c r="AI28" s="166">
        <f t="shared" si="19"/>
        <v>0</v>
      </c>
      <c r="AJ28" s="157">
        <f t="shared" si="20"/>
        <v>0</v>
      </c>
      <c r="AK28" s="156">
        <f t="shared" si="20"/>
        <v>0</v>
      </c>
      <c r="AL28" s="156">
        <f t="shared" si="20"/>
        <v>0</v>
      </c>
      <c r="AM28" s="156">
        <f t="shared" si="20"/>
        <v>0</v>
      </c>
      <c r="AN28" s="166">
        <f t="shared" si="21"/>
        <v>0</v>
      </c>
      <c r="AO28" s="157">
        <f t="shared" si="22"/>
        <v>0</v>
      </c>
      <c r="AP28" s="156">
        <f t="shared" si="22"/>
        <v>0</v>
      </c>
      <c r="AQ28" s="156">
        <f t="shared" si="22"/>
        <v>0</v>
      </c>
      <c r="AR28" s="156">
        <f t="shared" si="22"/>
        <v>0</v>
      </c>
      <c r="AS28" s="166">
        <f t="shared" si="23"/>
        <v>0</v>
      </c>
      <c r="AT28" s="163">
        <f t="shared" si="24"/>
        <v>0</v>
      </c>
      <c r="AU28" s="164">
        <f t="shared" si="25"/>
        <v>0</v>
      </c>
    </row>
    <row r="29" spans="2:47" outlineLevel="1">
      <c r="B29" s="235" t="s">
        <v>90</v>
      </c>
      <c r="C29" s="62" t="s">
        <v>103</v>
      </c>
      <c r="D29" s="157">
        <f t="shared" si="0"/>
        <v>0</v>
      </c>
      <c r="E29" s="158">
        <f t="shared" si="0"/>
        <v>0</v>
      </c>
      <c r="F29" s="157">
        <f t="shared" si="0"/>
        <v>0</v>
      </c>
      <c r="G29" s="155">
        <f t="shared" si="1"/>
        <v>0</v>
      </c>
      <c r="H29" s="159">
        <f t="shared" si="2"/>
        <v>0</v>
      </c>
      <c r="I29" s="157">
        <f t="shared" si="3"/>
        <v>0</v>
      </c>
      <c r="J29" s="155">
        <f t="shared" si="4"/>
        <v>0</v>
      </c>
      <c r="K29" s="159">
        <f t="shared" si="5"/>
        <v>0</v>
      </c>
      <c r="L29" s="157">
        <f t="shared" si="6"/>
        <v>0</v>
      </c>
      <c r="M29" s="155">
        <f t="shared" si="7"/>
        <v>0</v>
      </c>
      <c r="N29" s="159">
        <f t="shared" si="8"/>
        <v>0</v>
      </c>
      <c r="O29" s="157">
        <f t="shared" si="9"/>
        <v>0</v>
      </c>
      <c r="P29" s="155">
        <f t="shared" si="10"/>
        <v>0</v>
      </c>
      <c r="Q29" s="159">
        <f t="shared" si="11"/>
        <v>0</v>
      </c>
      <c r="R29" s="163">
        <f t="shared" si="12"/>
        <v>0</v>
      </c>
      <c r="S29" s="164">
        <f t="shared" si="13"/>
        <v>0</v>
      </c>
      <c r="U29" s="157">
        <f t="shared" si="14"/>
        <v>0</v>
      </c>
      <c r="V29" s="156">
        <f t="shared" si="14"/>
        <v>0</v>
      </c>
      <c r="W29" s="156">
        <f t="shared" si="14"/>
        <v>0</v>
      </c>
      <c r="X29" s="156">
        <f t="shared" si="14"/>
        <v>0</v>
      </c>
      <c r="Y29" s="166">
        <f t="shared" si="15"/>
        <v>0</v>
      </c>
      <c r="Z29" s="157">
        <f t="shared" si="16"/>
        <v>0</v>
      </c>
      <c r="AA29" s="156">
        <f t="shared" si="16"/>
        <v>0</v>
      </c>
      <c r="AB29" s="156">
        <f t="shared" si="16"/>
        <v>0</v>
      </c>
      <c r="AC29" s="156">
        <f t="shared" si="16"/>
        <v>0</v>
      </c>
      <c r="AD29" s="166">
        <f t="shared" si="17"/>
        <v>0</v>
      </c>
      <c r="AE29" s="157">
        <f t="shared" si="18"/>
        <v>0</v>
      </c>
      <c r="AF29" s="156">
        <f t="shared" si="18"/>
        <v>0</v>
      </c>
      <c r="AG29" s="156">
        <f t="shared" si="18"/>
        <v>0</v>
      </c>
      <c r="AH29" s="156">
        <f t="shared" si="18"/>
        <v>0</v>
      </c>
      <c r="AI29" s="166">
        <f t="shared" si="19"/>
        <v>0</v>
      </c>
      <c r="AJ29" s="157">
        <f t="shared" si="20"/>
        <v>0</v>
      </c>
      <c r="AK29" s="156">
        <f t="shared" si="20"/>
        <v>0</v>
      </c>
      <c r="AL29" s="156">
        <f t="shared" si="20"/>
        <v>0</v>
      </c>
      <c r="AM29" s="156">
        <f t="shared" si="20"/>
        <v>0</v>
      </c>
      <c r="AN29" s="166">
        <f t="shared" si="21"/>
        <v>0</v>
      </c>
      <c r="AO29" s="157">
        <f t="shared" si="22"/>
        <v>0</v>
      </c>
      <c r="AP29" s="156">
        <f t="shared" si="22"/>
        <v>0</v>
      </c>
      <c r="AQ29" s="156">
        <f t="shared" si="22"/>
        <v>0</v>
      </c>
      <c r="AR29" s="156">
        <f t="shared" si="22"/>
        <v>0</v>
      </c>
      <c r="AS29" s="166">
        <f t="shared" si="23"/>
        <v>0</v>
      </c>
      <c r="AT29" s="163">
        <f t="shared" si="24"/>
        <v>0</v>
      </c>
      <c r="AU29" s="164">
        <f t="shared" si="25"/>
        <v>0</v>
      </c>
    </row>
    <row r="30" spans="2:47" outlineLevel="1">
      <c r="B30" s="236" t="s">
        <v>91</v>
      </c>
      <c r="C30" s="62" t="s">
        <v>103</v>
      </c>
      <c r="D30" s="157">
        <f t="shared" si="0"/>
        <v>0</v>
      </c>
      <c r="E30" s="158">
        <f t="shared" si="0"/>
        <v>10</v>
      </c>
      <c r="F30" s="157">
        <f t="shared" si="0"/>
        <v>-1</v>
      </c>
      <c r="G30" s="155">
        <f t="shared" si="1"/>
        <v>9</v>
      </c>
      <c r="H30" s="159">
        <f t="shared" si="2"/>
        <v>-0.1</v>
      </c>
      <c r="I30" s="157">
        <f t="shared" si="3"/>
        <v>3</v>
      </c>
      <c r="J30" s="155">
        <f t="shared" si="4"/>
        <v>12</v>
      </c>
      <c r="K30" s="159">
        <f t="shared" si="5"/>
        <v>0.33333333333333331</v>
      </c>
      <c r="L30" s="157">
        <f t="shared" si="6"/>
        <v>25</v>
      </c>
      <c r="M30" s="155">
        <f t="shared" si="7"/>
        <v>37</v>
      </c>
      <c r="N30" s="159">
        <f t="shared" si="8"/>
        <v>2.0833333333333335</v>
      </c>
      <c r="O30" s="157">
        <f t="shared" si="9"/>
        <v>0</v>
      </c>
      <c r="P30" s="155">
        <f t="shared" si="10"/>
        <v>37</v>
      </c>
      <c r="Q30" s="159">
        <f t="shared" si="11"/>
        <v>0</v>
      </c>
      <c r="R30" s="163">
        <f t="shared" si="12"/>
        <v>27</v>
      </c>
      <c r="S30" s="164">
        <f t="shared" si="13"/>
        <v>0.38691687067651404</v>
      </c>
      <c r="U30" s="157">
        <f t="shared" si="14"/>
        <v>0</v>
      </c>
      <c r="V30" s="156">
        <f t="shared" si="14"/>
        <v>0</v>
      </c>
      <c r="W30" s="156">
        <f t="shared" si="14"/>
        <v>0</v>
      </c>
      <c r="X30" s="156">
        <f t="shared" si="14"/>
        <v>37</v>
      </c>
      <c r="Y30" s="166">
        <f t="shared" si="15"/>
        <v>0</v>
      </c>
      <c r="Z30" s="157">
        <f t="shared" si="16"/>
        <v>0</v>
      </c>
      <c r="AA30" s="156">
        <f t="shared" si="16"/>
        <v>0</v>
      </c>
      <c r="AB30" s="156">
        <f t="shared" si="16"/>
        <v>0</v>
      </c>
      <c r="AC30" s="156">
        <f t="shared" si="16"/>
        <v>37</v>
      </c>
      <c r="AD30" s="166">
        <f t="shared" si="17"/>
        <v>0</v>
      </c>
      <c r="AE30" s="157">
        <f t="shared" si="18"/>
        <v>0</v>
      </c>
      <c r="AF30" s="156">
        <f t="shared" si="18"/>
        <v>0</v>
      </c>
      <c r="AG30" s="156">
        <f t="shared" si="18"/>
        <v>0</v>
      </c>
      <c r="AH30" s="156">
        <f t="shared" si="18"/>
        <v>37</v>
      </c>
      <c r="AI30" s="166">
        <f t="shared" si="19"/>
        <v>0</v>
      </c>
      <c r="AJ30" s="157">
        <f t="shared" si="20"/>
        <v>0</v>
      </c>
      <c r="AK30" s="156">
        <f t="shared" si="20"/>
        <v>0</v>
      </c>
      <c r="AL30" s="156">
        <f t="shared" si="20"/>
        <v>0</v>
      </c>
      <c r="AM30" s="156">
        <f t="shared" si="20"/>
        <v>37</v>
      </c>
      <c r="AN30" s="166">
        <f t="shared" si="21"/>
        <v>0</v>
      </c>
      <c r="AO30" s="157">
        <f t="shared" si="22"/>
        <v>0</v>
      </c>
      <c r="AP30" s="156">
        <f t="shared" si="22"/>
        <v>0</v>
      </c>
      <c r="AQ30" s="156">
        <f t="shared" si="22"/>
        <v>0</v>
      </c>
      <c r="AR30" s="156">
        <f t="shared" si="22"/>
        <v>37</v>
      </c>
      <c r="AS30" s="166">
        <f t="shared" si="23"/>
        <v>0</v>
      </c>
      <c r="AT30" s="163">
        <f t="shared" si="24"/>
        <v>0</v>
      </c>
      <c r="AU30" s="164">
        <f t="shared" si="25"/>
        <v>0</v>
      </c>
    </row>
    <row r="31" spans="2:47" outlineLevel="1">
      <c r="B31" s="236" t="s">
        <v>92</v>
      </c>
      <c r="C31" s="62" t="s">
        <v>103</v>
      </c>
      <c r="D31" s="157">
        <f t="shared" si="0"/>
        <v>0</v>
      </c>
      <c r="E31" s="158">
        <f t="shared" si="0"/>
        <v>21</v>
      </c>
      <c r="F31" s="157">
        <f t="shared" si="0"/>
        <v>0</v>
      </c>
      <c r="G31" s="155">
        <f t="shared" si="1"/>
        <v>21</v>
      </c>
      <c r="H31" s="159">
        <f t="shared" si="2"/>
        <v>0</v>
      </c>
      <c r="I31" s="157">
        <f t="shared" si="3"/>
        <v>166</v>
      </c>
      <c r="J31" s="155">
        <f t="shared" si="4"/>
        <v>187</v>
      </c>
      <c r="K31" s="159">
        <f t="shared" si="5"/>
        <v>7.9047619047619051</v>
      </c>
      <c r="L31" s="157">
        <f t="shared" si="6"/>
        <v>79</v>
      </c>
      <c r="M31" s="155">
        <f t="shared" si="7"/>
        <v>266</v>
      </c>
      <c r="N31" s="159">
        <f t="shared" si="8"/>
        <v>0.42245989304812837</v>
      </c>
      <c r="O31" s="157">
        <f t="shared" si="9"/>
        <v>63</v>
      </c>
      <c r="P31" s="155">
        <f t="shared" si="10"/>
        <v>329</v>
      </c>
      <c r="Q31" s="159">
        <f t="shared" si="11"/>
        <v>0.23684210526315788</v>
      </c>
      <c r="R31" s="163">
        <f t="shared" si="12"/>
        <v>308</v>
      </c>
      <c r="S31" s="164">
        <f t="shared" si="13"/>
        <v>0.98950094973906433</v>
      </c>
      <c r="U31" s="157">
        <f t="shared" si="14"/>
        <v>301</v>
      </c>
      <c r="V31" s="156">
        <f t="shared" si="14"/>
        <v>301</v>
      </c>
      <c r="W31" s="156">
        <f t="shared" si="14"/>
        <v>0</v>
      </c>
      <c r="X31" s="156">
        <f t="shared" si="14"/>
        <v>630</v>
      </c>
      <c r="Y31" s="166">
        <f t="shared" si="15"/>
        <v>0.91489361702127658</v>
      </c>
      <c r="Z31" s="157">
        <f t="shared" si="16"/>
        <v>544</v>
      </c>
      <c r="AA31" s="156">
        <f t="shared" si="16"/>
        <v>544</v>
      </c>
      <c r="AB31" s="156">
        <f t="shared" si="16"/>
        <v>0</v>
      </c>
      <c r="AC31" s="156">
        <f t="shared" si="16"/>
        <v>1174</v>
      </c>
      <c r="AD31" s="166">
        <f t="shared" si="17"/>
        <v>0.86349206349206353</v>
      </c>
      <c r="AE31" s="157">
        <f t="shared" si="18"/>
        <v>410</v>
      </c>
      <c r="AF31" s="156">
        <f t="shared" si="18"/>
        <v>410</v>
      </c>
      <c r="AG31" s="156">
        <f t="shared" si="18"/>
        <v>0</v>
      </c>
      <c r="AH31" s="156">
        <f t="shared" si="18"/>
        <v>1584</v>
      </c>
      <c r="AI31" s="166">
        <f t="shared" si="19"/>
        <v>0.34923339011925042</v>
      </c>
      <c r="AJ31" s="157">
        <f t="shared" si="20"/>
        <v>470</v>
      </c>
      <c r="AK31" s="156">
        <f t="shared" si="20"/>
        <v>470</v>
      </c>
      <c r="AL31" s="156">
        <f t="shared" si="20"/>
        <v>0</v>
      </c>
      <c r="AM31" s="156">
        <f t="shared" si="20"/>
        <v>2054</v>
      </c>
      <c r="AN31" s="166">
        <f t="shared" si="21"/>
        <v>0.29671717171717171</v>
      </c>
      <c r="AO31" s="157">
        <f t="shared" si="22"/>
        <v>341</v>
      </c>
      <c r="AP31" s="156">
        <f t="shared" si="22"/>
        <v>341</v>
      </c>
      <c r="AQ31" s="156">
        <f t="shared" si="22"/>
        <v>0</v>
      </c>
      <c r="AR31" s="156">
        <f t="shared" si="22"/>
        <v>2395</v>
      </c>
      <c r="AS31" s="166">
        <f t="shared" si="23"/>
        <v>0.16601752677702045</v>
      </c>
      <c r="AT31" s="163">
        <f t="shared" si="24"/>
        <v>2066</v>
      </c>
      <c r="AU31" s="164">
        <f t="shared" si="25"/>
        <v>0.39634020235802891</v>
      </c>
    </row>
    <row r="32" spans="2:47" outlineLevel="1">
      <c r="B32" s="235" t="s">
        <v>84</v>
      </c>
      <c r="C32" s="62" t="s">
        <v>103</v>
      </c>
      <c r="D32" s="157">
        <f t="shared" si="0"/>
        <v>0</v>
      </c>
      <c r="E32" s="158">
        <f t="shared" si="0"/>
        <v>0</v>
      </c>
      <c r="F32" s="157">
        <f t="shared" si="0"/>
        <v>0</v>
      </c>
      <c r="G32" s="155">
        <f t="shared" si="1"/>
        <v>0</v>
      </c>
      <c r="H32" s="159">
        <f t="shared" si="2"/>
        <v>0</v>
      </c>
      <c r="I32" s="157">
        <f t="shared" si="3"/>
        <v>0</v>
      </c>
      <c r="J32" s="155">
        <f t="shared" si="4"/>
        <v>0</v>
      </c>
      <c r="K32" s="159">
        <f t="shared" si="5"/>
        <v>0</v>
      </c>
      <c r="L32" s="157">
        <f t="shared" si="6"/>
        <v>0</v>
      </c>
      <c r="M32" s="155">
        <f t="shared" si="7"/>
        <v>0</v>
      </c>
      <c r="N32" s="159">
        <f t="shared" si="8"/>
        <v>0</v>
      </c>
      <c r="O32" s="157">
        <f t="shared" si="9"/>
        <v>0</v>
      </c>
      <c r="P32" s="155">
        <f t="shared" si="10"/>
        <v>0</v>
      </c>
      <c r="Q32" s="159">
        <f t="shared" si="11"/>
        <v>0</v>
      </c>
      <c r="R32" s="163">
        <f t="shared" si="12"/>
        <v>0</v>
      </c>
      <c r="S32" s="164">
        <f t="shared" si="13"/>
        <v>0</v>
      </c>
      <c r="U32" s="157">
        <f t="shared" si="14"/>
        <v>0</v>
      </c>
      <c r="V32" s="156">
        <f t="shared" si="14"/>
        <v>0</v>
      </c>
      <c r="W32" s="156">
        <f t="shared" si="14"/>
        <v>0</v>
      </c>
      <c r="X32" s="156">
        <f t="shared" si="14"/>
        <v>0</v>
      </c>
      <c r="Y32" s="166">
        <f t="shared" si="15"/>
        <v>0</v>
      </c>
      <c r="Z32" s="157">
        <f t="shared" si="16"/>
        <v>0</v>
      </c>
      <c r="AA32" s="156">
        <f t="shared" si="16"/>
        <v>0</v>
      </c>
      <c r="AB32" s="156">
        <f t="shared" si="16"/>
        <v>0</v>
      </c>
      <c r="AC32" s="156">
        <f t="shared" si="16"/>
        <v>0</v>
      </c>
      <c r="AD32" s="166">
        <f t="shared" si="17"/>
        <v>0</v>
      </c>
      <c r="AE32" s="157">
        <f t="shared" si="18"/>
        <v>0</v>
      </c>
      <c r="AF32" s="156">
        <f t="shared" si="18"/>
        <v>0</v>
      </c>
      <c r="AG32" s="156">
        <f t="shared" si="18"/>
        <v>0</v>
      </c>
      <c r="AH32" s="156">
        <f t="shared" si="18"/>
        <v>0</v>
      </c>
      <c r="AI32" s="166">
        <f t="shared" si="19"/>
        <v>0</v>
      </c>
      <c r="AJ32" s="157">
        <f t="shared" si="20"/>
        <v>0</v>
      </c>
      <c r="AK32" s="156">
        <f t="shared" si="20"/>
        <v>0</v>
      </c>
      <c r="AL32" s="156">
        <f t="shared" si="20"/>
        <v>0</v>
      </c>
      <c r="AM32" s="156">
        <f t="shared" si="20"/>
        <v>0</v>
      </c>
      <c r="AN32" s="166">
        <f t="shared" si="21"/>
        <v>0</v>
      </c>
      <c r="AO32" s="157">
        <f t="shared" si="22"/>
        <v>0</v>
      </c>
      <c r="AP32" s="156">
        <f t="shared" si="22"/>
        <v>0</v>
      </c>
      <c r="AQ32" s="156">
        <f t="shared" si="22"/>
        <v>0</v>
      </c>
      <c r="AR32" s="156">
        <f t="shared" si="22"/>
        <v>0</v>
      </c>
      <c r="AS32" s="166">
        <f t="shared" si="23"/>
        <v>0</v>
      </c>
      <c r="AT32" s="163">
        <f t="shared" si="24"/>
        <v>0</v>
      </c>
      <c r="AU32" s="164">
        <f t="shared" si="25"/>
        <v>0</v>
      </c>
    </row>
    <row r="33" spans="2:47" outlineLevel="1">
      <c r="B33" s="236" t="s">
        <v>93</v>
      </c>
      <c r="C33" s="62" t="s">
        <v>103</v>
      </c>
      <c r="D33" s="157">
        <f t="shared" si="0"/>
        <v>43</v>
      </c>
      <c r="E33" s="158">
        <f t="shared" si="0"/>
        <v>45</v>
      </c>
      <c r="F33" s="157">
        <f t="shared" si="0"/>
        <v>82</v>
      </c>
      <c r="G33" s="155">
        <f t="shared" si="1"/>
        <v>127</v>
      </c>
      <c r="H33" s="159">
        <f t="shared" si="2"/>
        <v>1.8222222222222222</v>
      </c>
      <c r="I33" s="157">
        <f t="shared" si="3"/>
        <v>429</v>
      </c>
      <c r="J33" s="155">
        <f t="shared" si="4"/>
        <v>556</v>
      </c>
      <c r="K33" s="159">
        <f t="shared" si="5"/>
        <v>3.377952755905512</v>
      </c>
      <c r="L33" s="157">
        <f t="shared" si="6"/>
        <v>206</v>
      </c>
      <c r="M33" s="155">
        <f t="shared" si="7"/>
        <v>762</v>
      </c>
      <c r="N33" s="159">
        <f t="shared" si="8"/>
        <v>0.37050359712230213</v>
      </c>
      <c r="O33" s="157">
        <f t="shared" si="9"/>
        <v>127</v>
      </c>
      <c r="P33" s="155">
        <f t="shared" si="10"/>
        <v>889</v>
      </c>
      <c r="Q33" s="159">
        <f t="shared" si="11"/>
        <v>0.16666666666666666</v>
      </c>
      <c r="R33" s="163">
        <f t="shared" si="12"/>
        <v>887</v>
      </c>
      <c r="S33" s="164">
        <f t="shared" si="13"/>
        <v>1.1082509844755699</v>
      </c>
      <c r="U33" s="157">
        <f t="shared" si="14"/>
        <v>800</v>
      </c>
      <c r="V33" s="156">
        <f t="shared" si="14"/>
        <v>800</v>
      </c>
      <c r="W33" s="156">
        <f t="shared" si="14"/>
        <v>0</v>
      </c>
      <c r="X33" s="156">
        <f t="shared" si="14"/>
        <v>1689</v>
      </c>
      <c r="Y33" s="166">
        <f t="shared" si="15"/>
        <v>0.89988751406074241</v>
      </c>
      <c r="Z33" s="157">
        <f t="shared" si="16"/>
        <v>2463</v>
      </c>
      <c r="AA33" s="156">
        <f t="shared" si="16"/>
        <v>2463</v>
      </c>
      <c r="AB33" s="156">
        <f t="shared" si="16"/>
        <v>0</v>
      </c>
      <c r="AC33" s="156">
        <f t="shared" si="16"/>
        <v>4152</v>
      </c>
      <c r="AD33" s="166">
        <f t="shared" si="17"/>
        <v>1.4582593250444049</v>
      </c>
      <c r="AE33" s="157">
        <f t="shared" si="18"/>
        <v>2176</v>
      </c>
      <c r="AF33" s="156">
        <f t="shared" si="18"/>
        <v>2176</v>
      </c>
      <c r="AG33" s="156">
        <f t="shared" si="18"/>
        <v>0</v>
      </c>
      <c r="AH33" s="156">
        <f t="shared" si="18"/>
        <v>6328</v>
      </c>
      <c r="AI33" s="166">
        <f t="shared" si="19"/>
        <v>0.52408477842003853</v>
      </c>
      <c r="AJ33" s="157">
        <f t="shared" si="20"/>
        <v>1937</v>
      </c>
      <c r="AK33" s="156">
        <f t="shared" si="20"/>
        <v>1937</v>
      </c>
      <c r="AL33" s="156">
        <f t="shared" si="20"/>
        <v>0</v>
      </c>
      <c r="AM33" s="156">
        <f t="shared" si="20"/>
        <v>8265</v>
      </c>
      <c r="AN33" s="166">
        <f t="shared" si="21"/>
        <v>0.3060998735777497</v>
      </c>
      <c r="AO33" s="157">
        <f t="shared" si="22"/>
        <v>1102</v>
      </c>
      <c r="AP33" s="156">
        <f t="shared" si="22"/>
        <v>1102</v>
      </c>
      <c r="AQ33" s="156">
        <f t="shared" si="22"/>
        <v>0</v>
      </c>
      <c r="AR33" s="156">
        <f t="shared" si="22"/>
        <v>9367</v>
      </c>
      <c r="AS33" s="166">
        <f t="shared" si="23"/>
        <v>0.13333333333333333</v>
      </c>
      <c r="AT33" s="163">
        <f t="shared" si="24"/>
        <v>8478</v>
      </c>
      <c r="AU33" s="164">
        <f t="shared" si="25"/>
        <v>0.53459125025582743</v>
      </c>
    </row>
    <row r="34" spans="2:47" outlineLevel="1">
      <c r="B34" s="235" t="s">
        <v>94</v>
      </c>
      <c r="C34" s="62" t="s">
        <v>103</v>
      </c>
      <c r="D34" s="157">
        <f t="shared" si="0"/>
        <v>0</v>
      </c>
      <c r="E34" s="158">
        <f t="shared" si="0"/>
        <v>0</v>
      </c>
      <c r="F34" s="157">
        <f t="shared" si="0"/>
        <v>0</v>
      </c>
      <c r="G34" s="155">
        <f t="shared" si="1"/>
        <v>0</v>
      </c>
      <c r="H34" s="159">
        <f t="shared" si="2"/>
        <v>0</v>
      </c>
      <c r="I34" s="157">
        <f t="shared" si="3"/>
        <v>0</v>
      </c>
      <c r="J34" s="155">
        <f t="shared" si="4"/>
        <v>0</v>
      </c>
      <c r="K34" s="159">
        <f t="shared" si="5"/>
        <v>0</v>
      </c>
      <c r="L34" s="157">
        <f t="shared" si="6"/>
        <v>0</v>
      </c>
      <c r="M34" s="155">
        <f t="shared" si="7"/>
        <v>0</v>
      </c>
      <c r="N34" s="159">
        <f t="shared" si="8"/>
        <v>0</v>
      </c>
      <c r="O34" s="157">
        <f t="shared" si="9"/>
        <v>0</v>
      </c>
      <c r="P34" s="155">
        <f t="shared" si="10"/>
        <v>0</v>
      </c>
      <c r="Q34" s="159">
        <f t="shared" si="11"/>
        <v>0</v>
      </c>
      <c r="R34" s="163">
        <f t="shared" si="12"/>
        <v>0</v>
      </c>
      <c r="S34" s="164">
        <f t="shared" si="13"/>
        <v>0</v>
      </c>
      <c r="U34" s="157">
        <f t="shared" si="14"/>
        <v>0</v>
      </c>
      <c r="V34" s="156">
        <f t="shared" si="14"/>
        <v>0</v>
      </c>
      <c r="W34" s="156">
        <f t="shared" si="14"/>
        <v>0</v>
      </c>
      <c r="X34" s="156">
        <f t="shared" si="14"/>
        <v>0</v>
      </c>
      <c r="Y34" s="166">
        <f t="shared" si="15"/>
        <v>0</v>
      </c>
      <c r="Z34" s="157">
        <f t="shared" si="16"/>
        <v>0</v>
      </c>
      <c r="AA34" s="156">
        <f t="shared" si="16"/>
        <v>0</v>
      </c>
      <c r="AB34" s="156">
        <f t="shared" si="16"/>
        <v>0</v>
      </c>
      <c r="AC34" s="156">
        <f t="shared" si="16"/>
        <v>0</v>
      </c>
      <c r="AD34" s="166">
        <f t="shared" si="17"/>
        <v>0</v>
      </c>
      <c r="AE34" s="157">
        <f t="shared" si="18"/>
        <v>0</v>
      </c>
      <c r="AF34" s="156">
        <f t="shared" si="18"/>
        <v>0</v>
      </c>
      <c r="AG34" s="156">
        <f t="shared" si="18"/>
        <v>0</v>
      </c>
      <c r="AH34" s="156">
        <f t="shared" si="18"/>
        <v>0</v>
      </c>
      <c r="AI34" s="166">
        <f t="shared" si="19"/>
        <v>0</v>
      </c>
      <c r="AJ34" s="157">
        <f t="shared" si="20"/>
        <v>0</v>
      </c>
      <c r="AK34" s="156">
        <f t="shared" si="20"/>
        <v>0</v>
      </c>
      <c r="AL34" s="156">
        <f t="shared" si="20"/>
        <v>0</v>
      </c>
      <c r="AM34" s="156">
        <f t="shared" si="20"/>
        <v>0</v>
      </c>
      <c r="AN34" s="166">
        <f t="shared" si="21"/>
        <v>0</v>
      </c>
      <c r="AO34" s="157">
        <f t="shared" si="22"/>
        <v>0</v>
      </c>
      <c r="AP34" s="156">
        <f t="shared" si="22"/>
        <v>0</v>
      </c>
      <c r="AQ34" s="156">
        <f t="shared" si="22"/>
        <v>0</v>
      </c>
      <c r="AR34" s="156">
        <f t="shared" si="22"/>
        <v>0</v>
      </c>
      <c r="AS34" s="166">
        <f t="shared" si="23"/>
        <v>0</v>
      </c>
      <c r="AT34" s="163">
        <f t="shared" si="24"/>
        <v>0</v>
      </c>
      <c r="AU34" s="164">
        <f t="shared" si="25"/>
        <v>0</v>
      </c>
    </row>
    <row r="35" spans="2:47" outlineLevel="1">
      <c r="B35" s="236" t="s">
        <v>95</v>
      </c>
      <c r="C35" s="62" t="s">
        <v>103</v>
      </c>
      <c r="D35" s="157">
        <f t="shared" si="0"/>
        <v>0</v>
      </c>
      <c r="E35" s="158">
        <f t="shared" si="0"/>
        <v>6</v>
      </c>
      <c r="F35" s="157">
        <f t="shared" si="0"/>
        <v>-1</v>
      </c>
      <c r="G35" s="155">
        <f t="shared" si="1"/>
        <v>5</v>
      </c>
      <c r="H35" s="159">
        <f t="shared" si="2"/>
        <v>-0.16666666666666666</v>
      </c>
      <c r="I35" s="157">
        <f t="shared" si="3"/>
        <v>1</v>
      </c>
      <c r="J35" s="155">
        <f t="shared" si="4"/>
        <v>6</v>
      </c>
      <c r="K35" s="159">
        <f t="shared" si="5"/>
        <v>0.2</v>
      </c>
      <c r="L35" s="157">
        <f t="shared" si="6"/>
        <v>1</v>
      </c>
      <c r="M35" s="155">
        <f t="shared" si="7"/>
        <v>7</v>
      </c>
      <c r="N35" s="159">
        <f t="shared" si="8"/>
        <v>0.16666666666666666</v>
      </c>
      <c r="O35" s="157">
        <f t="shared" si="9"/>
        <v>0</v>
      </c>
      <c r="P35" s="155">
        <f t="shared" si="10"/>
        <v>7</v>
      </c>
      <c r="Q35" s="159">
        <f t="shared" si="11"/>
        <v>0</v>
      </c>
      <c r="R35" s="163">
        <f t="shared" si="12"/>
        <v>1</v>
      </c>
      <c r="S35" s="164">
        <f t="shared" si="13"/>
        <v>3.9289877625411807E-2</v>
      </c>
      <c r="U35" s="157">
        <f t="shared" si="14"/>
        <v>0</v>
      </c>
      <c r="V35" s="156">
        <f t="shared" si="14"/>
        <v>0</v>
      </c>
      <c r="W35" s="156">
        <f t="shared" si="14"/>
        <v>0</v>
      </c>
      <c r="X35" s="156">
        <f t="shared" si="14"/>
        <v>7</v>
      </c>
      <c r="Y35" s="166">
        <f t="shared" si="15"/>
        <v>0</v>
      </c>
      <c r="Z35" s="157">
        <f t="shared" si="16"/>
        <v>0</v>
      </c>
      <c r="AA35" s="156">
        <f t="shared" si="16"/>
        <v>0</v>
      </c>
      <c r="AB35" s="156">
        <f t="shared" si="16"/>
        <v>0</v>
      </c>
      <c r="AC35" s="156">
        <f t="shared" si="16"/>
        <v>7</v>
      </c>
      <c r="AD35" s="166">
        <f t="shared" si="17"/>
        <v>0</v>
      </c>
      <c r="AE35" s="157">
        <f t="shared" si="18"/>
        <v>0</v>
      </c>
      <c r="AF35" s="156">
        <f t="shared" si="18"/>
        <v>0</v>
      </c>
      <c r="AG35" s="156">
        <f t="shared" si="18"/>
        <v>0</v>
      </c>
      <c r="AH35" s="156">
        <f t="shared" si="18"/>
        <v>7</v>
      </c>
      <c r="AI35" s="166">
        <f t="shared" si="19"/>
        <v>0</v>
      </c>
      <c r="AJ35" s="157">
        <f t="shared" si="20"/>
        <v>0</v>
      </c>
      <c r="AK35" s="156">
        <f t="shared" si="20"/>
        <v>0</v>
      </c>
      <c r="AL35" s="156">
        <f t="shared" si="20"/>
        <v>0</v>
      </c>
      <c r="AM35" s="156">
        <f t="shared" si="20"/>
        <v>7</v>
      </c>
      <c r="AN35" s="166">
        <f t="shared" si="21"/>
        <v>0</v>
      </c>
      <c r="AO35" s="157">
        <f t="shared" si="22"/>
        <v>0</v>
      </c>
      <c r="AP35" s="156">
        <f t="shared" si="22"/>
        <v>0</v>
      </c>
      <c r="AQ35" s="156">
        <f t="shared" si="22"/>
        <v>0</v>
      </c>
      <c r="AR35" s="156">
        <f t="shared" si="22"/>
        <v>7</v>
      </c>
      <c r="AS35" s="166">
        <f t="shared" si="23"/>
        <v>0</v>
      </c>
      <c r="AT35" s="163">
        <f t="shared" si="24"/>
        <v>0</v>
      </c>
      <c r="AU35" s="164">
        <f t="shared" si="25"/>
        <v>0</v>
      </c>
    </row>
    <row r="36" spans="2:47" outlineLevel="1">
      <c r="B36" s="236" t="s">
        <v>96</v>
      </c>
      <c r="C36" s="62" t="s">
        <v>103</v>
      </c>
      <c r="D36" s="157">
        <f t="shared" si="0"/>
        <v>239</v>
      </c>
      <c r="E36" s="158">
        <f t="shared" si="0"/>
        <v>393</v>
      </c>
      <c r="F36" s="157">
        <f t="shared" si="0"/>
        <v>134</v>
      </c>
      <c r="G36" s="155">
        <f t="shared" si="1"/>
        <v>527</v>
      </c>
      <c r="H36" s="159">
        <f t="shared" si="2"/>
        <v>0.34096692111959287</v>
      </c>
      <c r="I36" s="157">
        <f t="shared" si="3"/>
        <v>323</v>
      </c>
      <c r="J36" s="155">
        <f t="shared" si="4"/>
        <v>850</v>
      </c>
      <c r="K36" s="159">
        <f t="shared" si="5"/>
        <v>0.61290322580645162</v>
      </c>
      <c r="L36" s="157">
        <f t="shared" si="6"/>
        <v>335</v>
      </c>
      <c r="M36" s="155">
        <f t="shared" si="7"/>
        <v>1185</v>
      </c>
      <c r="N36" s="159">
        <f t="shared" si="8"/>
        <v>0.39411764705882352</v>
      </c>
      <c r="O36" s="157">
        <f t="shared" si="9"/>
        <v>271</v>
      </c>
      <c r="P36" s="155">
        <f t="shared" si="10"/>
        <v>1456</v>
      </c>
      <c r="Q36" s="159">
        <f t="shared" si="11"/>
        <v>0.22869198312236286</v>
      </c>
      <c r="R36" s="163">
        <f t="shared" si="12"/>
        <v>1302</v>
      </c>
      <c r="S36" s="164">
        <f t="shared" si="13"/>
        <v>0.38736970264031934</v>
      </c>
      <c r="U36" s="157">
        <f t="shared" si="14"/>
        <v>708</v>
      </c>
      <c r="V36" s="156">
        <f t="shared" si="14"/>
        <v>708</v>
      </c>
      <c r="W36" s="156">
        <f t="shared" si="14"/>
        <v>0</v>
      </c>
      <c r="X36" s="156">
        <f t="shared" si="14"/>
        <v>2164</v>
      </c>
      <c r="Y36" s="166">
        <f t="shared" si="15"/>
        <v>0.48626373626373626</v>
      </c>
      <c r="Z36" s="157">
        <f t="shared" si="16"/>
        <v>679</v>
      </c>
      <c r="AA36" s="156">
        <f t="shared" si="16"/>
        <v>679</v>
      </c>
      <c r="AB36" s="156">
        <f t="shared" si="16"/>
        <v>0</v>
      </c>
      <c r="AC36" s="156">
        <f t="shared" si="16"/>
        <v>2843</v>
      </c>
      <c r="AD36" s="166">
        <f t="shared" si="17"/>
        <v>0.31377079482439924</v>
      </c>
      <c r="AE36" s="157">
        <f t="shared" si="18"/>
        <v>357</v>
      </c>
      <c r="AF36" s="156">
        <f t="shared" si="18"/>
        <v>357</v>
      </c>
      <c r="AG36" s="156">
        <f t="shared" si="18"/>
        <v>0</v>
      </c>
      <c r="AH36" s="156">
        <f t="shared" si="18"/>
        <v>3200</v>
      </c>
      <c r="AI36" s="166">
        <f t="shared" si="19"/>
        <v>0.12557157931762222</v>
      </c>
      <c r="AJ36" s="157">
        <f t="shared" si="20"/>
        <v>228</v>
      </c>
      <c r="AK36" s="156">
        <f t="shared" si="20"/>
        <v>228</v>
      </c>
      <c r="AL36" s="156">
        <f t="shared" si="20"/>
        <v>0</v>
      </c>
      <c r="AM36" s="156">
        <f t="shared" si="20"/>
        <v>3428</v>
      </c>
      <c r="AN36" s="166">
        <f t="shared" si="21"/>
        <v>7.1249999999999994E-2</v>
      </c>
      <c r="AO36" s="157">
        <f t="shared" si="22"/>
        <v>244</v>
      </c>
      <c r="AP36" s="156">
        <f t="shared" si="22"/>
        <v>244</v>
      </c>
      <c r="AQ36" s="156">
        <f t="shared" si="22"/>
        <v>0</v>
      </c>
      <c r="AR36" s="156">
        <f t="shared" si="22"/>
        <v>3672</v>
      </c>
      <c r="AS36" s="166">
        <f t="shared" si="23"/>
        <v>7.1178529754959155E-2</v>
      </c>
      <c r="AT36" s="163">
        <f t="shared" si="24"/>
        <v>2216</v>
      </c>
      <c r="AU36" s="164">
        <f t="shared" si="25"/>
        <v>0.14133031831370446</v>
      </c>
    </row>
    <row r="37" spans="2:47" ht="15" customHeight="1" outlineLevel="1">
      <c r="B37" s="49" t="s">
        <v>135</v>
      </c>
      <c r="C37" s="46" t="s">
        <v>103</v>
      </c>
      <c r="D37" s="157">
        <f>SUM(D14:D36)</f>
        <v>282</v>
      </c>
      <c r="E37" s="157">
        <f>SUM(E14:E36)</f>
        <v>481</v>
      </c>
      <c r="F37" s="157">
        <f>SUM(F14:F36)</f>
        <v>214</v>
      </c>
      <c r="G37" s="157">
        <f>SUM(G14:G36)</f>
        <v>695</v>
      </c>
      <c r="H37" s="160">
        <f>IFERROR((G37-E37)/E37,0)</f>
        <v>0.44490644490644493</v>
      </c>
      <c r="I37" s="157">
        <f>SUM(I14:I36)</f>
        <v>922</v>
      </c>
      <c r="J37" s="157">
        <f>SUM(J14:J36)</f>
        <v>1617</v>
      </c>
      <c r="K37" s="160">
        <f t="shared" si="5"/>
        <v>1.3266187050359712</v>
      </c>
      <c r="L37" s="157">
        <f>SUM(L14:L36)</f>
        <v>646</v>
      </c>
      <c r="M37" s="157">
        <f>SUM(M14:M36)</f>
        <v>2263</v>
      </c>
      <c r="N37" s="160">
        <f t="shared" si="8"/>
        <v>0.39950525664811382</v>
      </c>
      <c r="O37" s="157">
        <f>SUM(O14:O36)</f>
        <v>461</v>
      </c>
      <c r="P37" s="157">
        <f>SUM(P14:P36)</f>
        <v>2724</v>
      </c>
      <c r="Q37" s="160">
        <f t="shared" si="11"/>
        <v>0.20371188687582856</v>
      </c>
      <c r="R37" s="157">
        <f>SUM(R14:R36)</f>
        <v>2525</v>
      </c>
      <c r="S37" s="164">
        <f t="shared" si="13"/>
        <v>0.54264326247369943</v>
      </c>
      <c r="U37" s="157">
        <f>SUM(U14:U36)</f>
        <v>2823</v>
      </c>
      <c r="V37" s="157">
        <f>SUM(V14:V36)</f>
        <v>2823</v>
      </c>
      <c r="W37" s="157">
        <f>SUM(W14:W36)</f>
        <v>0</v>
      </c>
      <c r="X37" s="157">
        <f>SUM(X14:X36)</f>
        <v>5547</v>
      </c>
      <c r="Y37" s="165">
        <f>IFERROR((X37-P37)/P37,0)</f>
        <v>1.0363436123348018</v>
      </c>
      <c r="Z37" s="157">
        <f>SUM(Z14:Z36)</f>
        <v>8474</v>
      </c>
      <c r="AA37" s="157">
        <f>SUM(AA14:AA36)</f>
        <v>8474</v>
      </c>
      <c r="AB37" s="157">
        <f>SUM(AB14:AB36)</f>
        <v>0</v>
      </c>
      <c r="AC37" s="157">
        <f>SUM(AC14:AC36)</f>
        <v>14021</v>
      </c>
      <c r="AD37" s="165">
        <f t="shared" si="17"/>
        <v>1.5276726158283758</v>
      </c>
      <c r="AE37" s="157">
        <f>SUM(AE14:AE36)</f>
        <v>7271</v>
      </c>
      <c r="AF37" s="157">
        <f>SUM(AF14:AF36)</f>
        <v>7271</v>
      </c>
      <c r="AG37" s="157">
        <f>SUM(AG14:AG36)</f>
        <v>0</v>
      </c>
      <c r="AH37" s="157">
        <f>SUM(AH14:AH36)</f>
        <v>21292</v>
      </c>
      <c r="AI37" s="165">
        <f t="shared" si="19"/>
        <v>0.5185792739462235</v>
      </c>
      <c r="AJ37" s="157">
        <f>SUM(AJ14:AJ36)</f>
        <v>3390</v>
      </c>
      <c r="AK37" s="157">
        <f>SUM(AK14:AK36)</f>
        <v>3390</v>
      </c>
      <c r="AL37" s="157">
        <f>SUM(AL14:AL36)</f>
        <v>0</v>
      </c>
      <c r="AM37" s="157">
        <f>SUM(AM14:AM36)</f>
        <v>24682</v>
      </c>
      <c r="AN37" s="165">
        <f t="shared" si="21"/>
        <v>0.15921472853653953</v>
      </c>
      <c r="AO37" s="157">
        <f>SUM(AO14:AO36)</f>
        <v>2451</v>
      </c>
      <c r="AP37" s="157">
        <f>SUM(AP14:AP36)</f>
        <v>2451</v>
      </c>
      <c r="AQ37" s="157">
        <f>SUM(AQ14:AQ36)</f>
        <v>0</v>
      </c>
      <c r="AR37" s="157">
        <f>SUM(AR14:AR36)</f>
        <v>27133</v>
      </c>
      <c r="AS37" s="165">
        <f t="shared" si="23"/>
        <v>9.9303135888501745E-2</v>
      </c>
      <c r="AT37" s="157">
        <f>SUM(AT14:AT36)</f>
        <v>24409</v>
      </c>
      <c r="AU37" s="164">
        <f t="shared" si="25"/>
        <v>0.48716758998170384</v>
      </c>
    </row>
    <row r="38" spans="2:47" ht="15" customHeight="1">
      <c r="O38" s="53"/>
    </row>
    <row r="39" spans="2:47" ht="15" customHeight="1">
      <c r="O39" s="53"/>
    </row>
    <row r="40" spans="2:47" ht="15.6">
      <c r="B40" s="293" t="s">
        <v>101</v>
      </c>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row>
    <row r="41" spans="2:47" ht="5.45" customHeight="1" outlineLevel="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row>
    <row r="42" spans="2:47" outlineLevel="1">
      <c r="B42" s="304"/>
      <c r="C42" s="325" t="s">
        <v>102</v>
      </c>
      <c r="D42" s="310" t="s">
        <v>127</v>
      </c>
      <c r="E42" s="312"/>
      <c r="F42" s="312"/>
      <c r="G42" s="312"/>
      <c r="H42" s="312"/>
      <c r="I42" s="312"/>
      <c r="J42" s="312"/>
      <c r="K42" s="312"/>
      <c r="L42" s="312"/>
      <c r="M42" s="312"/>
      <c r="N42" s="312"/>
      <c r="O42" s="312"/>
      <c r="P42" s="312"/>
      <c r="Q42" s="311"/>
      <c r="R42" s="313" t="str">
        <f xml:space="preserve"> D43&amp;" - "&amp;O43</f>
        <v>2019 - 2023</v>
      </c>
      <c r="S42" s="314"/>
      <c r="U42" s="310" t="s">
        <v>128</v>
      </c>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1"/>
    </row>
    <row r="43" spans="2:47" outlineLevel="1">
      <c r="B43" s="305"/>
      <c r="C43" s="325"/>
      <c r="D43" s="310">
        <f>$C$3-5</f>
        <v>2019</v>
      </c>
      <c r="E43" s="311"/>
      <c r="F43" s="310">
        <f>$C$3-4</f>
        <v>2020</v>
      </c>
      <c r="G43" s="312"/>
      <c r="H43" s="311"/>
      <c r="I43" s="310">
        <f>$C$3-3</f>
        <v>2021</v>
      </c>
      <c r="J43" s="312"/>
      <c r="K43" s="311"/>
      <c r="L43" s="310">
        <f>$C$3-2</f>
        <v>2022</v>
      </c>
      <c r="M43" s="312"/>
      <c r="N43" s="311"/>
      <c r="O43" s="310">
        <f>$C$3-1</f>
        <v>2023</v>
      </c>
      <c r="P43" s="312"/>
      <c r="Q43" s="311"/>
      <c r="R43" s="315"/>
      <c r="S43" s="316"/>
      <c r="U43" s="310">
        <f>$C$3</f>
        <v>2024</v>
      </c>
      <c r="V43" s="312"/>
      <c r="W43" s="312"/>
      <c r="X43" s="312"/>
      <c r="Y43" s="311"/>
      <c r="Z43" s="310">
        <f>$C$3+1</f>
        <v>2025</v>
      </c>
      <c r="AA43" s="312"/>
      <c r="AB43" s="312"/>
      <c r="AC43" s="312"/>
      <c r="AD43" s="311"/>
      <c r="AE43" s="310">
        <f>$C$3+2</f>
        <v>2026</v>
      </c>
      <c r="AF43" s="312"/>
      <c r="AG43" s="312"/>
      <c r="AH43" s="312"/>
      <c r="AI43" s="311"/>
      <c r="AJ43" s="310">
        <f>$C$3+3</f>
        <v>2027</v>
      </c>
      <c r="AK43" s="312"/>
      <c r="AL43" s="312"/>
      <c r="AM43" s="312"/>
      <c r="AN43" s="311"/>
      <c r="AO43" s="310">
        <f>$C$3+4</f>
        <v>2028</v>
      </c>
      <c r="AP43" s="312"/>
      <c r="AQ43" s="312"/>
      <c r="AR43" s="312"/>
      <c r="AS43" s="311"/>
      <c r="AT43" s="317" t="str">
        <f>U43&amp;" - "&amp;AO43</f>
        <v>2024 - 2028</v>
      </c>
      <c r="AU43" s="318"/>
    </row>
    <row r="44" spans="2:47" ht="43.15" outlineLevel="1">
      <c r="B44" s="306"/>
      <c r="C44" s="325"/>
      <c r="D44" s="64" t="s">
        <v>129</v>
      </c>
      <c r="E44" s="65" t="s">
        <v>130</v>
      </c>
      <c r="F44" s="64" t="s">
        <v>129</v>
      </c>
      <c r="G44" s="8" t="s">
        <v>130</v>
      </c>
      <c r="H44" s="65" t="s">
        <v>131</v>
      </c>
      <c r="I44" s="64" t="s">
        <v>129</v>
      </c>
      <c r="J44" s="8" t="s">
        <v>130</v>
      </c>
      <c r="K44" s="65" t="s">
        <v>131</v>
      </c>
      <c r="L44" s="64" t="s">
        <v>129</v>
      </c>
      <c r="M44" s="8" t="s">
        <v>130</v>
      </c>
      <c r="N44" s="65" t="s">
        <v>131</v>
      </c>
      <c r="O44" s="64" t="s">
        <v>129</v>
      </c>
      <c r="P44" s="8" t="s">
        <v>130</v>
      </c>
      <c r="Q44" s="65" t="s">
        <v>131</v>
      </c>
      <c r="R44" s="64" t="s">
        <v>123</v>
      </c>
      <c r="S44" s="119" t="s">
        <v>132</v>
      </c>
      <c r="U44" s="64" t="s">
        <v>129</v>
      </c>
      <c r="V44" s="104" t="s">
        <v>133</v>
      </c>
      <c r="W44" s="104" t="s">
        <v>134</v>
      </c>
      <c r="X44" s="8" t="s">
        <v>130</v>
      </c>
      <c r="Y44" s="65" t="s">
        <v>131</v>
      </c>
      <c r="Z44" s="64" t="s">
        <v>129</v>
      </c>
      <c r="AA44" s="104" t="s">
        <v>133</v>
      </c>
      <c r="AB44" s="104" t="s">
        <v>134</v>
      </c>
      <c r="AC44" s="8" t="s">
        <v>130</v>
      </c>
      <c r="AD44" s="65" t="s">
        <v>131</v>
      </c>
      <c r="AE44" s="64" t="s">
        <v>129</v>
      </c>
      <c r="AF44" s="104" t="s">
        <v>133</v>
      </c>
      <c r="AG44" s="104" t="s">
        <v>134</v>
      </c>
      <c r="AH44" s="8" t="s">
        <v>130</v>
      </c>
      <c r="AI44" s="65" t="s">
        <v>131</v>
      </c>
      <c r="AJ44" s="64" t="s">
        <v>129</v>
      </c>
      <c r="AK44" s="104" t="s">
        <v>133</v>
      </c>
      <c r="AL44" s="104" t="s">
        <v>134</v>
      </c>
      <c r="AM44" s="8" t="s">
        <v>130</v>
      </c>
      <c r="AN44" s="65" t="s">
        <v>131</v>
      </c>
      <c r="AO44" s="64" t="s">
        <v>129</v>
      </c>
      <c r="AP44" s="104" t="s">
        <v>133</v>
      </c>
      <c r="AQ44" s="104" t="s">
        <v>134</v>
      </c>
      <c r="AR44" s="8" t="s">
        <v>130</v>
      </c>
      <c r="AS44" s="65" t="s">
        <v>131</v>
      </c>
      <c r="AT44" s="64" t="s">
        <v>123</v>
      </c>
      <c r="AU44" s="119" t="s">
        <v>132</v>
      </c>
    </row>
    <row r="45" spans="2:47" outlineLevel="1">
      <c r="B45" s="235" t="s">
        <v>75</v>
      </c>
      <c r="C45" s="62" t="s">
        <v>103</v>
      </c>
      <c r="D45" s="68"/>
      <c r="E45" s="137">
        <f>D45</f>
        <v>0</v>
      </c>
      <c r="F45" s="68"/>
      <c r="G45" s="137">
        <f t="shared" ref="G45:G67" si="26">E45+F45</f>
        <v>0</v>
      </c>
      <c r="H45" s="166">
        <f t="shared" ref="H45:H67" si="27">IFERROR((G45-E45)/E45,0)</f>
        <v>0</v>
      </c>
      <c r="I45" s="68"/>
      <c r="J45" s="137">
        <f t="shared" ref="J45:J67" si="28">G45+I45</f>
        <v>0</v>
      </c>
      <c r="K45" s="166">
        <f t="shared" ref="K45:K68" si="29">IFERROR((J45-G45)/G45,0)</f>
        <v>0</v>
      </c>
      <c r="L45" s="68"/>
      <c r="M45" s="137">
        <f t="shared" ref="M45:M67" si="30">J45+L45</f>
        <v>0</v>
      </c>
      <c r="N45" s="166">
        <f t="shared" ref="N45:N68" si="31">IFERROR((M45-J45)/J45,0)</f>
        <v>0</v>
      </c>
      <c r="O45" s="68"/>
      <c r="P45" s="137">
        <f t="shared" ref="P45:P67" si="32">M45+O45</f>
        <v>0</v>
      </c>
      <c r="Q45" s="166">
        <f t="shared" ref="Q45:Q68" si="33">IFERROR((P45-M45)/M45,0)</f>
        <v>0</v>
      </c>
      <c r="R45" s="163">
        <f t="shared" ref="R45:R67" si="34">D45+F45+I45+L45+O45</f>
        <v>0</v>
      </c>
      <c r="S45" s="164">
        <f t="shared" ref="S45:S68" si="35">IFERROR((P45/E45)^(1/4)-1,0)</f>
        <v>0</v>
      </c>
      <c r="U45" s="168">
        <f>V45+W45</f>
        <v>0</v>
      </c>
      <c r="V45" s="6"/>
      <c r="W45" s="6"/>
      <c r="X45" s="137">
        <f t="shared" ref="X45:X67" si="36">P45+U45</f>
        <v>0</v>
      </c>
      <c r="Y45" s="166">
        <f t="shared" ref="Y45:Y67" si="37">IFERROR((X45-P45)/P45,0)</f>
        <v>0</v>
      </c>
      <c r="Z45" s="168">
        <f>AA45+AB45</f>
        <v>0</v>
      </c>
      <c r="AA45" s="6"/>
      <c r="AB45" s="6"/>
      <c r="AC45" s="137">
        <f t="shared" ref="AC45:AC67" si="38">X45+Z45</f>
        <v>0</v>
      </c>
      <c r="AD45" s="159">
        <f t="shared" ref="AD45:AD68" si="39">IFERROR((AC45-X45)/X45,0)</f>
        <v>0</v>
      </c>
      <c r="AE45" s="168">
        <f>AF45+AG45</f>
        <v>0</v>
      </c>
      <c r="AF45" s="6"/>
      <c r="AG45" s="6"/>
      <c r="AH45" s="137">
        <f t="shared" ref="AH45:AH67" si="40">AC45+AE45</f>
        <v>0</v>
      </c>
      <c r="AI45" s="159">
        <f t="shared" ref="AI45:AI68" si="41">IFERROR((AH45-AC45)/AC45,0)</f>
        <v>0</v>
      </c>
      <c r="AJ45" s="168">
        <f>AK45+AL45</f>
        <v>0</v>
      </c>
      <c r="AK45" s="6"/>
      <c r="AL45" s="6"/>
      <c r="AM45" s="137">
        <f t="shared" ref="AM45:AM67" si="42">AH45+AJ45</f>
        <v>0</v>
      </c>
      <c r="AN45" s="159">
        <f t="shared" ref="AN45:AN68" si="43">IFERROR((AM45-AH45)/AH45,0)</f>
        <v>0</v>
      </c>
      <c r="AO45" s="168">
        <f>AP45+AQ45</f>
        <v>0</v>
      </c>
      <c r="AP45" s="6"/>
      <c r="AQ45" s="6"/>
      <c r="AR45" s="137">
        <f t="shared" ref="AR45:AR67" si="44">AM45+AO45</f>
        <v>0</v>
      </c>
      <c r="AS45" s="159">
        <f t="shared" ref="AS45:AS68" si="45">IFERROR((AR45-AM45)/AM45,0)</f>
        <v>0</v>
      </c>
      <c r="AT45" s="163">
        <f t="shared" ref="AT45:AT67" si="46">U45+Z45+AE45+AJ45+AO45</f>
        <v>0</v>
      </c>
      <c r="AU45" s="164">
        <f t="shared" ref="AU45:AU68" si="47">IFERROR((AR45/X45)^(1/4)-1,0)</f>
        <v>0</v>
      </c>
    </row>
    <row r="46" spans="2:47" outlineLevel="1">
      <c r="B46" s="236" t="s">
        <v>76</v>
      </c>
      <c r="C46" s="62" t="s">
        <v>103</v>
      </c>
      <c r="D46" s="68"/>
      <c r="E46" s="137">
        <f t="shared" ref="E46:E67" si="48">D46</f>
        <v>0</v>
      </c>
      <c r="F46" s="68"/>
      <c r="G46" s="137">
        <f t="shared" si="26"/>
        <v>0</v>
      </c>
      <c r="H46" s="166">
        <f t="shared" si="27"/>
        <v>0</v>
      </c>
      <c r="I46" s="68"/>
      <c r="J46" s="137">
        <f t="shared" si="28"/>
        <v>0</v>
      </c>
      <c r="K46" s="166">
        <f t="shared" si="29"/>
        <v>0</v>
      </c>
      <c r="L46" s="68"/>
      <c r="M46" s="137">
        <f t="shared" si="30"/>
        <v>0</v>
      </c>
      <c r="N46" s="166">
        <f t="shared" si="31"/>
        <v>0</v>
      </c>
      <c r="O46" s="68"/>
      <c r="P46" s="137">
        <f t="shared" si="32"/>
        <v>0</v>
      </c>
      <c r="Q46" s="166">
        <f t="shared" si="33"/>
        <v>0</v>
      </c>
      <c r="R46" s="163">
        <f t="shared" si="34"/>
        <v>0</v>
      </c>
      <c r="S46" s="164">
        <f t="shared" si="35"/>
        <v>0</v>
      </c>
      <c r="U46" s="168">
        <f t="shared" ref="U46:U67" si="49">V46+W46</f>
        <v>8</v>
      </c>
      <c r="V46" s="6">
        <v>8</v>
      </c>
      <c r="W46" s="6"/>
      <c r="X46" s="137">
        <f t="shared" si="36"/>
        <v>8</v>
      </c>
      <c r="Y46" s="166">
        <f t="shared" si="37"/>
        <v>0</v>
      </c>
      <c r="Z46" s="168">
        <f t="shared" ref="Z46:Z67" si="50">AA46+AB46</f>
        <v>60</v>
      </c>
      <c r="AA46" s="6">
        <v>60</v>
      </c>
      <c r="AB46" s="6"/>
      <c r="AC46" s="137">
        <f t="shared" si="38"/>
        <v>68</v>
      </c>
      <c r="AD46" s="159">
        <f t="shared" si="39"/>
        <v>7.5</v>
      </c>
      <c r="AE46" s="168">
        <f t="shared" ref="AE46:AE67" si="51">AF46+AG46</f>
        <v>58</v>
      </c>
      <c r="AF46" s="6">
        <v>58</v>
      </c>
      <c r="AG46" s="6"/>
      <c r="AH46" s="137">
        <f t="shared" si="40"/>
        <v>126</v>
      </c>
      <c r="AI46" s="159">
        <f t="shared" si="41"/>
        <v>0.8529411764705882</v>
      </c>
      <c r="AJ46" s="168">
        <f t="shared" ref="AJ46:AJ67" si="52">AK46+AL46</f>
        <v>8</v>
      </c>
      <c r="AK46" s="6">
        <v>8</v>
      </c>
      <c r="AL46" s="6"/>
      <c r="AM46" s="137">
        <f t="shared" si="42"/>
        <v>134</v>
      </c>
      <c r="AN46" s="159">
        <f t="shared" si="43"/>
        <v>6.3492063492063489E-2</v>
      </c>
      <c r="AO46" s="168">
        <f t="shared" ref="AO46:AO67" si="53">AP46+AQ46</f>
        <v>9</v>
      </c>
      <c r="AP46" s="6">
        <v>9</v>
      </c>
      <c r="AQ46" s="6"/>
      <c r="AR46" s="137">
        <f t="shared" si="44"/>
        <v>143</v>
      </c>
      <c r="AS46" s="159">
        <f t="shared" si="45"/>
        <v>6.7164179104477612E-2</v>
      </c>
      <c r="AT46" s="163">
        <f t="shared" si="46"/>
        <v>143</v>
      </c>
      <c r="AU46" s="164">
        <f t="shared" si="47"/>
        <v>1.0561818089171835</v>
      </c>
    </row>
    <row r="47" spans="2:47" outlineLevel="1">
      <c r="B47" s="236" t="s">
        <v>77</v>
      </c>
      <c r="C47" s="62" t="s">
        <v>103</v>
      </c>
      <c r="D47" s="68"/>
      <c r="E47" s="137">
        <f t="shared" si="48"/>
        <v>0</v>
      </c>
      <c r="F47" s="68"/>
      <c r="G47" s="137">
        <f t="shared" si="26"/>
        <v>0</v>
      </c>
      <c r="H47" s="166">
        <f t="shared" si="27"/>
        <v>0</v>
      </c>
      <c r="I47" s="68"/>
      <c r="J47" s="137">
        <f t="shared" si="28"/>
        <v>0</v>
      </c>
      <c r="K47" s="166">
        <f t="shared" si="29"/>
        <v>0</v>
      </c>
      <c r="L47" s="68"/>
      <c r="M47" s="137">
        <f t="shared" si="30"/>
        <v>0</v>
      </c>
      <c r="N47" s="166">
        <f t="shared" si="31"/>
        <v>0</v>
      </c>
      <c r="O47" s="68"/>
      <c r="P47" s="137">
        <f t="shared" si="32"/>
        <v>0</v>
      </c>
      <c r="Q47" s="166">
        <f t="shared" si="33"/>
        <v>0</v>
      </c>
      <c r="R47" s="163">
        <f t="shared" si="34"/>
        <v>0</v>
      </c>
      <c r="S47" s="164">
        <f t="shared" si="35"/>
        <v>0</v>
      </c>
      <c r="U47" s="168">
        <f t="shared" si="49"/>
        <v>0</v>
      </c>
      <c r="V47" s="6"/>
      <c r="W47" s="6"/>
      <c r="X47" s="137">
        <f t="shared" si="36"/>
        <v>0</v>
      </c>
      <c r="Y47" s="166">
        <f t="shared" si="37"/>
        <v>0</v>
      </c>
      <c r="Z47" s="168">
        <f t="shared" si="50"/>
        <v>0</v>
      </c>
      <c r="AA47" s="6"/>
      <c r="AB47" s="6"/>
      <c r="AC47" s="137">
        <f t="shared" si="38"/>
        <v>0</v>
      </c>
      <c r="AD47" s="159">
        <f t="shared" si="39"/>
        <v>0</v>
      </c>
      <c r="AE47" s="168">
        <f t="shared" si="51"/>
        <v>0</v>
      </c>
      <c r="AF47" s="6"/>
      <c r="AG47" s="6"/>
      <c r="AH47" s="137">
        <f t="shared" si="40"/>
        <v>0</v>
      </c>
      <c r="AI47" s="159">
        <f t="shared" si="41"/>
        <v>0</v>
      </c>
      <c r="AJ47" s="168">
        <f t="shared" si="52"/>
        <v>0</v>
      </c>
      <c r="AK47" s="6"/>
      <c r="AL47" s="6"/>
      <c r="AM47" s="137">
        <f t="shared" si="42"/>
        <v>0</v>
      </c>
      <c r="AN47" s="159">
        <f t="shared" si="43"/>
        <v>0</v>
      </c>
      <c r="AO47" s="168">
        <f t="shared" si="53"/>
        <v>0</v>
      </c>
      <c r="AP47" s="6"/>
      <c r="AQ47" s="6"/>
      <c r="AR47" s="137">
        <f t="shared" si="44"/>
        <v>0</v>
      </c>
      <c r="AS47" s="159">
        <f t="shared" si="45"/>
        <v>0</v>
      </c>
      <c r="AT47" s="163">
        <f t="shared" si="46"/>
        <v>0</v>
      </c>
      <c r="AU47" s="164">
        <f t="shared" si="47"/>
        <v>0</v>
      </c>
    </row>
    <row r="48" spans="2:47" outlineLevel="1">
      <c r="B48" s="235" t="s">
        <v>78</v>
      </c>
      <c r="C48" s="62" t="s">
        <v>103</v>
      </c>
      <c r="D48" s="68"/>
      <c r="E48" s="137">
        <f t="shared" si="48"/>
        <v>0</v>
      </c>
      <c r="F48" s="68"/>
      <c r="G48" s="137">
        <f t="shared" si="26"/>
        <v>0</v>
      </c>
      <c r="H48" s="166">
        <f t="shared" si="27"/>
        <v>0</v>
      </c>
      <c r="I48" s="68"/>
      <c r="J48" s="137">
        <f t="shared" si="28"/>
        <v>0</v>
      </c>
      <c r="K48" s="166">
        <f t="shared" si="29"/>
        <v>0</v>
      </c>
      <c r="L48" s="68"/>
      <c r="M48" s="137">
        <f t="shared" si="30"/>
        <v>0</v>
      </c>
      <c r="N48" s="166">
        <f t="shared" si="31"/>
        <v>0</v>
      </c>
      <c r="O48" s="68"/>
      <c r="P48" s="137">
        <f t="shared" si="32"/>
        <v>0</v>
      </c>
      <c r="Q48" s="166">
        <f t="shared" si="33"/>
        <v>0</v>
      </c>
      <c r="R48" s="163">
        <f t="shared" si="34"/>
        <v>0</v>
      </c>
      <c r="S48" s="164">
        <f t="shared" si="35"/>
        <v>0</v>
      </c>
      <c r="U48" s="168">
        <f t="shared" si="49"/>
        <v>0</v>
      </c>
      <c r="V48" s="6"/>
      <c r="W48" s="6"/>
      <c r="X48" s="137">
        <f t="shared" si="36"/>
        <v>0</v>
      </c>
      <c r="Y48" s="166">
        <f t="shared" si="37"/>
        <v>0</v>
      </c>
      <c r="Z48" s="168">
        <f t="shared" si="50"/>
        <v>0</v>
      </c>
      <c r="AA48" s="6"/>
      <c r="AB48" s="6"/>
      <c r="AC48" s="137">
        <f t="shared" si="38"/>
        <v>0</v>
      </c>
      <c r="AD48" s="159">
        <f t="shared" si="39"/>
        <v>0</v>
      </c>
      <c r="AE48" s="168">
        <f t="shared" si="51"/>
        <v>0</v>
      </c>
      <c r="AF48" s="6"/>
      <c r="AG48" s="6"/>
      <c r="AH48" s="137">
        <f t="shared" si="40"/>
        <v>0</v>
      </c>
      <c r="AI48" s="159">
        <f t="shared" si="41"/>
        <v>0</v>
      </c>
      <c r="AJ48" s="168">
        <f t="shared" si="52"/>
        <v>0</v>
      </c>
      <c r="AK48" s="6"/>
      <c r="AL48" s="6"/>
      <c r="AM48" s="137">
        <f t="shared" si="42"/>
        <v>0</v>
      </c>
      <c r="AN48" s="159">
        <f t="shared" si="43"/>
        <v>0</v>
      </c>
      <c r="AO48" s="168">
        <f t="shared" si="53"/>
        <v>0</v>
      </c>
      <c r="AP48" s="6"/>
      <c r="AQ48" s="6"/>
      <c r="AR48" s="137">
        <f t="shared" si="44"/>
        <v>0</v>
      </c>
      <c r="AS48" s="159">
        <f t="shared" si="45"/>
        <v>0</v>
      </c>
      <c r="AT48" s="163">
        <f t="shared" si="46"/>
        <v>0</v>
      </c>
      <c r="AU48" s="164">
        <f t="shared" si="47"/>
        <v>0</v>
      </c>
    </row>
    <row r="49" spans="2:47" outlineLevel="1">
      <c r="B49" s="236" t="s">
        <v>79</v>
      </c>
      <c r="C49" s="62" t="s">
        <v>103</v>
      </c>
      <c r="D49" s="68"/>
      <c r="E49" s="137">
        <f t="shared" si="48"/>
        <v>0</v>
      </c>
      <c r="F49" s="68"/>
      <c r="G49" s="137">
        <f t="shared" si="26"/>
        <v>0</v>
      </c>
      <c r="H49" s="166">
        <f t="shared" si="27"/>
        <v>0</v>
      </c>
      <c r="I49" s="68"/>
      <c r="J49" s="137">
        <f t="shared" si="28"/>
        <v>0</v>
      </c>
      <c r="K49" s="166">
        <f t="shared" si="29"/>
        <v>0</v>
      </c>
      <c r="L49" s="68"/>
      <c r="M49" s="137">
        <f t="shared" si="30"/>
        <v>0</v>
      </c>
      <c r="N49" s="166">
        <f t="shared" si="31"/>
        <v>0</v>
      </c>
      <c r="O49" s="68"/>
      <c r="P49" s="137">
        <f t="shared" si="32"/>
        <v>0</v>
      </c>
      <c r="Q49" s="166">
        <f t="shared" si="33"/>
        <v>0</v>
      </c>
      <c r="R49" s="163">
        <f t="shared" si="34"/>
        <v>0</v>
      </c>
      <c r="S49" s="164">
        <f t="shared" si="35"/>
        <v>0</v>
      </c>
      <c r="U49" s="168">
        <f t="shared" si="49"/>
        <v>4</v>
      </c>
      <c r="V49" s="6">
        <v>4</v>
      </c>
      <c r="W49" s="6"/>
      <c r="X49" s="137">
        <f t="shared" si="36"/>
        <v>4</v>
      </c>
      <c r="Y49" s="166">
        <f t="shared" si="37"/>
        <v>0</v>
      </c>
      <c r="Z49" s="168">
        <f t="shared" si="50"/>
        <v>14</v>
      </c>
      <c r="AA49" s="6">
        <v>14</v>
      </c>
      <c r="AB49" s="6"/>
      <c r="AC49" s="137">
        <f t="shared" si="38"/>
        <v>18</v>
      </c>
      <c r="AD49" s="159">
        <f t="shared" si="39"/>
        <v>3.5</v>
      </c>
      <c r="AE49" s="168">
        <f t="shared" si="51"/>
        <v>12</v>
      </c>
      <c r="AF49" s="6">
        <v>12</v>
      </c>
      <c r="AG49" s="6"/>
      <c r="AH49" s="137">
        <f t="shared" si="40"/>
        <v>30</v>
      </c>
      <c r="AI49" s="159">
        <f t="shared" si="41"/>
        <v>0.66666666666666663</v>
      </c>
      <c r="AJ49" s="168">
        <f t="shared" si="52"/>
        <v>1</v>
      </c>
      <c r="AK49" s="6">
        <v>1</v>
      </c>
      <c r="AL49" s="6"/>
      <c r="AM49" s="137">
        <f t="shared" si="42"/>
        <v>31</v>
      </c>
      <c r="AN49" s="159">
        <f t="shared" si="43"/>
        <v>3.3333333333333333E-2</v>
      </c>
      <c r="AO49" s="168">
        <f t="shared" si="53"/>
        <v>1</v>
      </c>
      <c r="AP49" s="6">
        <v>1</v>
      </c>
      <c r="AQ49" s="6"/>
      <c r="AR49" s="137">
        <f t="shared" si="44"/>
        <v>32</v>
      </c>
      <c r="AS49" s="159">
        <f t="shared" si="45"/>
        <v>3.2258064516129031E-2</v>
      </c>
      <c r="AT49" s="163">
        <f t="shared" si="46"/>
        <v>32</v>
      </c>
      <c r="AU49" s="164">
        <f t="shared" si="47"/>
        <v>0.681792830507429</v>
      </c>
    </row>
    <row r="50" spans="2:47" outlineLevel="1">
      <c r="B50" s="236" t="s">
        <v>80</v>
      </c>
      <c r="C50" s="62" t="s">
        <v>103</v>
      </c>
      <c r="D50" s="68"/>
      <c r="E50" s="137">
        <f t="shared" si="48"/>
        <v>0</v>
      </c>
      <c r="F50" s="68"/>
      <c r="G50" s="137">
        <f t="shared" si="26"/>
        <v>0</v>
      </c>
      <c r="H50" s="166">
        <f t="shared" si="27"/>
        <v>0</v>
      </c>
      <c r="I50" s="68"/>
      <c r="J50" s="137">
        <f t="shared" si="28"/>
        <v>0</v>
      </c>
      <c r="K50" s="166">
        <f t="shared" si="29"/>
        <v>0</v>
      </c>
      <c r="L50" s="68"/>
      <c r="M50" s="137">
        <f t="shared" si="30"/>
        <v>0</v>
      </c>
      <c r="N50" s="166">
        <f t="shared" si="31"/>
        <v>0</v>
      </c>
      <c r="O50" s="68"/>
      <c r="P50" s="137">
        <f t="shared" si="32"/>
        <v>0</v>
      </c>
      <c r="Q50" s="166">
        <f t="shared" si="33"/>
        <v>0</v>
      </c>
      <c r="R50" s="163">
        <f t="shared" si="34"/>
        <v>0</v>
      </c>
      <c r="S50" s="164">
        <f t="shared" si="35"/>
        <v>0</v>
      </c>
      <c r="U50" s="168">
        <f t="shared" si="49"/>
        <v>0</v>
      </c>
      <c r="V50" s="6"/>
      <c r="W50" s="6"/>
      <c r="X50" s="137">
        <f t="shared" si="36"/>
        <v>0</v>
      </c>
      <c r="Y50" s="166">
        <f t="shared" si="37"/>
        <v>0</v>
      </c>
      <c r="Z50" s="168">
        <f t="shared" si="50"/>
        <v>0</v>
      </c>
      <c r="AA50" s="6"/>
      <c r="AB50" s="6"/>
      <c r="AC50" s="137">
        <f t="shared" si="38"/>
        <v>0</v>
      </c>
      <c r="AD50" s="159">
        <f t="shared" si="39"/>
        <v>0</v>
      </c>
      <c r="AE50" s="168">
        <f t="shared" si="51"/>
        <v>0</v>
      </c>
      <c r="AF50" s="6"/>
      <c r="AG50" s="6"/>
      <c r="AH50" s="137">
        <f t="shared" si="40"/>
        <v>0</v>
      </c>
      <c r="AI50" s="159">
        <f t="shared" si="41"/>
        <v>0</v>
      </c>
      <c r="AJ50" s="168">
        <f t="shared" si="52"/>
        <v>0</v>
      </c>
      <c r="AK50" s="6"/>
      <c r="AL50" s="6"/>
      <c r="AM50" s="137">
        <f t="shared" si="42"/>
        <v>0</v>
      </c>
      <c r="AN50" s="159">
        <f t="shared" si="43"/>
        <v>0</v>
      </c>
      <c r="AO50" s="168">
        <f t="shared" si="53"/>
        <v>0</v>
      </c>
      <c r="AP50" s="6"/>
      <c r="AQ50" s="6"/>
      <c r="AR50" s="137">
        <f t="shared" si="44"/>
        <v>0</v>
      </c>
      <c r="AS50" s="159">
        <f t="shared" si="45"/>
        <v>0</v>
      </c>
      <c r="AT50" s="163">
        <f t="shared" si="46"/>
        <v>0</v>
      </c>
      <c r="AU50" s="164">
        <f t="shared" si="47"/>
        <v>0</v>
      </c>
    </row>
    <row r="51" spans="2:47" outlineLevel="1">
      <c r="B51" s="235" t="s">
        <v>81</v>
      </c>
      <c r="C51" s="62" t="s">
        <v>103</v>
      </c>
      <c r="D51" s="68"/>
      <c r="E51" s="137">
        <f t="shared" si="48"/>
        <v>0</v>
      </c>
      <c r="F51" s="68"/>
      <c r="G51" s="137">
        <f t="shared" si="26"/>
        <v>0</v>
      </c>
      <c r="H51" s="166">
        <f t="shared" si="27"/>
        <v>0</v>
      </c>
      <c r="I51" s="68"/>
      <c r="J51" s="137">
        <f t="shared" si="28"/>
        <v>0</v>
      </c>
      <c r="K51" s="166">
        <f t="shared" si="29"/>
        <v>0</v>
      </c>
      <c r="L51" s="68"/>
      <c r="M51" s="137">
        <f t="shared" si="30"/>
        <v>0</v>
      </c>
      <c r="N51" s="166">
        <f t="shared" si="31"/>
        <v>0</v>
      </c>
      <c r="O51" s="68"/>
      <c r="P51" s="137">
        <f t="shared" si="32"/>
        <v>0</v>
      </c>
      <c r="Q51" s="166">
        <f t="shared" si="33"/>
        <v>0</v>
      </c>
      <c r="R51" s="163">
        <f t="shared" si="34"/>
        <v>0</v>
      </c>
      <c r="S51" s="164">
        <f t="shared" si="35"/>
        <v>0</v>
      </c>
      <c r="U51" s="168">
        <f t="shared" si="49"/>
        <v>0</v>
      </c>
      <c r="V51" s="6"/>
      <c r="W51" s="6"/>
      <c r="X51" s="137">
        <f t="shared" si="36"/>
        <v>0</v>
      </c>
      <c r="Y51" s="166">
        <f t="shared" si="37"/>
        <v>0</v>
      </c>
      <c r="Z51" s="168">
        <f t="shared" si="50"/>
        <v>0</v>
      </c>
      <c r="AA51" s="6"/>
      <c r="AB51" s="6"/>
      <c r="AC51" s="137">
        <f t="shared" si="38"/>
        <v>0</v>
      </c>
      <c r="AD51" s="159">
        <f t="shared" si="39"/>
        <v>0</v>
      </c>
      <c r="AE51" s="168">
        <f t="shared" si="51"/>
        <v>0</v>
      </c>
      <c r="AF51" s="6"/>
      <c r="AG51" s="6"/>
      <c r="AH51" s="137">
        <f t="shared" si="40"/>
        <v>0</v>
      </c>
      <c r="AI51" s="159">
        <f t="shared" si="41"/>
        <v>0</v>
      </c>
      <c r="AJ51" s="168">
        <f t="shared" si="52"/>
        <v>0</v>
      </c>
      <c r="AK51" s="6"/>
      <c r="AL51" s="6"/>
      <c r="AM51" s="137">
        <f t="shared" si="42"/>
        <v>0</v>
      </c>
      <c r="AN51" s="159">
        <f t="shared" si="43"/>
        <v>0</v>
      </c>
      <c r="AO51" s="168">
        <f t="shared" si="53"/>
        <v>0</v>
      </c>
      <c r="AP51" s="6"/>
      <c r="AQ51" s="6"/>
      <c r="AR51" s="137">
        <f t="shared" si="44"/>
        <v>0</v>
      </c>
      <c r="AS51" s="159">
        <f t="shared" si="45"/>
        <v>0</v>
      </c>
      <c r="AT51" s="163">
        <f t="shared" si="46"/>
        <v>0</v>
      </c>
      <c r="AU51" s="164">
        <f t="shared" si="47"/>
        <v>0</v>
      </c>
    </row>
    <row r="52" spans="2:47" outlineLevel="1">
      <c r="B52" s="236" t="s">
        <v>82</v>
      </c>
      <c r="C52" s="62" t="s">
        <v>103</v>
      </c>
      <c r="D52" s="68"/>
      <c r="E52" s="137">
        <f t="shared" si="48"/>
        <v>0</v>
      </c>
      <c r="F52" s="68"/>
      <c r="G52" s="137">
        <f t="shared" si="26"/>
        <v>0</v>
      </c>
      <c r="H52" s="166">
        <f t="shared" si="27"/>
        <v>0</v>
      </c>
      <c r="I52" s="68"/>
      <c r="J52" s="137">
        <f t="shared" si="28"/>
        <v>0</v>
      </c>
      <c r="K52" s="166">
        <f t="shared" si="29"/>
        <v>0</v>
      </c>
      <c r="L52" s="68"/>
      <c r="M52" s="137">
        <f t="shared" si="30"/>
        <v>0</v>
      </c>
      <c r="N52" s="166">
        <f t="shared" si="31"/>
        <v>0</v>
      </c>
      <c r="O52" s="68"/>
      <c r="P52" s="137">
        <f t="shared" si="32"/>
        <v>0</v>
      </c>
      <c r="Q52" s="166">
        <f t="shared" si="33"/>
        <v>0</v>
      </c>
      <c r="R52" s="163">
        <f t="shared" si="34"/>
        <v>0</v>
      </c>
      <c r="S52" s="164">
        <f t="shared" si="35"/>
        <v>0</v>
      </c>
      <c r="U52" s="168">
        <f t="shared" si="49"/>
        <v>5</v>
      </c>
      <c r="V52" s="6">
        <v>5</v>
      </c>
      <c r="W52" s="6"/>
      <c r="X52" s="137">
        <f t="shared" si="36"/>
        <v>5</v>
      </c>
      <c r="Y52" s="166">
        <f t="shared" si="37"/>
        <v>0</v>
      </c>
      <c r="Z52" s="168">
        <f t="shared" si="50"/>
        <v>29</v>
      </c>
      <c r="AA52" s="6">
        <v>29</v>
      </c>
      <c r="AB52" s="6"/>
      <c r="AC52" s="137">
        <f t="shared" si="38"/>
        <v>34</v>
      </c>
      <c r="AD52" s="159">
        <f t="shared" si="39"/>
        <v>5.8</v>
      </c>
      <c r="AE52" s="168">
        <f t="shared" si="51"/>
        <v>26</v>
      </c>
      <c r="AF52" s="6">
        <v>26</v>
      </c>
      <c r="AG52" s="6"/>
      <c r="AH52" s="137">
        <f t="shared" si="40"/>
        <v>60</v>
      </c>
      <c r="AI52" s="159">
        <f t="shared" si="41"/>
        <v>0.76470588235294112</v>
      </c>
      <c r="AJ52" s="168">
        <f t="shared" si="52"/>
        <v>4</v>
      </c>
      <c r="AK52" s="6">
        <v>4</v>
      </c>
      <c r="AL52" s="6"/>
      <c r="AM52" s="137">
        <f t="shared" si="42"/>
        <v>64</v>
      </c>
      <c r="AN52" s="159">
        <f t="shared" si="43"/>
        <v>6.6666666666666666E-2</v>
      </c>
      <c r="AO52" s="168">
        <f t="shared" si="53"/>
        <v>5</v>
      </c>
      <c r="AP52" s="6">
        <v>5</v>
      </c>
      <c r="AQ52" s="6"/>
      <c r="AR52" s="137">
        <f t="shared" si="44"/>
        <v>69</v>
      </c>
      <c r="AS52" s="159">
        <f t="shared" si="45"/>
        <v>7.8125E-2</v>
      </c>
      <c r="AT52" s="163">
        <f t="shared" si="46"/>
        <v>69</v>
      </c>
      <c r="AU52" s="164">
        <f t="shared" si="47"/>
        <v>0.92739075545187322</v>
      </c>
    </row>
    <row r="53" spans="2:47" outlineLevel="1">
      <c r="B53" s="236" t="s">
        <v>83</v>
      </c>
      <c r="C53" s="62" t="s">
        <v>103</v>
      </c>
      <c r="D53" s="68"/>
      <c r="E53" s="137">
        <f t="shared" si="48"/>
        <v>0</v>
      </c>
      <c r="F53" s="68"/>
      <c r="G53" s="137">
        <f t="shared" si="26"/>
        <v>0</v>
      </c>
      <c r="H53" s="166">
        <f t="shared" si="27"/>
        <v>0</v>
      </c>
      <c r="I53" s="68"/>
      <c r="J53" s="137">
        <f t="shared" si="28"/>
        <v>0</v>
      </c>
      <c r="K53" s="166">
        <f t="shared" si="29"/>
        <v>0</v>
      </c>
      <c r="L53" s="68"/>
      <c r="M53" s="137">
        <f t="shared" si="30"/>
        <v>0</v>
      </c>
      <c r="N53" s="166">
        <f t="shared" si="31"/>
        <v>0</v>
      </c>
      <c r="O53" s="68"/>
      <c r="P53" s="137">
        <f t="shared" si="32"/>
        <v>0</v>
      </c>
      <c r="Q53" s="166">
        <f t="shared" si="33"/>
        <v>0</v>
      </c>
      <c r="R53" s="163">
        <f t="shared" si="34"/>
        <v>0</v>
      </c>
      <c r="S53" s="164">
        <f t="shared" si="35"/>
        <v>0</v>
      </c>
      <c r="U53" s="168">
        <f t="shared" si="49"/>
        <v>0</v>
      </c>
      <c r="V53" s="6"/>
      <c r="W53" s="6"/>
      <c r="X53" s="137">
        <f t="shared" si="36"/>
        <v>0</v>
      </c>
      <c r="Y53" s="166">
        <f t="shared" si="37"/>
        <v>0</v>
      </c>
      <c r="Z53" s="168">
        <f t="shared" si="50"/>
        <v>0</v>
      </c>
      <c r="AA53" s="6"/>
      <c r="AB53" s="6"/>
      <c r="AC53" s="137">
        <f t="shared" si="38"/>
        <v>0</v>
      </c>
      <c r="AD53" s="159">
        <f t="shared" si="39"/>
        <v>0</v>
      </c>
      <c r="AE53" s="168">
        <f t="shared" si="51"/>
        <v>0</v>
      </c>
      <c r="AF53" s="6"/>
      <c r="AG53" s="6"/>
      <c r="AH53" s="137">
        <f t="shared" si="40"/>
        <v>0</v>
      </c>
      <c r="AI53" s="159">
        <f t="shared" si="41"/>
        <v>0</v>
      </c>
      <c r="AJ53" s="168">
        <f t="shared" si="52"/>
        <v>0</v>
      </c>
      <c r="AK53" s="6"/>
      <c r="AL53" s="6"/>
      <c r="AM53" s="137">
        <f t="shared" si="42"/>
        <v>0</v>
      </c>
      <c r="AN53" s="159">
        <f t="shared" si="43"/>
        <v>0</v>
      </c>
      <c r="AO53" s="168">
        <f t="shared" si="53"/>
        <v>0</v>
      </c>
      <c r="AP53" s="6"/>
      <c r="AQ53" s="6"/>
      <c r="AR53" s="137">
        <f t="shared" si="44"/>
        <v>0</v>
      </c>
      <c r="AS53" s="159">
        <f t="shared" si="45"/>
        <v>0</v>
      </c>
      <c r="AT53" s="163">
        <f t="shared" si="46"/>
        <v>0</v>
      </c>
      <c r="AU53" s="164">
        <f t="shared" si="47"/>
        <v>0</v>
      </c>
    </row>
    <row r="54" spans="2:47" outlineLevel="1">
      <c r="B54" s="235" t="s">
        <v>84</v>
      </c>
      <c r="C54" s="62" t="s">
        <v>103</v>
      </c>
      <c r="D54" s="68"/>
      <c r="E54" s="137">
        <f t="shared" si="48"/>
        <v>0</v>
      </c>
      <c r="F54" s="68"/>
      <c r="G54" s="137">
        <f t="shared" si="26"/>
        <v>0</v>
      </c>
      <c r="H54" s="166">
        <f t="shared" si="27"/>
        <v>0</v>
      </c>
      <c r="I54" s="68"/>
      <c r="J54" s="137">
        <f t="shared" si="28"/>
        <v>0</v>
      </c>
      <c r="K54" s="166">
        <f t="shared" si="29"/>
        <v>0</v>
      </c>
      <c r="L54" s="68"/>
      <c r="M54" s="137">
        <f t="shared" si="30"/>
        <v>0</v>
      </c>
      <c r="N54" s="166">
        <f t="shared" si="31"/>
        <v>0</v>
      </c>
      <c r="O54" s="68"/>
      <c r="P54" s="137">
        <f t="shared" si="32"/>
        <v>0</v>
      </c>
      <c r="Q54" s="166">
        <f t="shared" si="33"/>
        <v>0</v>
      </c>
      <c r="R54" s="163">
        <f t="shared" si="34"/>
        <v>0</v>
      </c>
      <c r="S54" s="164">
        <f t="shared" si="35"/>
        <v>0</v>
      </c>
      <c r="U54" s="168">
        <f t="shared" si="49"/>
        <v>0</v>
      </c>
      <c r="V54" s="6"/>
      <c r="W54" s="6"/>
      <c r="X54" s="137">
        <f t="shared" si="36"/>
        <v>0</v>
      </c>
      <c r="Y54" s="166">
        <f t="shared" si="37"/>
        <v>0</v>
      </c>
      <c r="Z54" s="168">
        <f t="shared" si="50"/>
        <v>0</v>
      </c>
      <c r="AA54" s="6"/>
      <c r="AB54" s="6"/>
      <c r="AC54" s="137">
        <f t="shared" si="38"/>
        <v>0</v>
      </c>
      <c r="AD54" s="159">
        <f t="shared" si="39"/>
        <v>0</v>
      </c>
      <c r="AE54" s="168">
        <f t="shared" si="51"/>
        <v>0</v>
      </c>
      <c r="AF54" s="6"/>
      <c r="AG54" s="6"/>
      <c r="AH54" s="137">
        <f t="shared" si="40"/>
        <v>0</v>
      </c>
      <c r="AI54" s="159">
        <f t="shared" si="41"/>
        <v>0</v>
      </c>
      <c r="AJ54" s="168">
        <f t="shared" si="52"/>
        <v>0</v>
      </c>
      <c r="AK54" s="6"/>
      <c r="AL54" s="6"/>
      <c r="AM54" s="137">
        <f t="shared" si="42"/>
        <v>0</v>
      </c>
      <c r="AN54" s="159">
        <f t="shared" si="43"/>
        <v>0</v>
      </c>
      <c r="AO54" s="168">
        <f t="shared" si="53"/>
        <v>0</v>
      </c>
      <c r="AP54" s="6"/>
      <c r="AQ54" s="6"/>
      <c r="AR54" s="137">
        <f t="shared" si="44"/>
        <v>0</v>
      </c>
      <c r="AS54" s="159">
        <f t="shared" si="45"/>
        <v>0</v>
      </c>
      <c r="AT54" s="163">
        <f t="shared" si="46"/>
        <v>0</v>
      </c>
      <c r="AU54" s="164">
        <f t="shared" si="47"/>
        <v>0</v>
      </c>
    </row>
    <row r="55" spans="2:47" outlineLevel="1">
      <c r="B55" s="237" t="s">
        <v>85</v>
      </c>
      <c r="C55" s="62" t="s">
        <v>103</v>
      </c>
      <c r="D55" s="68"/>
      <c r="E55" s="137">
        <f t="shared" si="48"/>
        <v>0</v>
      </c>
      <c r="F55" s="68"/>
      <c r="G55" s="137">
        <f t="shared" si="26"/>
        <v>0</v>
      </c>
      <c r="H55" s="166">
        <f t="shared" si="27"/>
        <v>0</v>
      </c>
      <c r="I55" s="68"/>
      <c r="J55" s="137">
        <f t="shared" si="28"/>
        <v>0</v>
      </c>
      <c r="K55" s="166">
        <f t="shared" si="29"/>
        <v>0</v>
      </c>
      <c r="L55" s="68"/>
      <c r="M55" s="137">
        <f t="shared" si="30"/>
        <v>0</v>
      </c>
      <c r="N55" s="166">
        <f t="shared" si="31"/>
        <v>0</v>
      </c>
      <c r="O55" s="68"/>
      <c r="P55" s="137">
        <f t="shared" si="32"/>
        <v>0</v>
      </c>
      <c r="Q55" s="166">
        <f t="shared" si="33"/>
        <v>0</v>
      </c>
      <c r="R55" s="163">
        <f t="shared" si="34"/>
        <v>0</v>
      </c>
      <c r="S55" s="164">
        <f t="shared" si="35"/>
        <v>0</v>
      </c>
      <c r="U55" s="168">
        <f t="shared" si="49"/>
        <v>0</v>
      </c>
      <c r="V55" s="6"/>
      <c r="W55" s="6"/>
      <c r="X55" s="137">
        <f t="shared" si="36"/>
        <v>0</v>
      </c>
      <c r="Y55" s="166">
        <f t="shared" si="37"/>
        <v>0</v>
      </c>
      <c r="Z55" s="168">
        <f t="shared" si="50"/>
        <v>0</v>
      </c>
      <c r="AA55" s="6"/>
      <c r="AB55" s="6"/>
      <c r="AC55" s="137">
        <f t="shared" si="38"/>
        <v>0</v>
      </c>
      <c r="AD55" s="159">
        <f t="shared" si="39"/>
        <v>0</v>
      </c>
      <c r="AE55" s="168">
        <f t="shared" si="51"/>
        <v>0</v>
      </c>
      <c r="AF55" s="6"/>
      <c r="AG55" s="6"/>
      <c r="AH55" s="137">
        <f t="shared" si="40"/>
        <v>0</v>
      </c>
      <c r="AI55" s="159">
        <f t="shared" si="41"/>
        <v>0</v>
      </c>
      <c r="AJ55" s="168">
        <f t="shared" si="52"/>
        <v>0</v>
      </c>
      <c r="AK55" s="6"/>
      <c r="AL55" s="6"/>
      <c r="AM55" s="137">
        <f t="shared" si="42"/>
        <v>0</v>
      </c>
      <c r="AN55" s="159">
        <f t="shared" si="43"/>
        <v>0</v>
      </c>
      <c r="AO55" s="168">
        <f t="shared" si="53"/>
        <v>0</v>
      </c>
      <c r="AP55" s="6"/>
      <c r="AQ55" s="6"/>
      <c r="AR55" s="137">
        <f t="shared" si="44"/>
        <v>0</v>
      </c>
      <c r="AS55" s="159">
        <f t="shared" si="45"/>
        <v>0</v>
      </c>
      <c r="AT55" s="163">
        <f t="shared" si="46"/>
        <v>0</v>
      </c>
      <c r="AU55" s="164">
        <f t="shared" si="47"/>
        <v>0</v>
      </c>
    </row>
    <row r="56" spans="2:47" outlineLevel="1">
      <c r="B56" s="235" t="s">
        <v>86</v>
      </c>
      <c r="C56" s="62" t="s">
        <v>103</v>
      </c>
      <c r="D56" s="68"/>
      <c r="E56" s="137">
        <f t="shared" si="48"/>
        <v>0</v>
      </c>
      <c r="F56" s="68"/>
      <c r="G56" s="137">
        <f t="shared" si="26"/>
        <v>0</v>
      </c>
      <c r="H56" s="166">
        <f t="shared" si="27"/>
        <v>0</v>
      </c>
      <c r="I56" s="68"/>
      <c r="J56" s="137">
        <f t="shared" si="28"/>
        <v>0</v>
      </c>
      <c r="K56" s="166">
        <f t="shared" si="29"/>
        <v>0</v>
      </c>
      <c r="L56" s="68"/>
      <c r="M56" s="137">
        <f t="shared" si="30"/>
        <v>0</v>
      </c>
      <c r="N56" s="166">
        <f t="shared" si="31"/>
        <v>0</v>
      </c>
      <c r="O56" s="68"/>
      <c r="P56" s="137">
        <f t="shared" si="32"/>
        <v>0</v>
      </c>
      <c r="Q56" s="166">
        <f t="shared" si="33"/>
        <v>0</v>
      </c>
      <c r="R56" s="163">
        <f t="shared" si="34"/>
        <v>0</v>
      </c>
      <c r="S56" s="164">
        <f t="shared" si="35"/>
        <v>0</v>
      </c>
      <c r="U56" s="168">
        <f t="shared" si="49"/>
        <v>0</v>
      </c>
      <c r="V56" s="6"/>
      <c r="W56" s="6"/>
      <c r="X56" s="137">
        <f t="shared" si="36"/>
        <v>0</v>
      </c>
      <c r="Y56" s="166">
        <f t="shared" si="37"/>
        <v>0</v>
      </c>
      <c r="Z56" s="168">
        <f t="shared" si="50"/>
        <v>0</v>
      </c>
      <c r="AA56" s="6"/>
      <c r="AB56" s="6"/>
      <c r="AC56" s="137">
        <f t="shared" si="38"/>
        <v>0</v>
      </c>
      <c r="AD56" s="159">
        <f t="shared" si="39"/>
        <v>0</v>
      </c>
      <c r="AE56" s="168">
        <f t="shared" si="51"/>
        <v>0</v>
      </c>
      <c r="AF56" s="6"/>
      <c r="AG56" s="6"/>
      <c r="AH56" s="137">
        <f t="shared" si="40"/>
        <v>0</v>
      </c>
      <c r="AI56" s="159">
        <f t="shared" si="41"/>
        <v>0</v>
      </c>
      <c r="AJ56" s="168">
        <f t="shared" si="52"/>
        <v>0</v>
      </c>
      <c r="AK56" s="6"/>
      <c r="AL56" s="6"/>
      <c r="AM56" s="137">
        <f t="shared" si="42"/>
        <v>0</v>
      </c>
      <c r="AN56" s="159">
        <f t="shared" si="43"/>
        <v>0</v>
      </c>
      <c r="AO56" s="168">
        <f t="shared" si="53"/>
        <v>0</v>
      </c>
      <c r="AP56" s="6"/>
      <c r="AQ56" s="6"/>
      <c r="AR56" s="137">
        <f t="shared" si="44"/>
        <v>0</v>
      </c>
      <c r="AS56" s="159">
        <f t="shared" si="45"/>
        <v>0</v>
      </c>
      <c r="AT56" s="163">
        <f t="shared" si="46"/>
        <v>0</v>
      </c>
      <c r="AU56" s="164">
        <f t="shared" si="47"/>
        <v>0</v>
      </c>
    </row>
    <row r="57" spans="2:47" outlineLevel="1">
      <c r="B57" s="236" t="s">
        <v>87</v>
      </c>
      <c r="C57" s="62" t="s">
        <v>103</v>
      </c>
      <c r="D57" s="68"/>
      <c r="E57" s="137">
        <f t="shared" si="48"/>
        <v>0</v>
      </c>
      <c r="F57" s="68"/>
      <c r="G57" s="137">
        <f t="shared" si="26"/>
        <v>0</v>
      </c>
      <c r="H57" s="166">
        <f t="shared" si="27"/>
        <v>0</v>
      </c>
      <c r="I57" s="68"/>
      <c r="J57" s="137">
        <f t="shared" si="28"/>
        <v>0</v>
      </c>
      <c r="K57" s="166">
        <f t="shared" si="29"/>
        <v>0</v>
      </c>
      <c r="L57" s="68"/>
      <c r="M57" s="137">
        <f t="shared" si="30"/>
        <v>0</v>
      </c>
      <c r="N57" s="166">
        <f t="shared" si="31"/>
        <v>0</v>
      </c>
      <c r="O57" s="68"/>
      <c r="P57" s="137">
        <f t="shared" si="32"/>
        <v>0</v>
      </c>
      <c r="Q57" s="166">
        <f t="shared" si="33"/>
        <v>0</v>
      </c>
      <c r="R57" s="163">
        <f t="shared" si="34"/>
        <v>0</v>
      </c>
      <c r="S57" s="164">
        <f t="shared" si="35"/>
        <v>0</v>
      </c>
      <c r="U57" s="168">
        <f t="shared" si="49"/>
        <v>0</v>
      </c>
      <c r="V57" s="6"/>
      <c r="W57" s="6"/>
      <c r="X57" s="137">
        <f t="shared" si="36"/>
        <v>0</v>
      </c>
      <c r="Y57" s="166">
        <f t="shared" si="37"/>
        <v>0</v>
      </c>
      <c r="Z57" s="168">
        <f t="shared" si="50"/>
        <v>0</v>
      </c>
      <c r="AA57" s="6"/>
      <c r="AB57" s="6"/>
      <c r="AC57" s="137">
        <f t="shared" si="38"/>
        <v>0</v>
      </c>
      <c r="AD57" s="159">
        <f t="shared" si="39"/>
        <v>0</v>
      </c>
      <c r="AE57" s="168">
        <f t="shared" si="51"/>
        <v>0</v>
      </c>
      <c r="AF57" s="6"/>
      <c r="AG57" s="6"/>
      <c r="AH57" s="137">
        <f t="shared" si="40"/>
        <v>0</v>
      </c>
      <c r="AI57" s="159">
        <f t="shared" si="41"/>
        <v>0</v>
      </c>
      <c r="AJ57" s="168">
        <f t="shared" si="52"/>
        <v>0</v>
      </c>
      <c r="AK57" s="6"/>
      <c r="AL57" s="6"/>
      <c r="AM57" s="137">
        <f t="shared" si="42"/>
        <v>0</v>
      </c>
      <c r="AN57" s="159">
        <f t="shared" si="43"/>
        <v>0</v>
      </c>
      <c r="AO57" s="168">
        <f t="shared" si="53"/>
        <v>0</v>
      </c>
      <c r="AP57" s="6"/>
      <c r="AQ57" s="6"/>
      <c r="AR57" s="137">
        <f t="shared" si="44"/>
        <v>0</v>
      </c>
      <c r="AS57" s="159">
        <f t="shared" si="45"/>
        <v>0</v>
      </c>
      <c r="AT57" s="163">
        <f t="shared" si="46"/>
        <v>0</v>
      </c>
      <c r="AU57" s="164">
        <f t="shared" si="47"/>
        <v>0</v>
      </c>
    </row>
    <row r="58" spans="2:47" outlineLevel="1">
      <c r="B58" s="235" t="s">
        <v>88</v>
      </c>
      <c r="C58" s="62" t="s">
        <v>103</v>
      </c>
      <c r="D58" s="68"/>
      <c r="E58" s="137">
        <f t="shared" si="48"/>
        <v>0</v>
      </c>
      <c r="F58" s="68"/>
      <c r="G58" s="137">
        <f t="shared" si="26"/>
        <v>0</v>
      </c>
      <c r="H58" s="166">
        <f t="shared" si="27"/>
        <v>0</v>
      </c>
      <c r="I58" s="68"/>
      <c r="J58" s="137">
        <f t="shared" si="28"/>
        <v>0</v>
      </c>
      <c r="K58" s="166">
        <f t="shared" si="29"/>
        <v>0</v>
      </c>
      <c r="L58" s="68"/>
      <c r="M58" s="137">
        <f t="shared" si="30"/>
        <v>0</v>
      </c>
      <c r="N58" s="166">
        <f t="shared" si="31"/>
        <v>0</v>
      </c>
      <c r="O58" s="68"/>
      <c r="P58" s="137">
        <f t="shared" si="32"/>
        <v>0</v>
      </c>
      <c r="Q58" s="166">
        <f t="shared" si="33"/>
        <v>0</v>
      </c>
      <c r="R58" s="163">
        <f t="shared" si="34"/>
        <v>0</v>
      </c>
      <c r="S58" s="164">
        <f t="shared" si="35"/>
        <v>0</v>
      </c>
      <c r="U58" s="168">
        <f t="shared" si="49"/>
        <v>0</v>
      </c>
      <c r="V58" s="6"/>
      <c r="W58" s="6"/>
      <c r="X58" s="137">
        <f t="shared" si="36"/>
        <v>0</v>
      </c>
      <c r="Y58" s="166">
        <f t="shared" si="37"/>
        <v>0</v>
      </c>
      <c r="Z58" s="168">
        <f t="shared" si="50"/>
        <v>0</v>
      </c>
      <c r="AA58" s="6"/>
      <c r="AB58" s="6"/>
      <c r="AC58" s="137">
        <f t="shared" si="38"/>
        <v>0</v>
      </c>
      <c r="AD58" s="159">
        <f t="shared" si="39"/>
        <v>0</v>
      </c>
      <c r="AE58" s="168">
        <f t="shared" si="51"/>
        <v>0</v>
      </c>
      <c r="AF58" s="6"/>
      <c r="AG58" s="6"/>
      <c r="AH58" s="137">
        <f t="shared" si="40"/>
        <v>0</v>
      </c>
      <c r="AI58" s="159">
        <f t="shared" si="41"/>
        <v>0</v>
      </c>
      <c r="AJ58" s="168">
        <f t="shared" si="52"/>
        <v>0</v>
      </c>
      <c r="AK58" s="6"/>
      <c r="AL58" s="6"/>
      <c r="AM58" s="137">
        <f t="shared" si="42"/>
        <v>0</v>
      </c>
      <c r="AN58" s="159">
        <f t="shared" si="43"/>
        <v>0</v>
      </c>
      <c r="AO58" s="168">
        <f t="shared" si="53"/>
        <v>0</v>
      </c>
      <c r="AP58" s="6"/>
      <c r="AQ58" s="6"/>
      <c r="AR58" s="137">
        <f t="shared" si="44"/>
        <v>0</v>
      </c>
      <c r="AS58" s="159">
        <f t="shared" si="45"/>
        <v>0</v>
      </c>
      <c r="AT58" s="163">
        <f t="shared" si="46"/>
        <v>0</v>
      </c>
      <c r="AU58" s="164">
        <f t="shared" si="47"/>
        <v>0</v>
      </c>
    </row>
    <row r="59" spans="2:47" outlineLevel="1">
      <c r="B59" s="236" t="s">
        <v>89</v>
      </c>
      <c r="C59" s="62" t="s">
        <v>103</v>
      </c>
      <c r="D59" s="68"/>
      <c r="E59" s="137">
        <f t="shared" si="48"/>
        <v>0</v>
      </c>
      <c r="F59" s="68"/>
      <c r="G59" s="137">
        <f t="shared" si="26"/>
        <v>0</v>
      </c>
      <c r="H59" s="166">
        <f t="shared" si="27"/>
        <v>0</v>
      </c>
      <c r="I59" s="68"/>
      <c r="J59" s="137">
        <f t="shared" si="28"/>
        <v>0</v>
      </c>
      <c r="K59" s="166">
        <f t="shared" si="29"/>
        <v>0</v>
      </c>
      <c r="L59" s="68"/>
      <c r="M59" s="137">
        <f t="shared" si="30"/>
        <v>0</v>
      </c>
      <c r="N59" s="166">
        <f t="shared" si="31"/>
        <v>0</v>
      </c>
      <c r="O59" s="68"/>
      <c r="P59" s="137">
        <f t="shared" si="32"/>
        <v>0</v>
      </c>
      <c r="Q59" s="166">
        <f t="shared" si="33"/>
        <v>0</v>
      </c>
      <c r="R59" s="163">
        <f t="shared" si="34"/>
        <v>0</v>
      </c>
      <c r="S59" s="164">
        <f t="shared" si="35"/>
        <v>0</v>
      </c>
      <c r="U59" s="168">
        <f t="shared" si="49"/>
        <v>0</v>
      </c>
      <c r="V59" s="6"/>
      <c r="W59" s="6"/>
      <c r="X59" s="137">
        <f t="shared" si="36"/>
        <v>0</v>
      </c>
      <c r="Y59" s="166">
        <f t="shared" si="37"/>
        <v>0</v>
      </c>
      <c r="Z59" s="168">
        <f t="shared" si="50"/>
        <v>0</v>
      </c>
      <c r="AA59" s="6"/>
      <c r="AB59" s="6"/>
      <c r="AC59" s="137">
        <f t="shared" si="38"/>
        <v>0</v>
      </c>
      <c r="AD59" s="159">
        <f t="shared" si="39"/>
        <v>0</v>
      </c>
      <c r="AE59" s="168">
        <f t="shared" si="51"/>
        <v>0</v>
      </c>
      <c r="AF59" s="6"/>
      <c r="AG59" s="6"/>
      <c r="AH59" s="137">
        <f t="shared" si="40"/>
        <v>0</v>
      </c>
      <c r="AI59" s="159">
        <f t="shared" si="41"/>
        <v>0</v>
      </c>
      <c r="AJ59" s="168">
        <f t="shared" si="52"/>
        <v>0</v>
      </c>
      <c r="AK59" s="6"/>
      <c r="AL59" s="6"/>
      <c r="AM59" s="137">
        <f t="shared" si="42"/>
        <v>0</v>
      </c>
      <c r="AN59" s="159">
        <f t="shared" si="43"/>
        <v>0</v>
      </c>
      <c r="AO59" s="168">
        <f t="shared" si="53"/>
        <v>0</v>
      </c>
      <c r="AP59" s="6"/>
      <c r="AQ59" s="6"/>
      <c r="AR59" s="137">
        <f t="shared" si="44"/>
        <v>0</v>
      </c>
      <c r="AS59" s="159">
        <f t="shared" si="45"/>
        <v>0</v>
      </c>
      <c r="AT59" s="163">
        <f t="shared" si="46"/>
        <v>0</v>
      </c>
      <c r="AU59" s="164">
        <f t="shared" si="47"/>
        <v>0</v>
      </c>
    </row>
    <row r="60" spans="2:47" outlineLevel="1">
      <c r="B60" s="235" t="s">
        <v>90</v>
      </c>
      <c r="C60" s="62" t="s">
        <v>103</v>
      </c>
      <c r="D60" s="68"/>
      <c r="E60" s="137">
        <f t="shared" si="48"/>
        <v>0</v>
      </c>
      <c r="F60" s="68"/>
      <c r="G60" s="137">
        <f t="shared" si="26"/>
        <v>0</v>
      </c>
      <c r="H60" s="166">
        <f t="shared" si="27"/>
        <v>0</v>
      </c>
      <c r="I60" s="68"/>
      <c r="J60" s="137">
        <f t="shared" si="28"/>
        <v>0</v>
      </c>
      <c r="K60" s="166">
        <f t="shared" si="29"/>
        <v>0</v>
      </c>
      <c r="L60" s="68"/>
      <c r="M60" s="137">
        <f t="shared" si="30"/>
        <v>0</v>
      </c>
      <c r="N60" s="166">
        <f t="shared" si="31"/>
        <v>0</v>
      </c>
      <c r="O60" s="68"/>
      <c r="P60" s="137">
        <f t="shared" si="32"/>
        <v>0</v>
      </c>
      <c r="Q60" s="166">
        <f t="shared" si="33"/>
        <v>0</v>
      </c>
      <c r="R60" s="163">
        <f t="shared" si="34"/>
        <v>0</v>
      </c>
      <c r="S60" s="164">
        <f t="shared" si="35"/>
        <v>0</v>
      </c>
      <c r="U60" s="168">
        <f t="shared" si="49"/>
        <v>0</v>
      </c>
      <c r="V60" s="6"/>
      <c r="W60" s="6"/>
      <c r="X60" s="137">
        <f t="shared" si="36"/>
        <v>0</v>
      </c>
      <c r="Y60" s="166">
        <f t="shared" si="37"/>
        <v>0</v>
      </c>
      <c r="Z60" s="168">
        <f t="shared" si="50"/>
        <v>0</v>
      </c>
      <c r="AA60" s="6"/>
      <c r="AB60" s="6"/>
      <c r="AC60" s="137">
        <f t="shared" si="38"/>
        <v>0</v>
      </c>
      <c r="AD60" s="159">
        <f t="shared" si="39"/>
        <v>0</v>
      </c>
      <c r="AE60" s="168">
        <f t="shared" si="51"/>
        <v>0</v>
      </c>
      <c r="AF60" s="6"/>
      <c r="AG60" s="6"/>
      <c r="AH60" s="137">
        <f t="shared" si="40"/>
        <v>0</v>
      </c>
      <c r="AI60" s="159">
        <f t="shared" si="41"/>
        <v>0</v>
      </c>
      <c r="AJ60" s="168">
        <f t="shared" si="52"/>
        <v>0</v>
      </c>
      <c r="AK60" s="6"/>
      <c r="AL60" s="6"/>
      <c r="AM60" s="137">
        <f t="shared" si="42"/>
        <v>0</v>
      </c>
      <c r="AN60" s="159">
        <f t="shared" si="43"/>
        <v>0</v>
      </c>
      <c r="AO60" s="168">
        <f t="shared" si="53"/>
        <v>0</v>
      </c>
      <c r="AP60" s="6"/>
      <c r="AQ60" s="6"/>
      <c r="AR60" s="137">
        <f t="shared" si="44"/>
        <v>0</v>
      </c>
      <c r="AS60" s="159">
        <f t="shared" si="45"/>
        <v>0</v>
      </c>
      <c r="AT60" s="163">
        <f t="shared" si="46"/>
        <v>0</v>
      </c>
      <c r="AU60" s="164">
        <f t="shared" si="47"/>
        <v>0</v>
      </c>
    </row>
    <row r="61" spans="2:47" outlineLevel="1">
      <c r="B61" s="236" t="s">
        <v>91</v>
      </c>
      <c r="C61" s="62" t="s">
        <v>103</v>
      </c>
      <c r="D61" s="68"/>
      <c r="E61" s="137">
        <f t="shared" si="48"/>
        <v>0</v>
      </c>
      <c r="F61" s="68"/>
      <c r="G61" s="137">
        <f t="shared" si="26"/>
        <v>0</v>
      </c>
      <c r="H61" s="166">
        <f t="shared" si="27"/>
        <v>0</v>
      </c>
      <c r="I61" s="68">
        <v>1</v>
      </c>
      <c r="J61" s="137">
        <f t="shared" si="28"/>
        <v>1</v>
      </c>
      <c r="K61" s="166">
        <f t="shared" si="29"/>
        <v>0</v>
      </c>
      <c r="L61" s="68"/>
      <c r="M61" s="137">
        <f t="shared" si="30"/>
        <v>1</v>
      </c>
      <c r="N61" s="166">
        <f t="shared" si="31"/>
        <v>0</v>
      </c>
      <c r="O61" s="68"/>
      <c r="P61" s="137">
        <f t="shared" si="32"/>
        <v>1</v>
      </c>
      <c r="Q61" s="166">
        <f t="shared" si="33"/>
        <v>0</v>
      </c>
      <c r="R61" s="163">
        <f t="shared" si="34"/>
        <v>1</v>
      </c>
      <c r="S61" s="164">
        <f t="shared" si="35"/>
        <v>0</v>
      </c>
      <c r="U61" s="168">
        <f t="shared" si="49"/>
        <v>0</v>
      </c>
      <c r="V61" s="6"/>
      <c r="W61" s="6"/>
      <c r="X61" s="137">
        <f t="shared" si="36"/>
        <v>1</v>
      </c>
      <c r="Y61" s="166">
        <f t="shared" si="37"/>
        <v>0</v>
      </c>
      <c r="Z61" s="168">
        <f t="shared" si="50"/>
        <v>0</v>
      </c>
      <c r="AA61" s="6"/>
      <c r="AB61" s="6"/>
      <c r="AC61" s="137">
        <f t="shared" si="38"/>
        <v>1</v>
      </c>
      <c r="AD61" s="159">
        <f t="shared" si="39"/>
        <v>0</v>
      </c>
      <c r="AE61" s="168">
        <f t="shared" si="51"/>
        <v>0</v>
      </c>
      <c r="AF61" s="6"/>
      <c r="AG61" s="6"/>
      <c r="AH61" s="137">
        <f t="shared" si="40"/>
        <v>1</v>
      </c>
      <c r="AI61" s="159">
        <f t="shared" si="41"/>
        <v>0</v>
      </c>
      <c r="AJ61" s="168">
        <f t="shared" si="52"/>
        <v>0</v>
      </c>
      <c r="AK61" s="6"/>
      <c r="AL61" s="6"/>
      <c r="AM61" s="137">
        <f t="shared" si="42"/>
        <v>1</v>
      </c>
      <c r="AN61" s="159">
        <f t="shared" si="43"/>
        <v>0</v>
      </c>
      <c r="AO61" s="168">
        <f t="shared" si="53"/>
        <v>0</v>
      </c>
      <c r="AP61" s="6"/>
      <c r="AQ61" s="6"/>
      <c r="AR61" s="137">
        <f t="shared" si="44"/>
        <v>1</v>
      </c>
      <c r="AS61" s="159">
        <f t="shared" si="45"/>
        <v>0</v>
      </c>
      <c r="AT61" s="163">
        <f t="shared" si="46"/>
        <v>0</v>
      </c>
      <c r="AU61" s="164">
        <f t="shared" si="47"/>
        <v>0</v>
      </c>
    </row>
    <row r="62" spans="2:47" outlineLevel="1">
      <c r="B62" s="236" t="s">
        <v>92</v>
      </c>
      <c r="C62" s="62" t="s">
        <v>103</v>
      </c>
      <c r="D62" s="68"/>
      <c r="E62" s="137">
        <f t="shared" si="48"/>
        <v>0</v>
      </c>
      <c r="F62" s="68"/>
      <c r="G62" s="137">
        <f t="shared" si="26"/>
        <v>0</v>
      </c>
      <c r="H62" s="166">
        <f t="shared" si="27"/>
        <v>0</v>
      </c>
      <c r="I62" s="68"/>
      <c r="J62" s="137">
        <f t="shared" si="28"/>
        <v>0</v>
      </c>
      <c r="K62" s="166">
        <f t="shared" si="29"/>
        <v>0</v>
      </c>
      <c r="L62" s="68">
        <v>11</v>
      </c>
      <c r="M62" s="137">
        <f t="shared" si="30"/>
        <v>11</v>
      </c>
      <c r="N62" s="166">
        <f t="shared" si="31"/>
        <v>0</v>
      </c>
      <c r="O62" s="68"/>
      <c r="P62" s="137">
        <f t="shared" si="32"/>
        <v>11</v>
      </c>
      <c r="Q62" s="166">
        <f t="shared" si="33"/>
        <v>0</v>
      </c>
      <c r="R62" s="163">
        <f t="shared" si="34"/>
        <v>11</v>
      </c>
      <c r="S62" s="164">
        <f t="shared" si="35"/>
        <v>0</v>
      </c>
      <c r="U62" s="168">
        <f t="shared" si="49"/>
        <v>5</v>
      </c>
      <c r="V62" s="6">
        <v>5</v>
      </c>
      <c r="W62" s="6"/>
      <c r="X62" s="137">
        <f t="shared" si="36"/>
        <v>16</v>
      </c>
      <c r="Y62" s="166">
        <f t="shared" si="37"/>
        <v>0.45454545454545453</v>
      </c>
      <c r="Z62" s="168">
        <f t="shared" si="50"/>
        <v>9</v>
      </c>
      <c r="AA62" s="6">
        <v>9</v>
      </c>
      <c r="AB62" s="6"/>
      <c r="AC62" s="137">
        <f t="shared" si="38"/>
        <v>25</v>
      </c>
      <c r="AD62" s="159">
        <f t="shared" si="39"/>
        <v>0.5625</v>
      </c>
      <c r="AE62" s="168">
        <f t="shared" si="51"/>
        <v>7</v>
      </c>
      <c r="AF62" s="6">
        <v>7</v>
      </c>
      <c r="AG62" s="6"/>
      <c r="AH62" s="137">
        <f t="shared" si="40"/>
        <v>32</v>
      </c>
      <c r="AI62" s="159">
        <f t="shared" si="41"/>
        <v>0.28000000000000003</v>
      </c>
      <c r="AJ62" s="168">
        <f t="shared" si="52"/>
        <v>8</v>
      </c>
      <c r="AK62" s="6">
        <v>8</v>
      </c>
      <c r="AL62" s="6"/>
      <c r="AM62" s="137">
        <f t="shared" si="42"/>
        <v>40</v>
      </c>
      <c r="AN62" s="159">
        <f t="shared" si="43"/>
        <v>0.25</v>
      </c>
      <c r="AO62" s="168">
        <f t="shared" si="53"/>
        <v>6</v>
      </c>
      <c r="AP62" s="6">
        <v>6</v>
      </c>
      <c r="AQ62" s="6"/>
      <c r="AR62" s="137">
        <f t="shared" si="44"/>
        <v>46</v>
      </c>
      <c r="AS62" s="159">
        <f t="shared" si="45"/>
        <v>0.15</v>
      </c>
      <c r="AT62" s="163">
        <f t="shared" si="46"/>
        <v>35</v>
      </c>
      <c r="AU62" s="164">
        <f t="shared" si="47"/>
        <v>0.30214534357010892</v>
      </c>
    </row>
    <row r="63" spans="2:47" outlineLevel="1">
      <c r="B63" s="235" t="s">
        <v>84</v>
      </c>
      <c r="C63" s="62" t="s">
        <v>103</v>
      </c>
      <c r="D63" s="68"/>
      <c r="E63" s="137">
        <f t="shared" si="48"/>
        <v>0</v>
      </c>
      <c r="F63" s="68"/>
      <c r="G63" s="137">
        <f t="shared" si="26"/>
        <v>0</v>
      </c>
      <c r="H63" s="166">
        <f t="shared" si="27"/>
        <v>0</v>
      </c>
      <c r="I63" s="68"/>
      <c r="J63" s="137">
        <f t="shared" si="28"/>
        <v>0</v>
      </c>
      <c r="K63" s="166">
        <f t="shared" si="29"/>
        <v>0</v>
      </c>
      <c r="L63" s="68"/>
      <c r="M63" s="137">
        <f t="shared" si="30"/>
        <v>0</v>
      </c>
      <c r="N63" s="166">
        <f t="shared" si="31"/>
        <v>0</v>
      </c>
      <c r="O63" s="68"/>
      <c r="P63" s="137">
        <f t="shared" si="32"/>
        <v>0</v>
      </c>
      <c r="Q63" s="166">
        <f t="shared" si="33"/>
        <v>0</v>
      </c>
      <c r="R63" s="163">
        <f t="shared" si="34"/>
        <v>0</v>
      </c>
      <c r="S63" s="164">
        <f t="shared" si="35"/>
        <v>0</v>
      </c>
      <c r="U63" s="168">
        <f t="shared" si="49"/>
        <v>0</v>
      </c>
      <c r="V63" s="6"/>
      <c r="W63" s="6"/>
      <c r="X63" s="137">
        <f t="shared" si="36"/>
        <v>0</v>
      </c>
      <c r="Y63" s="166">
        <f t="shared" si="37"/>
        <v>0</v>
      </c>
      <c r="Z63" s="168">
        <f t="shared" si="50"/>
        <v>0</v>
      </c>
      <c r="AA63" s="6"/>
      <c r="AB63" s="6"/>
      <c r="AC63" s="137">
        <f t="shared" si="38"/>
        <v>0</v>
      </c>
      <c r="AD63" s="159">
        <f t="shared" si="39"/>
        <v>0</v>
      </c>
      <c r="AE63" s="168">
        <f t="shared" si="51"/>
        <v>0</v>
      </c>
      <c r="AF63" s="6"/>
      <c r="AG63" s="6"/>
      <c r="AH63" s="137">
        <f t="shared" si="40"/>
        <v>0</v>
      </c>
      <c r="AI63" s="159">
        <f t="shared" si="41"/>
        <v>0</v>
      </c>
      <c r="AJ63" s="168">
        <f t="shared" si="52"/>
        <v>0</v>
      </c>
      <c r="AK63" s="6"/>
      <c r="AL63" s="6"/>
      <c r="AM63" s="137">
        <f t="shared" si="42"/>
        <v>0</v>
      </c>
      <c r="AN63" s="159">
        <f t="shared" si="43"/>
        <v>0</v>
      </c>
      <c r="AO63" s="168">
        <f t="shared" si="53"/>
        <v>0</v>
      </c>
      <c r="AP63" s="6"/>
      <c r="AQ63" s="6"/>
      <c r="AR63" s="137">
        <f t="shared" si="44"/>
        <v>0</v>
      </c>
      <c r="AS63" s="159">
        <f t="shared" si="45"/>
        <v>0</v>
      </c>
      <c r="AT63" s="163">
        <f t="shared" si="46"/>
        <v>0</v>
      </c>
      <c r="AU63" s="164">
        <f t="shared" si="47"/>
        <v>0</v>
      </c>
    </row>
    <row r="64" spans="2:47" outlineLevel="1">
      <c r="B64" s="236" t="s">
        <v>93</v>
      </c>
      <c r="C64" s="62" t="s">
        <v>103</v>
      </c>
      <c r="D64" s="68"/>
      <c r="E64" s="137">
        <f t="shared" si="48"/>
        <v>0</v>
      </c>
      <c r="F64" s="68"/>
      <c r="G64" s="137">
        <f t="shared" si="26"/>
        <v>0</v>
      </c>
      <c r="H64" s="166">
        <f t="shared" si="27"/>
        <v>0</v>
      </c>
      <c r="I64" s="68"/>
      <c r="J64" s="137">
        <f t="shared" si="28"/>
        <v>0</v>
      </c>
      <c r="K64" s="166">
        <f t="shared" si="29"/>
        <v>0</v>
      </c>
      <c r="L64" s="68">
        <v>21</v>
      </c>
      <c r="M64" s="137">
        <f t="shared" si="30"/>
        <v>21</v>
      </c>
      <c r="N64" s="166">
        <f t="shared" si="31"/>
        <v>0</v>
      </c>
      <c r="O64" s="68"/>
      <c r="P64" s="137">
        <f t="shared" si="32"/>
        <v>21</v>
      </c>
      <c r="Q64" s="166">
        <f t="shared" si="33"/>
        <v>0</v>
      </c>
      <c r="R64" s="163">
        <f t="shared" si="34"/>
        <v>21</v>
      </c>
      <c r="S64" s="164">
        <f t="shared" si="35"/>
        <v>0</v>
      </c>
      <c r="U64" s="168">
        <f t="shared" si="49"/>
        <v>14</v>
      </c>
      <c r="V64" s="6">
        <v>14</v>
      </c>
      <c r="W64" s="6"/>
      <c r="X64" s="137">
        <f t="shared" si="36"/>
        <v>35</v>
      </c>
      <c r="Y64" s="166">
        <f t="shared" si="37"/>
        <v>0.66666666666666663</v>
      </c>
      <c r="Z64" s="168">
        <f t="shared" si="50"/>
        <v>42</v>
      </c>
      <c r="AA64" s="6">
        <v>42</v>
      </c>
      <c r="AB64" s="6"/>
      <c r="AC64" s="137">
        <f t="shared" si="38"/>
        <v>77</v>
      </c>
      <c r="AD64" s="159">
        <f t="shared" si="39"/>
        <v>1.2</v>
      </c>
      <c r="AE64" s="168">
        <f t="shared" si="51"/>
        <v>37</v>
      </c>
      <c r="AF64" s="6">
        <v>37</v>
      </c>
      <c r="AG64" s="6"/>
      <c r="AH64" s="137">
        <f t="shared" si="40"/>
        <v>114</v>
      </c>
      <c r="AI64" s="159">
        <f t="shared" si="41"/>
        <v>0.48051948051948051</v>
      </c>
      <c r="AJ64" s="168">
        <f t="shared" si="52"/>
        <v>33</v>
      </c>
      <c r="AK64" s="6">
        <v>33</v>
      </c>
      <c r="AL64" s="6"/>
      <c r="AM64" s="137">
        <f t="shared" si="42"/>
        <v>147</v>
      </c>
      <c r="AN64" s="159">
        <f t="shared" si="43"/>
        <v>0.28947368421052633</v>
      </c>
      <c r="AO64" s="168">
        <f t="shared" si="53"/>
        <v>19</v>
      </c>
      <c r="AP64" s="6">
        <v>19</v>
      </c>
      <c r="AQ64" s="6"/>
      <c r="AR64" s="137">
        <f t="shared" si="44"/>
        <v>166</v>
      </c>
      <c r="AS64" s="159">
        <f t="shared" si="45"/>
        <v>0.12925170068027211</v>
      </c>
      <c r="AT64" s="163">
        <f t="shared" si="46"/>
        <v>145</v>
      </c>
      <c r="AU64" s="164">
        <f t="shared" si="47"/>
        <v>0.47574055018041728</v>
      </c>
    </row>
    <row r="65" spans="2:47" outlineLevel="1">
      <c r="B65" s="235" t="s">
        <v>94</v>
      </c>
      <c r="C65" s="62" t="s">
        <v>103</v>
      </c>
      <c r="D65" s="68"/>
      <c r="E65" s="137">
        <f t="shared" si="48"/>
        <v>0</v>
      </c>
      <c r="F65" s="68"/>
      <c r="G65" s="137">
        <f t="shared" si="26"/>
        <v>0</v>
      </c>
      <c r="H65" s="166">
        <f t="shared" si="27"/>
        <v>0</v>
      </c>
      <c r="I65" s="68"/>
      <c r="J65" s="137">
        <f t="shared" si="28"/>
        <v>0</v>
      </c>
      <c r="K65" s="166">
        <f t="shared" si="29"/>
        <v>0</v>
      </c>
      <c r="L65" s="68"/>
      <c r="M65" s="137">
        <f t="shared" si="30"/>
        <v>0</v>
      </c>
      <c r="N65" s="166">
        <f t="shared" si="31"/>
        <v>0</v>
      </c>
      <c r="O65" s="68"/>
      <c r="P65" s="137">
        <f t="shared" si="32"/>
        <v>0</v>
      </c>
      <c r="Q65" s="166">
        <f t="shared" si="33"/>
        <v>0</v>
      </c>
      <c r="R65" s="163">
        <f t="shared" si="34"/>
        <v>0</v>
      </c>
      <c r="S65" s="164">
        <f t="shared" si="35"/>
        <v>0</v>
      </c>
      <c r="U65" s="168">
        <f t="shared" si="49"/>
        <v>0</v>
      </c>
      <c r="V65" s="6"/>
      <c r="W65" s="6"/>
      <c r="X65" s="137">
        <f t="shared" si="36"/>
        <v>0</v>
      </c>
      <c r="Y65" s="166">
        <f t="shared" si="37"/>
        <v>0</v>
      </c>
      <c r="Z65" s="168">
        <f t="shared" si="50"/>
        <v>0</v>
      </c>
      <c r="AA65" s="6"/>
      <c r="AB65" s="6"/>
      <c r="AC65" s="137">
        <f t="shared" si="38"/>
        <v>0</v>
      </c>
      <c r="AD65" s="159">
        <f t="shared" si="39"/>
        <v>0</v>
      </c>
      <c r="AE65" s="168">
        <f t="shared" si="51"/>
        <v>0</v>
      </c>
      <c r="AF65" s="6"/>
      <c r="AG65" s="6"/>
      <c r="AH65" s="137">
        <f t="shared" si="40"/>
        <v>0</v>
      </c>
      <c r="AI65" s="159">
        <f t="shared" si="41"/>
        <v>0</v>
      </c>
      <c r="AJ65" s="168">
        <f t="shared" si="52"/>
        <v>0</v>
      </c>
      <c r="AK65" s="6"/>
      <c r="AL65" s="6"/>
      <c r="AM65" s="137">
        <f t="shared" si="42"/>
        <v>0</v>
      </c>
      <c r="AN65" s="159">
        <f t="shared" si="43"/>
        <v>0</v>
      </c>
      <c r="AO65" s="168">
        <f t="shared" si="53"/>
        <v>0</v>
      </c>
      <c r="AP65" s="6"/>
      <c r="AQ65" s="6"/>
      <c r="AR65" s="137">
        <f t="shared" si="44"/>
        <v>0</v>
      </c>
      <c r="AS65" s="159">
        <f t="shared" si="45"/>
        <v>0</v>
      </c>
      <c r="AT65" s="163">
        <f t="shared" si="46"/>
        <v>0</v>
      </c>
      <c r="AU65" s="164">
        <f t="shared" si="47"/>
        <v>0</v>
      </c>
    </row>
    <row r="66" spans="2:47" outlineLevel="1">
      <c r="B66" s="236" t="s">
        <v>95</v>
      </c>
      <c r="C66" s="62" t="s">
        <v>103</v>
      </c>
      <c r="D66" s="68"/>
      <c r="E66" s="137">
        <f t="shared" si="48"/>
        <v>0</v>
      </c>
      <c r="F66" s="68"/>
      <c r="G66" s="137">
        <f t="shared" si="26"/>
        <v>0</v>
      </c>
      <c r="H66" s="166">
        <f t="shared" si="27"/>
        <v>0</v>
      </c>
      <c r="I66" s="68"/>
      <c r="J66" s="137">
        <f t="shared" si="28"/>
        <v>0</v>
      </c>
      <c r="K66" s="166">
        <f t="shared" si="29"/>
        <v>0</v>
      </c>
      <c r="L66" s="68"/>
      <c r="M66" s="137">
        <f t="shared" si="30"/>
        <v>0</v>
      </c>
      <c r="N66" s="166">
        <f t="shared" si="31"/>
        <v>0</v>
      </c>
      <c r="O66" s="68"/>
      <c r="P66" s="137">
        <f t="shared" si="32"/>
        <v>0</v>
      </c>
      <c r="Q66" s="166">
        <f t="shared" si="33"/>
        <v>0</v>
      </c>
      <c r="R66" s="163">
        <f t="shared" si="34"/>
        <v>0</v>
      </c>
      <c r="S66" s="164">
        <f t="shared" si="35"/>
        <v>0</v>
      </c>
      <c r="U66" s="168">
        <f t="shared" si="49"/>
        <v>0</v>
      </c>
      <c r="V66" s="6"/>
      <c r="W66" s="6"/>
      <c r="X66" s="137">
        <f t="shared" si="36"/>
        <v>0</v>
      </c>
      <c r="Y66" s="166">
        <f t="shared" si="37"/>
        <v>0</v>
      </c>
      <c r="Z66" s="168">
        <f t="shared" si="50"/>
        <v>0</v>
      </c>
      <c r="AA66" s="6"/>
      <c r="AB66" s="6"/>
      <c r="AC66" s="137">
        <f t="shared" si="38"/>
        <v>0</v>
      </c>
      <c r="AD66" s="159">
        <f t="shared" si="39"/>
        <v>0</v>
      </c>
      <c r="AE66" s="168">
        <f t="shared" si="51"/>
        <v>0</v>
      </c>
      <c r="AF66" s="6"/>
      <c r="AG66" s="6"/>
      <c r="AH66" s="137">
        <f t="shared" si="40"/>
        <v>0</v>
      </c>
      <c r="AI66" s="159">
        <f t="shared" si="41"/>
        <v>0</v>
      </c>
      <c r="AJ66" s="168">
        <f t="shared" si="52"/>
        <v>0</v>
      </c>
      <c r="AK66" s="6"/>
      <c r="AL66" s="6"/>
      <c r="AM66" s="137">
        <f t="shared" si="42"/>
        <v>0</v>
      </c>
      <c r="AN66" s="159">
        <f t="shared" si="43"/>
        <v>0</v>
      </c>
      <c r="AO66" s="168">
        <f t="shared" si="53"/>
        <v>0</v>
      </c>
      <c r="AP66" s="6"/>
      <c r="AQ66" s="6"/>
      <c r="AR66" s="137">
        <f t="shared" si="44"/>
        <v>0</v>
      </c>
      <c r="AS66" s="159">
        <f t="shared" si="45"/>
        <v>0</v>
      </c>
      <c r="AT66" s="163">
        <f t="shared" si="46"/>
        <v>0</v>
      </c>
      <c r="AU66" s="164">
        <f t="shared" si="47"/>
        <v>0</v>
      </c>
    </row>
    <row r="67" spans="2:47" outlineLevel="1">
      <c r="B67" s="236" t="s">
        <v>96</v>
      </c>
      <c r="C67" s="62" t="s">
        <v>103</v>
      </c>
      <c r="D67" s="68">
        <v>1</v>
      </c>
      <c r="E67" s="137">
        <f t="shared" si="48"/>
        <v>1</v>
      </c>
      <c r="F67" s="68"/>
      <c r="G67" s="137">
        <f t="shared" si="26"/>
        <v>1</v>
      </c>
      <c r="H67" s="166">
        <f t="shared" si="27"/>
        <v>0</v>
      </c>
      <c r="I67" s="68"/>
      <c r="J67" s="137">
        <f t="shared" si="28"/>
        <v>1</v>
      </c>
      <c r="K67" s="166">
        <f t="shared" si="29"/>
        <v>0</v>
      </c>
      <c r="L67" s="68">
        <v>34</v>
      </c>
      <c r="M67" s="137">
        <f t="shared" si="30"/>
        <v>35</v>
      </c>
      <c r="N67" s="166">
        <f t="shared" si="31"/>
        <v>34</v>
      </c>
      <c r="O67" s="68"/>
      <c r="P67" s="137">
        <f t="shared" si="32"/>
        <v>35</v>
      </c>
      <c r="Q67" s="166">
        <f t="shared" si="33"/>
        <v>0</v>
      </c>
      <c r="R67" s="163">
        <f t="shared" si="34"/>
        <v>35</v>
      </c>
      <c r="S67" s="164">
        <f t="shared" si="35"/>
        <v>1.4322992790977871</v>
      </c>
      <c r="U67" s="168">
        <f t="shared" si="49"/>
        <v>12</v>
      </c>
      <c r="V67" s="6">
        <v>12</v>
      </c>
      <c r="W67" s="6"/>
      <c r="X67" s="137">
        <f t="shared" si="36"/>
        <v>47</v>
      </c>
      <c r="Y67" s="166">
        <f t="shared" si="37"/>
        <v>0.34285714285714286</v>
      </c>
      <c r="Z67" s="168">
        <f t="shared" si="50"/>
        <v>12</v>
      </c>
      <c r="AA67" s="6">
        <v>12</v>
      </c>
      <c r="AB67" s="6"/>
      <c r="AC67" s="137">
        <f t="shared" si="38"/>
        <v>59</v>
      </c>
      <c r="AD67" s="159">
        <f t="shared" si="39"/>
        <v>0.25531914893617019</v>
      </c>
      <c r="AE67" s="168">
        <f t="shared" si="51"/>
        <v>6</v>
      </c>
      <c r="AF67" s="6">
        <v>6</v>
      </c>
      <c r="AG67" s="6"/>
      <c r="AH67" s="137">
        <f t="shared" si="40"/>
        <v>65</v>
      </c>
      <c r="AI67" s="159">
        <f t="shared" si="41"/>
        <v>0.10169491525423729</v>
      </c>
      <c r="AJ67" s="168">
        <f t="shared" si="52"/>
        <v>4</v>
      </c>
      <c r="AK67" s="6">
        <v>4</v>
      </c>
      <c r="AL67" s="6"/>
      <c r="AM67" s="137">
        <f t="shared" si="42"/>
        <v>69</v>
      </c>
      <c r="AN67" s="159">
        <f t="shared" si="43"/>
        <v>6.1538461538461542E-2</v>
      </c>
      <c r="AO67" s="168">
        <f t="shared" si="53"/>
        <v>4</v>
      </c>
      <c r="AP67" s="6">
        <v>4</v>
      </c>
      <c r="AQ67" s="6"/>
      <c r="AR67" s="137">
        <f t="shared" si="44"/>
        <v>73</v>
      </c>
      <c r="AS67" s="159">
        <f t="shared" si="45"/>
        <v>5.7971014492753624E-2</v>
      </c>
      <c r="AT67" s="163">
        <f t="shared" si="46"/>
        <v>38</v>
      </c>
      <c r="AU67" s="164">
        <f t="shared" si="47"/>
        <v>0.11636509873281198</v>
      </c>
    </row>
    <row r="68" spans="2:47" ht="15" customHeight="1" outlineLevel="1">
      <c r="B68" s="49" t="s">
        <v>135</v>
      </c>
      <c r="C68" s="46" t="s">
        <v>103</v>
      </c>
      <c r="D68" s="169">
        <f>SUM(D45:D67)</f>
        <v>1</v>
      </c>
      <c r="E68" s="169">
        <f>SUM(E45:E67)</f>
        <v>1</v>
      </c>
      <c r="F68" s="169">
        <f>SUM(F45:F67)</f>
        <v>0</v>
      </c>
      <c r="G68" s="169">
        <f>SUM(G45:G67)</f>
        <v>1</v>
      </c>
      <c r="H68" s="165">
        <f>IFERROR((G68-E68)/E68,0)</f>
        <v>0</v>
      </c>
      <c r="I68" s="169">
        <f>SUM(I45:I67)</f>
        <v>1</v>
      </c>
      <c r="J68" s="169">
        <f>SUM(J45:J67)</f>
        <v>2</v>
      </c>
      <c r="K68" s="165">
        <f t="shared" si="29"/>
        <v>1</v>
      </c>
      <c r="L68" s="169">
        <f>SUM(L45:L67)</f>
        <v>66</v>
      </c>
      <c r="M68" s="169">
        <f>SUM(M45:M67)</f>
        <v>68</v>
      </c>
      <c r="N68" s="165">
        <f t="shared" si="31"/>
        <v>33</v>
      </c>
      <c r="O68" s="169">
        <f>SUM(O45:O67)</f>
        <v>0</v>
      </c>
      <c r="P68" s="169">
        <f>SUM(P45:P67)</f>
        <v>68</v>
      </c>
      <c r="Q68" s="165">
        <f t="shared" si="33"/>
        <v>0</v>
      </c>
      <c r="R68" s="169">
        <f>SUM(R45:R67)</f>
        <v>68</v>
      </c>
      <c r="S68" s="164">
        <f t="shared" si="35"/>
        <v>1.871621711025901</v>
      </c>
      <c r="U68" s="169">
        <f>SUM(U45:U67)</f>
        <v>48</v>
      </c>
      <c r="V68" s="169">
        <f>SUM(V45:V67)</f>
        <v>48</v>
      </c>
      <c r="W68" s="169">
        <f>SUM(W45:W67)</f>
        <v>0</v>
      </c>
      <c r="X68" s="169">
        <f>SUM(X45:X67)</f>
        <v>116</v>
      </c>
      <c r="Y68" s="165">
        <f>IFERROR((X68-P68)/P68,0)</f>
        <v>0.70588235294117652</v>
      </c>
      <c r="Z68" s="169">
        <f>SUM(Z45:Z67)</f>
        <v>166</v>
      </c>
      <c r="AA68" s="169">
        <f>SUM(AA45:AA67)</f>
        <v>166</v>
      </c>
      <c r="AB68" s="169">
        <f>SUM(AB45:AB67)</f>
        <v>0</v>
      </c>
      <c r="AC68" s="169">
        <f>SUM(AC45:AC67)</f>
        <v>282</v>
      </c>
      <c r="AD68" s="160">
        <f t="shared" si="39"/>
        <v>1.4310344827586208</v>
      </c>
      <c r="AE68" s="169">
        <f>SUM(AE45:AE67)</f>
        <v>146</v>
      </c>
      <c r="AF68" s="169">
        <f>SUM(AF45:AF67)</f>
        <v>146</v>
      </c>
      <c r="AG68" s="169">
        <f>SUM(AG45:AG67)</f>
        <v>0</v>
      </c>
      <c r="AH68" s="169">
        <f>SUM(AH45:AH67)</f>
        <v>428</v>
      </c>
      <c r="AI68" s="160">
        <f t="shared" si="41"/>
        <v>0.51773049645390068</v>
      </c>
      <c r="AJ68" s="169">
        <f>SUM(AJ45:AJ67)</f>
        <v>58</v>
      </c>
      <c r="AK68" s="169">
        <f>SUM(AK45:AK67)</f>
        <v>58</v>
      </c>
      <c r="AL68" s="169">
        <f>SUM(AL45:AL67)</f>
        <v>0</v>
      </c>
      <c r="AM68" s="169">
        <f>SUM(AM45:AM67)</f>
        <v>486</v>
      </c>
      <c r="AN68" s="160">
        <f t="shared" si="43"/>
        <v>0.13551401869158877</v>
      </c>
      <c r="AO68" s="169">
        <f>SUM(AO45:AO67)</f>
        <v>44</v>
      </c>
      <c r="AP68" s="169">
        <f>SUM(AP45:AP67)</f>
        <v>44</v>
      </c>
      <c r="AQ68" s="169">
        <f>SUM(AQ45:AQ67)</f>
        <v>0</v>
      </c>
      <c r="AR68" s="169">
        <f>SUM(AR45:AR67)</f>
        <v>530</v>
      </c>
      <c r="AS68" s="160">
        <f t="shared" si="45"/>
        <v>9.0534979423868317E-2</v>
      </c>
      <c r="AT68" s="169">
        <f>SUM(AT45:AT67)</f>
        <v>462</v>
      </c>
      <c r="AU68" s="164">
        <f t="shared" si="47"/>
        <v>0.46202389297755131</v>
      </c>
    </row>
    <row r="69" spans="2:47" ht="15" customHeight="1"/>
    <row r="70" spans="2:47" ht="15.6">
      <c r="B70" s="293" t="s">
        <v>105</v>
      </c>
      <c r="C70" s="293"/>
      <c r="D70" s="293"/>
      <c r="E70" s="293"/>
      <c r="F70" s="293"/>
      <c r="G70" s="293"/>
      <c r="H70" s="293"/>
      <c r="I70" s="293"/>
      <c r="J70" s="293"/>
      <c r="K70" s="293"/>
      <c r="L70" s="293"/>
      <c r="M70" s="293"/>
      <c r="N70" s="293"/>
      <c r="O70" s="293"/>
      <c r="P70" s="293"/>
      <c r="Q70" s="293"/>
      <c r="R70" s="293"/>
      <c r="S70" s="293"/>
      <c r="T70" s="293"/>
      <c r="U70" s="293"/>
      <c r="V70" s="293"/>
      <c r="W70" s="293"/>
      <c r="X70" s="293"/>
      <c r="Y70" s="293"/>
      <c r="Z70" s="293"/>
      <c r="AA70" s="293"/>
      <c r="AB70" s="293"/>
      <c r="AC70" s="293"/>
      <c r="AD70" s="293"/>
      <c r="AE70" s="293"/>
      <c r="AF70" s="293"/>
      <c r="AG70" s="293"/>
      <c r="AH70" s="293"/>
      <c r="AI70" s="293"/>
      <c r="AJ70" s="293"/>
      <c r="AK70" s="293"/>
      <c r="AL70" s="293"/>
      <c r="AM70" s="293"/>
      <c r="AN70" s="293"/>
      <c r="AO70" s="293"/>
      <c r="AP70" s="293"/>
      <c r="AQ70" s="293"/>
      <c r="AR70" s="293"/>
      <c r="AS70" s="293"/>
      <c r="AT70" s="293"/>
      <c r="AU70" s="293"/>
    </row>
    <row r="71" spans="2:47" ht="5.45" customHeight="1" outlineLevel="1">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row>
    <row r="72" spans="2:47" outlineLevel="1">
      <c r="B72" s="304"/>
      <c r="C72" s="325" t="s">
        <v>102</v>
      </c>
      <c r="D72" s="310" t="s">
        <v>127</v>
      </c>
      <c r="E72" s="312"/>
      <c r="F72" s="312"/>
      <c r="G72" s="312"/>
      <c r="H72" s="312"/>
      <c r="I72" s="312"/>
      <c r="J72" s="312"/>
      <c r="K72" s="312"/>
      <c r="L72" s="312"/>
      <c r="M72" s="312"/>
      <c r="N72" s="312"/>
      <c r="O72" s="312"/>
      <c r="P72" s="312"/>
      <c r="Q72" s="311"/>
      <c r="R72" s="313" t="str">
        <f xml:space="preserve"> D73&amp;" - "&amp;O73</f>
        <v>2019 - 2023</v>
      </c>
      <c r="S72" s="314"/>
      <c r="U72" s="310" t="s">
        <v>128</v>
      </c>
      <c r="V72" s="312"/>
      <c r="W72" s="312"/>
      <c r="X72" s="312"/>
      <c r="Y72" s="312"/>
      <c r="Z72" s="312"/>
      <c r="AA72" s="312"/>
      <c r="AB72" s="312"/>
      <c r="AC72" s="312"/>
      <c r="AD72" s="312"/>
      <c r="AE72" s="312"/>
      <c r="AF72" s="312"/>
      <c r="AG72" s="312"/>
      <c r="AH72" s="312"/>
      <c r="AI72" s="312"/>
      <c r="AJ72" s="312"/>
      <c r="AK72" s="312"/>
      <c r="AL72" s="312"/>
      <c r="AM72" s="312"/>
      <c r="AN72" s="312"/>
      <c r="AO72" s="312"/>
      <c r="AP72" s="312"/>
      <c r="AQ72" s="312"/>
      <c r="AR72" s="312"/>
      <c r="AS72" s="312"/>
      <c r="AT72" s="312"/>
      <c r="AU72" s="311"/>
    </row>
    <row r="73" spans="2:47" outlineLevel="1">
      <c r="B73" s="305"/>
      <c r="C73" s="325"/>
      <c r="D73" s="310">
        <f>$C$3-5</f>
        <v>2019</v>
      </c>
      <c r="E73" s="311"/>
      <c r="F73" s="310">
        <f>$C$3-4</f>
        <v>2020</v>
      </c>
      <c r="G73" s="312"/>
      <c r="H73" s="311"/>
      <c r="I73" s="310">
        <f>$C$3-3</f>
        <v>2021</v>
      </c>
      <c r="J73" s="312"/>
      <c r="K73" s="311"/>
      <c r="L73" s="310">
        <f>$C$3-2</f>
        <v>2022</v>
      </c>
      <c r="M73" s="312"/>
      <c r="N73" s="311"/>
      <c r="O73" s="310">
        <f>$C$3-1</f>
        <v>2023</v>
      </c>
      <c r="P73" s="312"/>
      <c r="Q73" s="311"/>
      <c r="R73" s="315"/>
      <c r="S73" s="316"/>
      <c r="U73" s="310">
        <f>$C$3</f>
        <v>2024</v>
      </c>
      <c r="V73" s="312"/>
      <c r="W73" s="312"/>
      <c r="X73" s="312"/>
      <c r="Y73" s="311"/>
      <c r="Z73" s="310">
        <f>$C$3+1</f>
        <v>2025</v>
      </c>
      <c r="AA73" s="312"/>
      <c r="AB73" s="312"/>
      <c r="AC73" s="312"/>
      <c r="AD73" s="311"/>
      <c r="AE73" s="310">
        <f>$C$3+2</f>
        <v>2026</v>
      </c>
      <c r="AF73" s="312"/>
      <c r="AG73" s="312"/>
      <c r="AH73" s="312"/>
      <c r="AI73" s="311"/>
      <c r="AJ73" s="310">
        <f>$C$3+3</f>
        <v>2027</v>
      </c>
      <c r="AK73" s="312"/>
      <c r="AL73" s="312"/>
      <c r="AM73" s="312"/>
      <c r="AN73" s="311"/>
      <c r="AO73" s="310">
        <f>$C$3+4</f>
        <v>2028</v>
      </c>
      <c r="AP73" s="312"/>
      <c r="AQ73" s="312"/>
      <c r="AR73" s="312"/>
      <c r="AS73" s="311"/>
      <c r="AT73" s="317" t="str">
        <f>U73&amp;" - "&amp;AO73</f>
        <v>2024 - 2028</v>
      </c>
      <c r="AU73" s="318"/>
    </row>
    <row r="74" spans="2:47" ht="43.15" outlineLevel="1">
      <c r="B74" s="306"/>
      <c r="C74" s="325"/>
      <c r="D74" s="64" t="s">
        <v>129</v>
      </c>
      <c r="E74" s="65" t="s">
        <v>130</v>
      </c>
      <c r="F74" s="64" t="s">
        <v>129</v>
      </c>
      <c r="G74" s="8" t="s">
        <v>130</v>
      </c>
      <c r="H74" s="65" t="s">
        <v>131</v>
      </c>
      <c r="I74" s="64" t="s">
        <v>129</v>
      </c>
      <c r="J74" s="8" t="s">
        <v>130</v>
      </c>
      <c r="K74" s="65" t="s">
        <v>131</v>
      </c>
      <c r="L74" s="64" t="s">
        <v>129</v>
      </c>
      <c r="M74" s="8" t="s">
        <v>130</v>
      </c>
      <c r="N74" s="65" t="s">
        <v>131</v>
      </c>
      <c r="O74" s="64" t="s">
        <v>129</v>
      </c>
      <c r="P74" s="8" t="s">
        <v>130</v>
      </c>
      <c r="Q74" s="65" t="s">
        <v>131</v>
      </c>
      <c r="R74" s="64" t="s">
        <v>123</v>
      </c>
      <c r="S74" s="119" t="s">
        <v>132</v>
      </c>
      <c r="U74" s="64" t="s">
        <v>129</v>
      </c>
      <c r="V74" s="104" t="s">
        <v>133</v>
      </c>
      <c r="W74" s="104" t="s">
        <v>134</v>
      </c>
      <c r="X74" s="8" t="s">
        <v>130</v>
      </c>
      <c r="Y74" s="65" t="s">
        <v>131</v>
      </c>
      <c r="Z74" s="64" t="s">
        <v>129</v>
      </c>
      <c r="AA74" s="104" t="s">
        <v>133</v>
      </c>
      <c r="AB74" s="104" t="s">
        <v>134</v>
      </c>
      <c r="AC74" s="8" t="s">
        <v>130</v>
      </c>
      <c r="AD74" s="65" t="s">
        <v>131</v>
      </c>
      <c r="AE74" s="64" t="s">
        <v>129</v>
      </c>
      <c r="AF74" s="104" t="s">
        <v>133</v>
      </c>
      <c r="AG74" s="104" t="s">
        <v>134</v>
      </c>
      <c r="AH74" s="8" t="s">
        <v>130</v>
      </c>
      <c r="AI74" s="65" t="s">
        <v>131</v>
      </c>
      <c r="AJ74" s="64" t="s">
        <v>129</v>
      </c>
      <c r="AK74" s="104" t="s">
        <v>133</v>
      </c>
      <c r="AL74" s="104" t="s">
        <v>134</v>
      </c>
      <c r="AM74" s="8" t="s">
        <v>130</v>
      </c>
      <c r="AN74" s="65" t="s">
        <v>131</v>
      </c>
      <c r="AO74" s="64" t="s">
        <v>129</v>
      </c>
      <c r="AP74" s="104" t="s">
        <v>133</v>
      </c>
      <c r="AQ74" s="104" t="s">
        <v>134</v>
      </c>
      <c r="AR74" s="8" t="s">
        <v>130</v>
      </c>
      <c r="AS74" s="65" t="s">
        <v>131</v>
      </c>
      <c r="AT74" s="64" t="s">
        <v>123</v>
      </c>
      <c r="AU74" s="119" t="s">
        <v>132</v>
      </c>
    </row>
    <row r="75" spans="2:47" outlineLevel="1">
      <c r="B75" s="235" t="s">
        <v>75</v>
      </c>
      <c r="C75" s="62" t="s">
        <v>103</v>
      </c>
      <c r="D75" s="68"/>
      <c r="E75" s="69"/>
      <c r="F75" s="68"/>
      <c r="G75" s="137">
        <f t="shared" ref="G75:G97" si="54">E75+F75</f>
        <v>0</v>
      </c>
      <c r="H75" s="166">
        <f t="shared" ref="H75:H97" si="55">IFERROR((G75-E75)/E75,0)</f>
        <v>0</v>
      </c>
      <c r="I75" s="68"/>
      <c r="J75" s="137">
        <f t="shared" ref="J75:J97" si="56">G75+I75</f>
        <v>0</v>
      </c>
      <c r="K75" s="166">
        <f t="shared" ref="K75:K98" si="57">IFERROR((J75-G75)/G75,0)</f>
        <v>0</v>
      </c>
      <c r="L75" s="68"/>
      <c r="M75" s="137">
        <f t="shared" ref="M75:M97" si="58">J75+L75</f>
        <v>0</v>
      </c>
      <c r="N75" s="166">
        <f t="shared" ref="N75:N98" si="59">IFERROR((M75-J75)/J75,0)</f>
        <v>0</v>
      </c>
      <c r="O75" s="68"/>
      <c r="P75" s="137">
        <f t="shared" ref="P75:P97" si="60">M75+O75</f>
        <v>0</v>
      </c>
      <c r="Q75" s="166">
        <f t="shared" ref="Q75:Q98" si="61">IFERROR((P75-M75)/M75,0)</f>
        <v>0</v>
      </c>
      <c r="R75" s="163">
        <f t="shared" ref="R75:R97" si="62">D75+F75+I75+L75+O75</f>
        <v>0</v>
      </c>
      <c r="S75" s="164">
        <f t="shared" ref="S75:S98" si="63">IFERROR((P75/E75)^(1/4)-1,0)</f>
        <v>0</v>
      </c>
      <c r="U75" s="168">
        <f>V75+W75</f>
        <v>0</v>
      </c>
      <c r="V75" s="6"/>
      <c r="W75" s="6"/>
      <c r="X75" s="137">
        <f t="shared" ref="X75:X97" si="64">P75+U75</f>
        <v>0</v>
      </c>
      <c r="Y75" s="166">
        <f t="shared" ref="Y75:Y97" si="65">IFERROR((X75-P75)/P75,0)</f>
        <v>0</v>
      </c>
      <c r="Z75" s="168">
        <f>AA75+AB75</f>
        <v>0</v>
      </c>
      <c r="AA75" s="6"/>
      <c r="AB75" s="6"/>
      <c r="AC75" s="137">
        <f t="shared" ref="AC75:AC97" si="66">X75+Z75</f>
        <v>0</v>
      </c>
      <c r="AD75" s="159">
        <f t="shared" ref="AD75:AD98" si="67">IFERROR((AC75-X75)/X75,0)</f>
        <v>0</v>
      </c>
      <c r="AE75" s="168">
        <f>AF75+AG75</f>
        <v>0</v>
      </c>
      <c r="AF75" s="6"/>
      <c r="AG75" s="6"/>
      <c r="AH75" s="137">
        <f t="shared" ref="AH75:AH97" si="68">AC75+AE75</f>
        <v>0</v>
      </c>
      <c r="AI75" s="159">
        <f t="shared" ref="AI75:AI98" si="69">IFERROR((AH75-AC75)/AC75,0)</f>
        <v>0</v>
      </c>
      <c r="AJ75" s="168">
        <f>AK75+AL75</f>
        <v>0</v>
      </c>
      <c r="AK75" s="6"/>
      <c r="AL75" s="6"/>
      <c r="AM75" s="137">
        <f t="shared" ref="AM75:AM97" si="70">AH75+AJ75</f>
        <v>0</v>
      </c>
      <c r="AN75" s="159">
        <f t="shared" ref="AN75:AN98" si="71">IFERROR((AM75-AH75)/AH75,0)</f>
        <v>0</v>
      </c>
      <c r="AO75" s="168">
        <f>AP75+AQ75</f>
        <v>0</v>
      </c>
      <c r="AP75" s="6"/>
      <c r="AQ75" s="6"/>
      <c r="AR75" s="137">
        <f t="shared" ref="AR75:AR97" si="72">AM75+AO75</f>
        <v>0</v>
      </c>
      <c r="AS75" s="159">
        <f t="shared" ref="AS75:AS98" si="73">IFERROR((AR75-AM75)/AM75,0)</f>
        <v>0</v>
      </c>
      <c r="AT75" s="163">
        <f t="shared" ref="AT75:AT97" si="74">U75+Z75+AE75+AJ75+AO75</f>
        <v>0</v>
      </c>
      <c r="AU75" s="164">
        <f>IFERROR((AR75/X75)^(1/4)-1,0)</f>
        <v>0</v>
      </c>
    </row>
    <row r="76" spans="2:47" outlineLevel="1">
      <c r="B76" s="236" t="s">
        <v>76</v>
      </c>
      <c r="C76" s="62" t="s">
        <v>103</v>
      </c>
      <c r="D76" s="68"/>
      <c r="E76" s="69"/>
      <c r="F76" s="68"/>
      <c r="G76" s="137">
        <f t="shared" si="54"/>
        <v>0</v>
      </c>
      <c r="H76" s="166">
        <f t="shared" si="55"/>
        <v>0</v>
      </c>
      <c r="I76" s="68"/>
      <c r="J76" s="137">
        <f t="shared" si="56"/>
        <v>0</v>
      </c>
      <c r="K76" s="166">
        <f t="shared" si="57"/>
        <v>0</v>
      </c>
      <c r="L76" s="68"/>
      <c r="M76" s="137">
        <f t="shared" si="58"/>
        <v>0</v>
      </c>
      <c r="N76" s="166">
        <f t="shared" si="59"/>
        <v>0</v>
      </c>
      <c r="O76" s="68"/>
      <c r="P76" s="137">
        <f t="shared" si="60"/>
        <v>0</v>
      </c>
      <c r="Q76" s="166">
        <f t="shared" si="61"/>
        <v>0</v>
      </c>
      <c r="R76" s="163">
        <f t="shared" si="62"/>
        <v>0</v>
      </c>
      <c r="S76" s="164">
        <f t="shared" si="63"/>
        <v>0</v>
      </c>
      <c r="U76" s="168">
        <f t="shared" ref="U76:U97" si="75">V76+W76</f>
        <v>464</v>
      </c>
      <c r="V76" s="6">
        <v>464</v>
      </c>
      <c r="W76" s="6"/>
      <c r="X76" s="137">
        <f t="shared" si="64"/>
        <v>464</v>
      </c>
      <c r="Y76" s="166">
        <f t="shared" si="65"/>
        <v>0</v>
      </c>
      <c r="Z76" s="168">
        <f t="shared" ref="Z76:Z97" si="76">AA76+AB76</f>
        <v>2330</v>
      </c>
      <c r="AA76" s="6">
        <f>647+1683</f>
        <v>2330</v>
      </c>
      <c r="AB76" s="6"/>
      <c r="AC76" s="137">
        <f t="shared" si="66"/>
        <v>2794</v>
      </c>
      <c r="AD76" s="159">
        <f t="shared" si="67"/>
        <v>5.0215517241379306</v>
      </c>
      <c r="AE76" s="168">
        <f t="shared" ref="AE76:AE97" si="77">AF76+AG76</f>
        <v>2170</v>
      </c>
      <c r="AF76" s="6">
        <v>2170</v>
      </c>
      <c r="AG76" s="6"/>
      <c r="AH76" s="137">
        <f t="shared" si="68"/>
        <v>4964</v>
      </c>
      <c r="AI76" s="159">
        <f t="shared" si="69"/>
        <v>0.77666428060128845</v>
      </c>
      <c r="AJ76" s="168">
        <f t="shared" ref="AJ76:AJ97" si="78">AK76+AL76</f>
        <v>443</v>
      </c>
      <c r="AK76" s="6">
        <v>443</v>
      </c>
      <c r="AL76" s="6"/>
      <c r="AM76" s="137">
        <f t="shared" si="70"/>
        <v>5407</v>
      </c>
      <c r="AN76" s="159">
        <f t="shared" si="71"/>
        <v>8.924254633360193E-2</v>
      </c>
      <c r="AO76" s="168">
        <f t="shared" ref="AO76:AO97" si="79">AP76+AQ76</f>
        <v>423</v>
      </c>
      <c r="AP76" s="6">
        <v>423</v>
      </c>
      <c r="AQ76" s="6"/>
      <c r="AR76" s="137">
        <f t="shared" si="72"/>
        <v>5830</v>
      </c>
      <c r="AS76" s="159">
        <f t="shared" si="73"/>
        <v>7.8231921583132982E-2</v>
      </c>
      <c r="AT76" s="163">
        <f t="shared" si="74"/>
        <v>5830</v>
      </c>
      <c r="AU76" s="164">
        <f t="shared" ref="AU76:AU97" si="80">IFERROR((AR76/X76)^(1/4)-1,0)</f>
        <v>0.88272826901117152</v>
      </c>
    </row>
    <row r="77" spans="2:47" outlineLevel="1">
      <c r="B77" s="236" t="s">
        <v>77</v>
      </c>
      <c r="C77" s="62" t="s">
        <v>103</v>
      </c>
      <c r="D77" s="68"/>
      <c r="E77" s="69"/>
      <c r="F77" s="68"/>
      <c r="G77" s="137">
        <f t="shared" si="54"/>
        <v>0</v>
      </c>
      <c r="H77" s="166">
        <f t="shared" si="55"/>
        <v>0</v>
      </c>
      <c r="I77" s="68"/>
      <c r="J77" s="137">
        <f t="shared" si="56"/>
        <v>0</v>
      </c>
      <c r="K77" s="166">
        <f t="shared" si="57"/>
        <v>0</v>
      </c>
      <c r="L77" s="68"/>
      <c r="M77" s="137">
        <f t="shared" si="58"/>
        <v>0</v>
      </c>
      <c r="N77" s="166">
        <f t="shared" si="59"/>
        <v>0</v>
      </c>
      <c r="O77" s="68"/>
      <c r="P77" s="137">
        <f t="shared" si="60"/>
        <v>0</v>
      </c>
      <c r="Q77" s="166">
        <f t="shared" si="61"/>
        <v>0</v>
      </c>
      <c r="R77" s="163">
        <f t="shared" si="62"/>
        <v>0</v>
      </c>
      <c r="S77" s="164">
        <f t="shared" si="63"/>
        <v>0</v>
      </c>
      <c r="U77" s="168">
        <f t="shared" si="75"/>
        <v>0</v>
      </c>
      <c r="V77" s="6"/>
      <c r="W77" s="6"/>
      <c r="X77" s="137">
        <f t="shared" si="64"/>
        <v>0</v>
      </c>
      <c r="Y77" s="166">
        <f t="shared" si="65"/>
        <v>0</v>
      </c>
      <c r="Z77" s="168">
        <f t="shared" si="76"/>
        <v>0</v>
      </c>
      <c r="AA77" s="6"/>
      <c r="AB77" s="6"/>
      <c r="AC77" s="137">
        <f t="shared" si="66"/>
        <v>0</v>
      </c>
      <c r="AD77" s="159">
        <f t="shared" si="67"/>
        <v>0</v>
      </c>
      <c r="AE77" s="168">
        <f t="shared" si="77"/>
        <v>0</v>
      </c>
      <c r="AF77" s="6"/>
      <c r="AG77" s="6"/>
      <c r="AH77" s="137">
        <f t="shared" si="68"/>
        <v>0</v>
      </c>
      <c r="AI77" s="159">
        <f t="shared" si="69"/>
        <v>0</v>
      </c>
      <c r="AJ77" s="168">
        <f t="shared" si="78"/>
        <v>0</v>
      </c>
      <c r="AK77" s="6"/>
      <c r="AL77" s="6"/>
      <c r="AM77" s="137">
        <f t="shared" si="70"/>
        <v>0</v>
      </c>
      <c r="AN77" s="159">
        <f t="shared" si="71"/>
        <v>0</v>
      </c>
      <c r="AO77" s="168">
        <f t="shared" si="79"/>
        <v>0</v>
      </c>
      <c r="AP77" s="6"/>
      <c r="AQ77" s="6"/>
      <c r="AR77" s="137">
        <f t="shared" si="72"/>
        <v>0</v>
      </c>
      <c r="AS77" s="159">
        <f t="shared" si="73"/>
        <v>0</v>
      </c>
      <c r="AT77" s="163">
        <f t="shared" si="74"/>
        <v>0</v>
      </c>
      <c r="AU77" s="164">
        <f t="shared" si="80"/>
        <v>0</v>
      </c>
    </row>
    <row r="78" spans="2:47" outlineLevel="1">
      <c r="B78" s="235" t="s">
        <v>78</v>
      </c>
      <c r="C78" s="62" t="s">
        <v>103</v>
      </c>
      <c r="D78" s="68"/>
      <c r="E78" s="69"/>
      <c r="F78" s="68"/>
      <c r="G78" s="137">
        <f t="shared" si="54"/>
        <v>0</v>
      </c>
      <c r="H78" s="166">
        <f t="shared" si="55"/>
        <v>0</v>
      </c>
      <c r="I78" s="68"/>
      <c r="J78" s="137">
        <f t="shared" si="56"/>
        <v>0</v>
      </c>
      <c r="K78" s="166">
        <f t="shared" si="57"/>
        <v>0</v>
      </c>
      <c r="L78" s="68"/>
      <c r="M78" s="137">
        <f t="shared" si="58"/>
        <v>0</v>
      </c>
      <c r="N78" s="166">
        <f t="shared" si="59"/>
        <v>0</v>
      </c>
      <c r="O78" s="68"/>
      <c r="P78" s="137">
        <f t="shared" si="60"/>
        <v>0</v>
      </c>
      <c r="Q78" s="166">
        <f t="shared" si="61"/>
        <v>0</v>
      </c>
      <c r="R78" s="163">
        <f t="shared" si="62"/>
        <v>0</v>
      </c>
      <c r="S78" s="164">
        <f t="shared" si="63"/>
        <v>0</v>
      </c>
      <c r="U78" s="168">
        <f t="shared" si="75"/>
        <v>0</v>
      </c>
      <c r="V78" s="6"/>
      <c r="W78" s="6"/>
      <c r="X78" s="137">
        <f t="shared" si="64"/>
        <v>0</v>
      </c>
      <c r="Y78" s="166">
        <f t="shared" si="65"/>
        <v>0</v>
      </c>
      <c r="Z78" s="168">
        <f t="shared" si="76"/>
        <v>0</v>
      </c>
      <c r="AA78" s="6"/>
      <c r="AB78" s="6"/>
      <c r="AC78" s="137">
        <f t="shared" si="66"/>
        <v>0</v>
      </c>
      <c r="AD78" s="159">
        <f t="shared" si="67"/>
        <v>0</v>
      </c>
      <c r="AE78" s="168">
        <f t="shared" si="77"/>
        <v>0</v>
      </c>
      <c r="AF78" s="6"/>
      <c r="AG78" s="6"/>
      <c r="AH78" s="137">
        <f t="shared" si="68"/>
        <v>0</v>
      </c>
      <c r="AI78" s="159">
        <f t="shared" si="69"/>
        <v>0</v>
      </c>
      <c r="AJ78" s="168">
        <f t="shared" si="78"/>
        <v>0</v>
      </c>
      <c r="AK78" s="6"/>
      <c r="AL78" s="6"/>
      <c r="AM78" s="137">
        <f t="shared" si="70"/>
        <v>0</v>
      </c>
      <c r="AN78" s="159">
        <f t="shared" si="71"/>
        <v>0</v>
      </c>
      <c r="AO78" s="168">
        <f t="shared" si="79"/>
        <v>0</v>
      </c>
      <c r="AP78" s="6"/>
      <c r="AQ78" s="6"/>
      <c r="AR78" s="137">
        <f t="shared" si="72"/>
        <v>0</v>
      </c>
      <c r="AS78" s="159">
        <f t="shared" si="73"/>
        <v>0</v>
      </c>
      <c r="AT78" s="163">
        <f t="shared" si="74"/>
        <v>0</v>
      </c>
      <c r="AU78" s="164">
        <f t="shared" si="80"/>
        <v>0</v>
      </c>
    </row>
    <row r="79" spans="2:47" outlineLevel="1">
      <c r="B79" s="236" t="s">
        <v>79</v>
      </c>
      <c r="C79" s="62" t="s">
        <v>103</v>
      </c>
      <c r="D79" s="68"/>
      <c r="E79" s="69"/>
      <c r="F79" s="68"/>
      <c r="G79" s="137">
        <f t="shared" si="54"/>
        <v>0</v>
      </c>
      <c r="H79" s="166">
        <f t="shared" si="55"/>
        <v>0</v>
      </c>
      <c r="I79" s="68"/>
      <c r="J79" s="137">
        <f t="shared" si="56"/>
        <v>0</v>
      </c>
      <c r="K79" s="166">
        <f t="shared" si="57"/>
        <v>0</v>
      </c>
      <c r="L79" s="68"/>
      <c r="M79" s="137">
        <f t="shared" si="58"/>
        <v>0</v>
      </c>
      <c r="N79" s="166">
        <f t="shared" si="59"/>
        <v>0</v>
      </c>
      <c r="O79" s="68"/>
      <c r="P79" s="137">
        <f t="shared" si="60"/>
        <v>0</v>
      </c>
      <c r="Q79" s="166">
        <f t="shared" si="61"/>
        <v>0</v>
      </c>
      <c r="R79" s="163">
        <f t="shared" si="62"/>
        <v>0</v>
      </c>
      <c r="S79" s="164">
        <f t="shared" si="63"/>
        <v>0</v>
      </c>
      <c r="U79" s="168">
        <f t="shared" si="75"/>
        <v>215</v>
      </c>
      <c r="V79" s="6">
        <v>215</v>
      </c>
      <c r="W79" s="6"/>
      <c r="X79" s="137">
        <f t="shared" si="64"/>
        <v>215</v>
      </c>
      <c r="Y79" s="166">
        <f t="shared" si="65"/>
        <v>0</v>
      </c>
      <c r="Z79" s="168">
        <f t="shared" si="76"/>
        <v>839</v>
      </c>
      <c r="AA79" s="6">
        <f>232+607</f>
        <v>839</v>
      </c>
      <c r="AB79" s="6"/>
      <c r="AC79" s="137">
        <f t="shared" si="66"/>
        <v>1054</v>
      </c>
      <c r="AD79" s="159">
        <f t="shared" si="67"/>
        <v>3.902325581395349</v>
      </c>
      <c r="AE79" s="168">
        <f t="shared" si="77"/>
        <v>777</v>
      </c>
      <c r="AF79" s="6">
        <v>777</v>
      </c>
      <c r="AG79" s="6"/>
      <c r="AH79" s="137">
        <f t="shared" si="68"/>
        <v>1831</v>
      </c>
      <c r="AI79" s="159">
        <f t="shared" si="69"/>
        <v>0.73719165085388993</v>
      </c>
      <c r="AJ79" s="168">
        <f t="shared" si="78"/>
        <v>37</v>
      </c>
      <c r="AK79" s="6">
        <v>37</v>
      </c>
      <c r="AL79" s="6"/>
      <c r="AM79" s="137">
        <f t="shared" si="70"/>
        <v>1868</v>
      </c>
      <c r="AN79" s="159">
        <f t="shared" si="71"/>
        <v>2.0207536865101038E-2</v>
      </c>
      <c r="AO79" s="168">
        <f t="shared" si="79"/>
        <v>39</v>
      </c>
      <c r="AP79" s="6">
        <v>39</v>
      </c>
      <c r="AQ79" s="6"/>
      <c r="AR79" s="137">
        <f t="shared" si="72"/>
        <v>1907</v>
      </c>
      <c r="AS79" s="159">
        <f t="shared" si="73"/>
        <v>2.08779443254818E-2</v>
      </c>
      <c r="AT79" s="163">
        <f t="shared" si="74"/>
        <v>1907</v>
      </c>
      <c r="AU79" s="164">
        <f t="shared" si="80"/>
        <v>0.72575070025209554</v>
      </c>
    </row>
    <row r="80" spans="2:47" outlineLevel="1">
      <c r="B80" s="236" t="s">
        <v>80</v>
      </c>
      <c r="C80" s="62" t="s">
        <v>103</v>
      </c>
      <c r="D80" s="68"/>
      <c r="E80" s="69"/>
      <c r="F80" s="68"/>
      <c r="G80" s="137">
        <f t="shared" si="54"/>
        <v>0</v>
      </c>
      <c r="H80" s="166">
        <f t="shared" si="55"/>
        <v>0</v>
      </c>
      <c r="I80" s="68"/>
      <c r="J80" s="137">
        <f t="shared" si="56"/>
        <v>0</v>
      </c>
      <c r="K80" s="166">
        <f t="shared" si="57"/>
        <v>0</v>
      </c>
      <c r="L80" s="68"/>
      <c r="M80" s="137">
        <f t="shared" si="58"/>
        <v>0</v>
      </c>
      <c r="N80" s="166">
        <f t="shared" si="59"/>
        <v>0</v>
      </c>
      <c r="O80" s="68"/>
      <c r="P80" s="137">
        <f t="shared" si="60"/>
        <v>0</v>
      </c>
      <c r="Q80" s="166">
        <f t="shared" si="61"/>
        <v>0</v>
      </c>
      <c r="R80" s="163">
        <f t="shared" si="62"/>
        <v>0</v>
      </c>
      <c r="S80" s="164">
        <f t="shared" si="63"/>
        <v>0</v>
      </c>
      <c r="U80" s="168">
        <f t="shared" si="75"/>
        <v>0</v>
      </c>
      <c r="V80" s="6"/>
      <c r="W80" s="6"/>
      <c r="X80" s="137">
        <f t="shared" si="64"/>
        <v>0</v>
      </c>
      <c r="Y80" s="166">
        <f t="shared" si="65"/>
        <v>0</v>
      </c>
      <c r="Z80" s="168">
        <f t="shared" si="76"/>
        <v>0</v>
      </c>
      <c r="AA80" s="6"/>
      <c r="AB80" s="6"/>
      <c r="AC80" s="137">
        <f t="shared" si="66"/>
        <v>0</v>
      </c>
      <c r="AD80" s="159">
        <f t="shared" si="67"/>
        <v>0</v>
      </c>
      <c r="AE80" s="168">
        <f t="shared" si="77"/>
        <v>0</v>
      </c>
      <c r="AF80" s="6"/>
      <c r="AG80" s="6"/>
      <c r="AH80" s="137">
        <f t="shared" si="68"/>
        <v>0</v>
      </c>
      <c r="AI80" s="159">
        <f t="shared" si="69"/>
        <v>0</v>
      </c>
      <c r="AJ80" s="168">
        <f t="shared" si="78"/>
        <v>0</v>
      </c>
      <c r="AK80" s="6"/>
      <c r="AL80" s="6"/>
      <c r="AM80" s="137">
        <f t="shared" si="70"/>
        <v>0</v>
      </c>
      <c r="AN80" s="159">
        <f t="shared" si="71"/>
        <v>0</v>
      </c>
      <c r="AO80" s="168">
        <f t="shared" si="79"/>
        <v>0</v>
      </c>
      <c r="AP80" s="6"/>
      <c r="AQ80" s="6"/>
      <c r="AR80" s="137">
        <f t="shared" si="72"/>
        <v>0</v>
      </c>
      <c r="AS80" s="159">
        <f t="shared" si="73"/>
        <v>0</v>
      </c>
      <c r="AT80" s="163">
        <f t="shared" si="74"/>
        <v>0</v>
      </c>
      <c r="AU80" s="164">
        <f t="shared" si="80"/>
        <v>0</v>
      </c>
    </row>
    <row r="81" spans="2:47" outlineLevel="1">
      <c r="B81" s="235" t="s">
        <v>81</v>
      </c>
      <c r="C81" s="62" t="s">
        <v>103</v>
      </c>
      <c r="D81" s="68"/>
      <c r="E81" s="69"/>
      <c r="F81" s="68"/>
      <c r="G81" s="137">
        <f t="shared" si="54"/>
        <v>0</v>
      </c>
      <c r="H81" s="166">
        <f t="shared" si="55"/>
        <v>0</v>
      </c>
      <c r="I81" s="68"/>
      <c r="J81" s="137">
        <f t="shared" si="56"/>
        <v>0</v>
      </c>
      <c r="K81" s="166">
        <f t="shared" si="57"/>
        <v>0</v>
      </c>
      <c r="L81" s="68"/>
      <c r="M81" s="137">
        <f t="shared" si="58"/>
        <v>0</v>
      </c>
      <c r="N81" s="166">
        <f t="shared" si="59"/>
        <v>0</v>
      </c>
      <c r="O81" s="68"/>
      <c r="P81" s="137">
        <f t="shared" si="60"/>
        <v>0</v>
      </c>
      <c r="Q81" s="166">
        <f t="shared" si="61"/>
        <v>0</v>
      </c>
      <c r="R81" s="163">
        <f t="shared" si="62"/>
        <v>0</v>
      </c>
      <c r="S81" s="164">
        <f t="shared" si="63"/>
        <v>0</v>
      </c>
      <c r="U81" s="168">
        <f t="shared" si="75"/>
        <v>0</v>
      </c>
      <c r="V81" s="6"/>
      <c r="W81" s="6"/>
      <c r="X81" s="137">
        <f t="shared" si="64"/>
        <v>0</v>
      </c>
      <c r="Y81" s="166">
        <f t="shared" si="65"/>
        <v>0</v>
      </c>
      <c r="Z81" s="168">
        <f t="shared" si="76"/>
        <v>0</v>
      </c>
      <c r="AA81" s="6"/>
      <c r="AB81" s="6"/>
      <c r="AC81" s="137">
        <f t="shared" si="66"/>
        <v>0</v>
      </c>
      <c r="AD81" s="159">
        <f t="shared" si="67"/>
        <v>0</v>
      </c>
      <c r="AE81" s="168">
        <f t="shared" si="77"/>
        <v>0</v>
      </c>
      <c r="AF81" s="6"/>
      <c r="AG81" s="6"/>
      <c r="AH81" s="137">
        <f t="shared" si="68"/>
        <v>0</v>
      </c>
      <c r="AI81" s="159">
        <f t="shared" si="69"/>
        <v>0</v>
      </c>
      <c r="AJ81" s="168">
        <f t="shared" si="78"/>
        <v>0</v>
      </c>
      <c r="AK81" s="6"/>
      <c r="AL81" s="6"/>
      <c r="AM81" s="137">
        <f t="shared" si="70"/>
        <v>0</v>
      </c>
      <c r="AN81" s="159">
        <f t="shared" si="71"/>
        <v>0</v>
      </c>
      <c r="AO81" s="168">
        <f t="shared" si="79"/>
        <v>0</v>
      </c>
      <c r="AP81" s="6"/>
      <c r="AQ81" s="6"/>
      <c r="AR81" s="137">
        <f t="shared" si="72"/>
        <v>0</v>
      </c>
      <c r="AS81" s="159">
        <f t="shared" si="73"/>
        <v>0</v>
      </c>
      <c r="AT81" s="163">
        <f t="shared" si="74"/>
        <v>0</v>
      </c>
      <c r="AU81" s="164">
        <f t="shared" si="80"/>
        <v>0</v>
      </c>
    </row>
    <row r="82" spans="2:47" outlineLevel="1">
      <c r="B82" s="236" t="s">
        <v>82</v>
      </c>
      <c r="C82" s="62" t="s">
        <v>103</v>
      </c>
      <c r="D82" s="68"/>
      <c r="E82" s="69"/>
      <c r="F82" s="68"/>
      <c r="G82" s="137">
        <f t="shared" si="54"/>
        <v>0</v>
      </c>
      <c r="H82" s="166">
        <f t="shared" si="55"/>
        <v>0</v>
      </c>
      <c r="I82" s="68"/>
      <c r="J82" s="137">
        <f t="shared" si="56"/>
        <v>0</v>
      </c>
      <c r="K82" s="166">
        <f t="shared" si="57"/>
        <v>0</v>
      </c>
      <c r="L82" s="68"/>
      <c r="M82" s="137">
        <f t="shared" si="58"/>
        <v>0</v>
      </c>
      <c r="N82" s="166">
        <f t="shared" si="59"/>
        <v>0</v>
      </c>
      <c r="O82" s="68"/>
      <c r="P82" s="137">
        <f t="shared" si="60"/>
        <v>0</v>
      </c>
      <c r="Q82" s="166">
        <f t="shared" si="61"/>
        <v>0</v>
      </c>
      <c r="R82" s="163">
        <f t="shared" si="62"/>
        <v>0</v>
      </c>
      <c r="S82" s="164">
        <f t="shared" si="63"/>
        <v>0</v>
      </c>
      <c r="U82" s="168">
        <f t="shared" si="75"/>
        <v>290</v>
      </c>
      <c r="V82" s="6">
        <v>290</v>
      </c>
      <c r="W82" s="6"/>
      <c r="X82" s="137">
        <f t="shared" si="64"/>
        <v>290</v>
      </c>
      <c r="Y82" s="166">
        <f t="shared" si="65"/>
        <v>0</v>
      </c>
      <c r="Z82" s="168">
        <f t="shared" si="76"/>
        <v>1469</v>
      </c>
      <c r="AA82" s="6">
        <f>625+844</f>
        <v>1469</v>
      </c>
      <c r="AB82" s="6"/>
      <c r="AC82" s="137">
        <f t="shared" si="66"/>
        <v>1759</v>
      </c>
      <c r="AD82" s="159">
        <f t="shared" si="67"/>
        <v>5.0655172413793101</v>
      </c>
      <c r="AE82" s="168">
        <f t="shared" si="77"/>
        <v>1263</v>
      </c>
      <c r="AF82" s="6">
        <v>1263</v>
      </c>
      <c r="AG82" s="6"/>
      <c r="AH82" s="137">
        <f t="shared" si="68"/>
        <v>3022</v>
      </c>
      <c r="AI82" s="159">
        <f t="shared" si="69"/>
        <v>0.71802160318362707</v>
      </c>
      <c r="AJ82" s="168">
        <f t="shared" si="78"/>
        <v>241</v>
      </c>
      <c r="AK82" s="6">
        <v>241</v>
      </c>
      <c r="AL82" s="6"/>
      <c r="AM82" s="137">
        <f t="shared" si="70"/>
        <v>3263</v>
      </c>
      <c r="AN82" s="159">
        <f t="shared" si="71"/>
        <v>7.9748510919920579E-2</v>
      </c>
      <c r="AO82" s="168">
        <f t="shared" si="79"/>
        <v>265</v>
      </c>
      <c r="AP82" s="6">
        <v>265</v>
      </c>
      <c r="AQ82" s="6"/>
      <c r="AR82" s="137">
        <f t="shared" si="72"/>
        <v>3528</v>
      </c>
      <c r="AS82" s="159">
        <f t="shared" si="73"/>
        <v>8.1213607110021457E-2</v>
      </c>
      <c r="AT82" s="163">
        <f t="shared" si="74"/>
        <v>3528</v>
      </c>
      <c r="AU82" s="164">
        <f t="shared" si="80"/>
        <v>0.86759475097170879</v>
      </c>
    </row>
    <row r="83" spans="2:47" outlineLevel="1">
      <c r="B83" s="236" t="s">
        <v>83</v>
      </c>
      <c r="C83" s="62" t="s">
        <v>103</v>
      </c>
      <c r="D83" s="68"/>
      <c r="E83" s="69"/>
      <c r="F83" s="68"/>
      <c r="G83" s="137">
        <f t="shared" si="54"/>
        <v>0</v>
      </c>
      <c r="H83" s="166">
        <f t="shared" si="55"/>
        <v>0</v>
      </c>
      <c r="I83" s="68"/>
      <c r="J83" s="137">
        <f t="shared" si="56"/>
        <v>0</v>
      </c>
      <c r="K83" s="166">
        <f t="shared" si="57"/>
        <v>0</v>
      </c>
      <c r="L83" s="68"/>
      <c r="M83" s="137">
        <f t="shared" si="58"/>
        <v>0</v>
      </c>
      <c r="N83" s="166">
        <f t="shared" si="59"/>
        <v>0</v>
      </c>
      <c r="O83" s="68"/>
      <c r="P83" s="137">
        <f t="shared" si="60"/>
        <v>0</v>
      </c>
      <c r="Q83" s="166">
        <f t="shared" si="61"/>
        <v>0</v>
      </c>
      <c r="R83" s="163">
        <f t="shared" si="62"/>
        <v>0</v>
      </c>
      <c r="S83" s="164">
        <f t="shared" si="63"/>
        <v>0</v>
      </c>
      <c r="U83" s="168">
        <f t="shared" si="75"/>
        <v>0</v>
      </c>
      <c r="V83" s="6"/>
      <c r="W83" s="6"/>
      <c r="X83" s="137">
        <f t="shared" si="64"/>
        <v>0</v>
      </c>
      <c r="Y83" s="166">
        <f t="shared" si="65"/>
        <v>0</v>
      </c>
      <c r="Z83" s="168">
        <f t="shared" si="76"/>
        <v>0</v>
      </c>
      <c r="AA83" s="6"/>
      <c r="AB83" s="6"/>
      <c r="AC83" s="137">
        <f t="shared" si="66"/>
        <v>0</v>
      </c>
      <c r="AD83" s="159">
        <f t="shared" si="67"/>
        <v>0</v>
      </c>
      <c r="AE83" s="168">
        <f t="shared" si="77"/>
        <v>0</v>
      </c>
      <c r="AF83" s="6"/>
      <c r="AG83" s="6"/>
      <c r="AH83" s="137">
        <f t="shared" si="68"/>
        <v>0</v>
      </c>
      <c r="AI83" s="159">
        <f t="shared" si="69"/>
        <v>0</v>
      </c>
      <c r="AJ83" s="168">
        <f t="shared" si="78"/>
        <v>0</v>
      </c>
      <c r="AK83" s="6"/>
      <c r="AL83" s="6"/>
      <c r="AM83" s="137">
        <f t="shared" si="70"/>
        <v>0</v>
      </c>
      <c r="AN83" s="159">
        <f t="shared" si="71"/>
        <v>0</v>
      </c>
      <c r="AO83" s="168">
        <f t="shared" si="79"/>
        <v>0</v>
      </c>
      <c r="AP83" s="6"/>
      <c r="AQ83" s="6"/>
      <c r="AR83" s="137">
        <f t="shared" si="72"/>
        <v>0</v>
      </c>
      <c r="AS83" s="159">
        <f t="shared" si="73"/>
        <v>0</v>
      </c>
      <c r="AT83" s="163">
        <f t="shared" si="74"/>
        <v>0</v>
      </c>
      <c r="AU83" s="164">
        <f t="shared" si="80"/>
        <v>0</v>
      </c>
    </row>
    <row r="84" spans="2:47" outlineLevel="1">
      <c r="B84" s="235" t="s">
        <v>84</v>
      </c>
      <c r="C84" s="62" t="s">
        <v>103</v>
      </c>
      <c r="D84" s="68"/>
      <c r="E84" s="69"/>
      <c r="F84" s="68"/>
      <c r="G84" s="137">
        <f t="shared" si="54"/>
        <v>0</v>
      </c>
      <c r="H84" s="166">
        <f t="shared" si="55"/>
        <v>0</v>
      </c>
      <c r="I84" s="68"/>
      <c r="J84" s="137">
        <f t="shared" si="56"/>
        <v>0</v>
      </c>
      <c r="K84" s="166">
        <f t="shared" si="57"/>
        <v>0</v>
      </c>
      <c r="L84" s="68"/>
      <c r="M84" s="137">
        <f t="shared" si="58"/>
        <v>0</v>
      </c>
      <c r="N84" s="166">
        <f t="shared" si="59"/>
        <v>0</v>
      </c>
      <c r="O84" s="68"/>
      <c r="P84" s="137">
        <f t="shared" si="60"/>
        <v>0</v>
      </c>
      <c r="Q84" s="166">
        <f t="shared" si="61"/>
        <v>0</v>
      </c>
      <c r="R84" s="163">
        <f t="shared" si="62"/>
        <v>0</v>
      </c>
      <c r="S84" s="164">
        <f t="shared" si="63"/>
        <v>0</v>
      </c>
      <c r="U84" s="168">
        <f t="shared" si="75"/>
        <v>0</v>
      </c>
      <c r="V84" s="6"/>
      <c r="W84" s="6"/>
      <c r="X84" s="137">
        <f t="shared" si="64"/>
        <v>0</v>
      </c>
      <c r="Y84" s="166">
        <f t="shared" si="65"/>
        <v>0</v>
      </c>
      <c r="Z84" s="168">
        <f t="shared" si="76"/>
        <v>0</v>
      </c>
      <c r="AA84" s="6"/>
      <c r="AB84" s="6"/>
      <c r="AC84" s="137">
        <f t="shared" si="66"/>
        <v>0</v>
      </c>
      <c r="AD84" s="159">
        <f t="shared" si="67"/>
        <v>0</v>
      </c>
      <c r="AE84" s="168">
        <f t="shared" si="77"/>
        <v>0</v>
      </c>
      <c r="AF84" s="6"/>
      <c r="AG84" s="6"/>
      <c r="AH84" s="137">
        <f t="shared" si="68"/>
        <v>0</v>
      </c>
      <c r="AI84" s="159">
        <f t="shared" si="69"/>
        <v>0</v>
      </c>
      <c r="AJ84" s="168">
        <f t="shared" si="78"/>
        <v>0</v>
      </c>
      <c r="AK84" s="6"/>
      <c r="AL84" s="6"/>
      <c r="AM84" s="137">
        <f t="shared" si="70"/>
        <v>0</v>
      </c>
      <c r="AN84" s="159">
        <f t="shared" si="71"/>
        <v>0</v>
      </c>
      <c r="AO84" s="168">
        <f t="shared" si="79"/>
        <v>0</v>
      </c>
      <c r="AP84" s="6"/>
      <c r="AQ84" s="6"/>
      <c r="AR84" s="137">
        <f t="shared" si="72"/>
        <v>0</v>
      </c>
      <c r="AS84" s="159">
        <f t="shared" si="73"/>
        <v>0</v>
      </c>
      <c r="AT84" s="163">
        <f t="shared" si="74"/>
        <v>0</v>
      </c>
      <c r="AU84" s="164">
        <f t="shared" si="80"/>
        <v>0</v>
      </c>
    </row>
    <row r="85" spans="2:47" outlineLevel="1">
      <c r="B85" s="237" t="s">
        <v>85</v>
      </c>
      <c r="C85" s="62" t="s">
        <v>103</v>
      </c>
      <c r="D85" s="68"/>
      <c r="E85" s="69"/>
      <c r="F85" s="68"/>
      <c r="G85" s="137">
        <f t="shared" si="54"/>
        <v>0</v>
      </c>
      <c r="H85" s="166">
        <f t="shared" si="55"/>
        <v>0</v>
      </c>
      <c r="I85" s="68"/>
      <c r="J85" s="137">
        <f t="shared" si="56"/>
        <v>0</v>
      </c>
      <c r="K85" s="166">
        <f t="shared" si="57"/>
        <v>0</v>
      </c>
      <c r="L85" s="68"/>
      <c r="M85" s="137">
        <f t="shared" si="58"/>
        <v>0</v>
      </c>
      <c r="N85" s="166">
        <f t="shared" si="59"/>
        <v>0</v>
      </c>
      <c r="O85" s="68"/>
      <c r="P85" s="137">
        <f t="shared" si="60"/>
        <v>0</v>
      </c>
      <c r="Q85" s="166">
        <f t="shared" si="61"/>
        <v>0</v>
      </c>
      <c r="R85" s="163">
        <f t="shared" si="62"/>
        <v>0</v>
      </c>
      <c r="S85" s="164">
        <f t="shared" si="63"/>
        <v>0</v>
      </c>
      <c r="U85" s="168">
        <f t="shared" si="75"/>
        <v>0</v>
      </c>
      <c r="V85" s="6"/>
      <c r="W85" s="6"/>
      <c r="X85" s="137">
        <f t="shared" si="64"/>
        <v>0</v>
      </c>
      <c r="Y85" s="166">
        <f t="shared" si="65"/>
        <v>0</v>
      </c>
      <c r="Z85" s="168">
        <f t="shared" si="76"/>
        <v>0</v>
      </c>
      <c r="AA85" s="6"/>
      <c r="AB85" s="6"/>
      <c r="AC85" s="137">
        <f t="shared" si="66"/>
        <v>0</v>
      </c>
      <c r="AD85" s="159">
        <f t="shared" si="67"/>
        <v>0</v>
      </c>
      <c r="AE85" s="168">
        <f t="shared" si="77"/>
        <v>0</v>
      </c>
      <c r="AF85" s="6"/>
      <c r="AG85" s="6"/>
      <c r="AH85" s="137">
        <f t="shared" si="68"/>
        <v>0</v>
      </c>
      <c r="AI85" s="159">
        <f t="shared" si="69"/>
        <v>0</v>
      </c>
      <c r="AJ85" s="168">
        <f t="shared" si="78"/>
        <v>0</v>
      </c>
      <c r="AK85" s="6"/>
      <c r="AL85" s="6"/>
      <c r="AM85" s="137">
        <f t="shared" si="70"/>
        <v>0</v>
      </c>
      <c r="AN85" s="159">
        <f t="shared" si="71"/>
        <v>0</v>
      </c>
      <c r="AO85" s="168">
        <f t="shared" si="79"/>
        <v>0</v>
      </c>
      <c r="AP85" s="6"/>
      <c r="AQ85" s="6"/>
      <c r="AR85" s="137">
        <f t="shared" si="72"/>
        <v>0</v>
      </c>
      <c r="AS85" s="159">
        <f t="shared" si="73"/>
        <v>0</v>
      </c>
      <c r="AT85" s="163">
        <f t="shared" si="74"/>
        <v>0</v>
      </c>
      <c r="AU85" s="164">
        <f t="shared" si="80"/>
        <v>0</v>
      </c>
    </row>
    <row r="86" spans="2:47" outlineLevel="1">
      <c r="B86" s="235" t="s">
        <v>86</v>
      </c>
      <c r="C86" s="62" t="s">
        <v>103</v>
      </c>
      <c r="D86" s="68"/>
      <c r="E86" s="69"/>
      <c r="F86" s="68"/>
      <c r="G86" s="137">
        <f t="shared" si="54"/>
        <v>0</v>
      </c>
      <c r="H86" s="166">
        <f t="shared" si="55"/>
        <v>0</v>
      </c>
      <c r="I86" s="68"/>
      <c r="J86" s="137">
        <f t="shared" si="56"/>
        <v>0</v>
      </c>
      <c r="K86" s="166">
        <f t="shared" si="57"/>
        <v>0</v>
      </c>
      <c r="L86" s="68"/>
      <c r="M86" s="137">
        <f t="shared" si="58"/>
        <v>0</v>
      </c>
      <c r="N86" s="166">
        <f t="shared" si="59"/>
        <v>0</v>
      </c>
      <c r="O86" s="68"/>
      <c r="P86" s="137">
        <f t="shared" si="60"/>
        <v>0</v>
      </c>
      <c r="Q86" s="166">
        <f t="shared" si="61"/>
        <v>0</v>
      </c>
      <c r="R86" s="163">
        <f t="shared" si="62"/>
        <v>0</v>
      </c>
      <c r="S86" s="164">
        <f t="shared" si="63"/>
        <v>0</v>
      </c>
      <c r="U86" s="168">
        <f t="shared" si="75"/>
        <v>0</v>
      </c>
      <c r="V86" s="6"/>
      <c r="W86" s="6"/>
      <c r="X86" s="137">
        <f t="shared" si="64"/>
        <v>0</v>
      </c>
      <c r="Y86" s="166">
        <f t="shared" si="65"/>
        <v>0</v>
      </c>
      <c r="Z86" s="168">
        <f t="shared" si="76"/>
        <v>0</v>
      </c>
      <c r="AA86" s="6"/>
      <c r="AB86" s="6"/>
      <c r="AC86" s="137">
        <f t="shared" si="66"/>
        <v>0</v>
      </c>
      <c r="AD86" s="159">
        <f t="shared" si="67"/>
        <v>0</v>
      </c>
      <c r="AE86" s="168">
        <f t="shared" si="77"/>
        <v>0</v>
      </c>
      <c r="AF86" s="6"/>
      <c r="AG86" s="6"/>
      <c r="AH86" s="137">
        <f t="shared" si="68"/>
        <v>0</v>
      </c>
      <c r="AI86" s="159">
        <f t="shared" si="69"/>
        <v>0</v>
      </c>
      <c r="AJ86" s="168">
        <f t="shared" si="78"/>
        <v>0</v>
      </c>
      <c r="AK86" s="6"/>
      <c r="AL86" s="6"/>
      <c r="AM86" s="137">
        <f t="shared" si="70"/>
        <v>0</v>
      </c>
      <c r="AN86" s="159">
        <f t="shared" si="71"/>
        <v>0</v>
      </c>
      <c r="AO86" s="168">
        <f t="shared" si="79"/>
        <v>0</v>
      </c>
      <c r="AP86" s="6"/>
      <c r="AQ86" s="6"/>
      <c r="AR86" s="137">
        <f t="shared" si="72"/>
        <v>0</v>
      </c>
      <c r="AS86" s="159">
        <f t="shared" si="73"/>
        <v>0</v>
      </c>
      <c r="AT86" s="163">
        <f t="shared" si="74"/>
        <v>0</v>
      </c>
      <c r="AU86" s="164">
        <f t="shared" si="80"/>
        <v>0</v>
      </c>
    </row>
    <row r="87" spans="2:47" outlineLevel="1">
      <c r="B87" s="236" t="s">
        <v>87</v>
      </c>
      <c r="C87" s="62" t="s">
        <v>103</v>
      </c>
      <c r="D87" s="68"/>
      <c r="E87" s="69"/>
      <c r="F87" s="68"/>
      <c r="G87" s="137">
        <f t="shared" si="54"/>
        <v>0</v>
      </c>
      <c r="H87" s="166">
        <f t="shared" si="55"/>
        <v>0</v>
      </c>
      <c r="I87" s="68"/>
      <c r="J87" s="137">
        <f t="shared" si="56"/>
        <v>0</v>
      </c>
      <c r="K87" s="166">
        <f t="shared" si="57"/>
        <v>0</v>
      </c>
      <c r="L87" s="68"/>
      <c r="M87" s="137">
        <f t="shared" si="58"/>
        <v>0</v>
      </c>
      <c r="N87" s="166">
        <f t="shared" si="59"/>
        <v>0</v>
      </c>
      <c r="O87" s="68"/>
      <c r="P87" s="137">
        <f t="shared" si="60"/>
        <v>0</v>
      </c>
      <c r="Q87" s="166">
        <f t="shared" si="61"/>
        <v>0</v>
      </c>
      <c r="R87" s="163">
        <f t="shared" si="62"/>
        <v>0</v>
      </c>
      <c r="S87" s="164">
        <f t="shared" si="63"/>
        <v>0</v>
      </c>
      <c r="U87" s="168">
        <f t="shared" si="75"/>
        <v>0</v>
      </c>
      <c r="V87" s="6"/>
      <c r="W87" s="6"/>
      <c r="X87" s="137">
        <f t="shared" si="64"/>
        <v>0</v>
      </c>
      <c r="Y87" s="166">
        <f t="shared" si="65"/>
        <v>0</v>
      </c>
      <c r="Z87" s="168">
        <f t="shared" si="76"/>
        <v>0</v>
      </c>
      <c r="AA87" s="6"/>
      <c r="AB87" s="6"/>
      <c r="AC87" s="137">
        <f t="shared" si="66"/>
        <v>0</v>
      </c>
      <c r="AD87" s="159">
        <f t="shared" si="67"/>
        <v>0</v>
      </c>
      <c r="AE87" s="168">
        <f t="shared" si="77"/>
        <v>0</v>
      </c>
      <c r="AF87" s="6"/>
      <c r="AG87" s="6"/>
      <c r="AH87" s="137">
        <f t="shared" si="68"/>
        <v>0</v>
      </c>
      <c r="AI87" s="159">
        <f t="shared" si="69"/>
        <v>0</v>
      </c>
      <c r="AJ87" s="168">
        <f t="shared" si="78"/>
        <v>0</v>
      </c>
      <c r="AK87" s="6"/>
      <c r="AL87" s="6"/>
      <c r="AM87" s="137">
        <f t="shared" si="70"/>
        <v>0</v>
      </c>
      <c r="AN87" s="159">
        <f t="shared" si="71"/>
        <v>0</v>
      </c>
      <c r="AO87" s="168">
        <f t="shared" si="79"/>
        <v>0</v>
      </c>
      <c r="AP87" s="6"/>
      <c r="AQ87" s="6"/>
      <c r="AR87" s="137">
        <f t="shared" si="72"/>
        <v>0</v>
      </c>
      <c r="AS87" s="159">
        <f t="shared" si="73"/>
        <v>0</v>
      </c>
      <c r="AT87" s="163">
        <f t="shared" si="74"/>
        <v>0</v>
      </c>
      <c r="AU87" s="164">
        <f t="shared" si="80"/>
        <v>0</v>
      </c>
    </row>
    <row r="88" spans="2:47" outlineLevel="1">
      <c r="B88" s="235" t="s">
        <v>88</v>
      </c>
      <c r="C88" s="62" t="s">
        <v>103</v>
      </c>
      <c r="D88" s="68"/>
      <c r="E88" s="69"/>
      <c r="F88" s="68"/>
      <c r="G88" s="137">
        <f t="shared" si="54"/>
        <v>0</v>
      </c>
      <c r="H88" s="166">
        <f t="shared" si="55"/>
        <v>0</v>
      </c>
      <c r="I88" s="68"/>
      <c r="J88" s="137">
        <f t="shared" si="56"/>
        <v>0</v>
      </c>
      <c r="K88" s="166">
        <f t="shared" si="57"/>
        <v>0</v>
      </c>
      <c r="L88" s="68"/>
      <c r="M88" s="137">
        <f t="shared" si="58"/>
        <v>0</v>
      </c>
      <c r="N88" s="166">
        <f t="shared" si="59"/>
        <v>0</v>
      </c>
      <c r="O88" s="68"/>
      <c r="P88" s="137">
        <f t="shared" si="60"/>
        <v>0</v>
      </c>
      <c r="Q88" s="166">
        <f t="shared" si="61"/>
        <v>0</v>
      </c>
      <c r="R88" s="163">
        <f t="shared" si="62"/>
        <v>0</v>
      </c>
      <c r="S88" s="164">
        <f t="shared" si="63"/>
        <v>0</v>
      </c>
      <c r="U88" s="168">
        <f t="shared" si="75"/>
        <v>0</v>
      </c>
      <c r="V88" s="6"/>
      <c r="W88" s="6"/>
      <c r="X88" s="137">
        <f t="shared" si="64"/>
        <v>0</v>
      </c>
      <c r="Y88" s="166">
        <f t="shared" si="65"/>
        <v>0</v>
      </c>
      <c r="Z88" s="168">
        <f t="shared" si="76"/>
        <v>0</v>
      </c>
      <c r="AA88" s="6"/>
      <c r="AB88" s="6"/>
      <c r="AC88" s="137">
        <f t="shared" si="66"/>
        <v>0</v>
      </c>
      <c r="AD88" s="159">
        <f t="shared" si="67"/>
        <v>0</v>
      </c>
      <c r="AE88" s="168">
        <f t="shared" si="77"/>
        <v>0</v>
      </c>
      <c r="AF88" s="6"/>
      <c r="AG88" s="6"/>
      <c r="AH88" s="137">
        <f t="shared" si="68"/>
        <v>0</v>
      </c>
      <c r="AI88" s="159">
        <f t="shared" si="69"/>
        <v>0</v>
      </c>
      <c r="AJ88" s="168">
        <f t="shared" si="78"/>
        <v>0</v>
      </c>
      <c r="AK88" s="6"/>
      <c r="AL88" s="6"/>
      <c r="AM88" s="137">
        <f t="shared" si="70"/>
        <v>0</v>
      </c>
      <c r="AN88" s="159">
        <f t="shared" si="71"/>
        <v>0</v>
      </c>
      <c r="AO88" s="168">
        <f t="shared" si="79"/>
        <v>0</v>
      </c>
      <c r="AP88" s="6"/>
      <c r="AQ88" s="6"/>
      <c r="AR88" s="137">
        <f t="shared" si="72"/>
        <v>0</v>
      </c>
      <c r="AS88" s="159">
        <f t="shared" si="73"/>
        <v>0</v>
      </c>
      <c r="AT88" s="163">
        <f t="shared" si="74"/>
        <v>0</v>
      </c>
      <c r="AU88" s="164">
        <f t="shared" si="80"/>
        <v>0</v>
      </c>
    </row>
    <row r="89" spans="2:47" outlineLevel="1">
      <c r="B89" s="236" t="s">
        <v>89</v>
      </c>
      <c r="C89" s="62" t="s">
        <v>103</v>
      </c>
      <c r="D89" s="68"/>
      <c r="E89" s="69"/>
      <c r="F89" s="68"/>
      <c r="G89" s="137">
        <f t="shared" si="54"/>
        <v>0</v>
      </c>
      <c r="H89" s="166">
        <f t="shared" si="55"/>
        <v>0</v>
      </c>
      <c r="I89" s="68"/>
      <c r="J89" s="137">
        <f t="shared" si="56"/>
        <v>0</v>
      </c>
      <c r="K89" s="166">
        <f t="shared" si="57"/>
        <v>0</v>
      </c>
      <c r="L89" s="68"/>
      <c r="M89" s="137">
        <f t="shared" si="58"/>
        <v>0</v>
      </c>
      <c r="N89" s="166">
        <f t="shared" si="59"/>
        <v>0</v>
      </c>
      <c r="O89" s="68"/>
      <c r="P89" s="137">
        <f t="shared" si="60"/>
        <v>0</v>
      </c>
      <c r="Q89" s="166">
        <f t="shared" si="61"/>
        <v>0</v>
      </c>
      <c r="R89" s="163">
        <f t="shared" si="62"/>
        <v>0</v>
      </c>
      <c r="S89" s="164">
        <f t="shared" si="63"/>
        <v>0</v>
      </c>
      <c r="U89" s="168">
        <f t="shared" si="75"/>
        <v>0</v>
      </c>
      <c r="V89" s="6"/>
      <c r="W89" s="6"/>
      <c r="X89" s="137">
        <f t="shared" si="64"/>
        <v>0</v>
      </c>
      <c r="Y89" s="166">
        <f t="shared" si="65"/>
        <v>0</v>
      </c>
      <c r="Z89" s="168">
        <f t="shared" si="76"/>
        <v>0</v>
      </c>
      <c r="AA89" s="6"/>
      <c r="AB89" s="6"/>
      <c r="AC89" s="137">
        <f t="shared" si="66"/>
        <v>0</v>
      </c>
      <c r="AD89" s="159">
        <f t="shared" si="67"/>
        <v>0</v>
      </c>
      <c r="AE89" s="168">
        <f t="shared" si="77"/>
        <v>0</v>
      </c>
      <c r="AF89" s="6"/>
      <c r="AG89" s="6"/>
      <c r="AH89" s="137">
        <f t="shared" si="68"/>
        <v>0</v>
      </c>
      <c r="AI89" s="159">
        <f t="shared" si="69"/>
        <v>0</v>
      </c>
      <c r="AJ89" s="168">
        <f t="shared" si="78"/>
        <v>0</v>
      </c>
      <c r="AK89" s="6"/>
      <c r="AL89" s="6"/>
      <c r="AM89" s="137">
        <f t="shared" si="70"/>
        <v>0</v>
      </c>
      <c r="AN89" s="159">
        <f t="shared" si="71"/>
        <v>0</v>
      </c>
      <c r="AO89" s="168">
        <f t="shared" si="79"/>
        <v>0</v>
      </c>
      <c r="AP89" s="6"/>
      <c r="AQ89" s="6"/>
      <c r="AR89" s="137">
        <f t="shared" si="72"/>
        <v>0</v>
      </c>
      <c r="AS89" s="159">
        <f t="shared" si="73"/>
        <v>0</v>
      </c>
      <c r="AT89" s="163">
        <f t="shared" si="74"/>
        <v>0</v>
      </c>
      <c r="AU89" s="164">
        <f t="shared" si="80"/>
        <v>0</v>
      </c>
    </row>
    <row r="90" spans="2:47" outlineLevel="1">
      <c r="B90" s="235" t="s">
        <v>90</v>
      </c>
      <c r="C90" s="62" t="s">
        <v>103</v>
      </c>
      <c r="D90" s="68"/>
      <c r="E90" s="69"/>
      <c r="F90" s="68"/>
      <c r="G90" s="137">
        <f t="shared" si="54"/>
        <v>0</v>
      </c>
      <c r="H90" s="166">
        <f t="shared" si="55"/>
        <v>0</v>
      </c>
      <c r="I90" s="68"/>
      <c r="J90" s="137">
        <f t="shared" si="56"/>
        <v>0</v>
      </c>
      <c r="K90" s="166">
        <f t="shared" si="57"/>
        <v>0</v>
      </c>
      <c r="L90" s="68"/>
      <c r="M90" s="137">
        <f t="shared" si="58"/>
        <v>0</v>
      </c>
      <c r="N90" s="166">
        <f t="shared" si="59"/>
        <v>0</v>
      </c>
      <c r="O90" s="68"/>
      <c r="P90" s="137">
        <f t="shared" si="60"/>
        <v>0</v>
      </c>
      <c r="Q90" s="166">
        <f t="shared" si="61"/>
        <v>0</v>
      </c>
      <c r="R90" s="163">
        <f t="shared" si="62"/>
        <v>0</v>
      </c>
      <c r="S90" s="164">
        <f t="shared" si="63"/>
        <v>0</v>
      </c>
      <c r="U90" s="168">
        <f t="shared" si="75"/>
        <v>0</v>
      </c>
      <c r="V90" s="6"/>
      <c r="W90" s="6"/>
      <c r="X90" s="137">
        <f t="shared" si="64"/>
        <v>0</v>
      </c>
      <c r="Y90" s="166">
        <f t="shared" si="65"/>
        <v>0</v>
      </c>
      <c r="Z90" s="168">
        <f t="shared" si="76"/>
        <v>0</v>
      </c>
      <c r="AA90" s="6"/>
      <c r="AB90" s="6"/>
      <c r="AC90" s="137">
        <f t="shared" si="66"/>
        <v>0</v>
      </c>
      <c r="AD90" s="159">
        <f t="shared" si="67"/>
        <v>0</v>
      </c>
      <c r="AE90" s="168">
        <f t="shared" si="77"/>
        <v>0</v>
      </c>
      <c r="AF90" s="6"/>
      <c r="AG90" s="6"/>
      <c r="AH90" s="137">
        <f t="shared" si="68"/>
        <v>0</v>
      </c>
      <c r="AI90" s="159">
        <f t="shared" si="69"/>
        <v>0</v>
      </c>
      <c r="AJ90" s="168">
        <f t="shared" si="78"/>
        <v>0</v>
      </c>
      <c r="AK90" s="6"/>
      <c r="AL90" s="6"/>
      <c r="AM90" s="137">
        <f t="shared" si="70"/>
        <v>0</v>
      </c>
      <c r="AN90" s="159">
        <f t="shared" si="71"/>
        <v>0</v>
      </c>
      <c r="AO90" s="168">
        <f t="shared" si="79"/>
        <v>0</v>
      </c>
      <c r="AP90" s="6"/>
      <c r="AQ90" s="6"/>
      <c r="AR90" s="137">
        <f t="shared" si="72"/>
        <v>0</v>
      </c>
      <c r="AS90" s="159">
        <f t="shared" si="73"/>
        <v>0</v>
      </c>
      <c r="AT90" s="163">
        <f t="shared" si="74"/>
        <v>0</v>
      </c>
      <c r="AU90" s="164">
        <f t="shared" si="80"/>
        <v>0</v>
      </c>
    </row>
    <row r="91" spans="2:47" outlineLevel="1">
      <c r="B91" s="236" t="s">
        <v>91</v>
      </c>
      <c r="C91" s="62" t="s">
        <v>103</v>
      </c>
      <c r="D91" s="68"/>
      <c r="E91" s="69"/>
      <c r="F91" s="68"/>
      <c r="G91" s="137">
        <f t="shared" si="54"/>
        <v>0</v>
      </c>
      <c r="H91" s="166">
        <f t="shared" si="55"/>
        <v>0</v>
      </c>
      <c r="I91" s="68"/>
      <c r="J91" s="137">
        <f t="shared" si="56"/>
        <v>0</v>
      </c>
      <c r="K91" s="166">
        <f t="shared" si="57"/>
        <v>0</v>
      </c>
      <c r="L91" s="68">
        <v>25</v>
      </c>
      <c r="M91" s="137">
        <f t="shared" si="58"/>
        <v>25</v>
      </c>
      <c r="N91" s="166">
        <f t="shared" si="59"/>
        <v>0</v>
      </c>
      <c r="O91" s="68"/>
      <c r="P91" s="137">
        <f t="shared" si="60"/>
        <v>25</v>
      </c>
      <c r="Q91" s="166">
        <f t="shared" si="61"/>
        <v>0</v>
      </c>
      <c r="R91" s="163">
        <f t="shared" si="62"/>
        <v>25</v>
      </c>
      <c r="S91" s="164">
        <f t="shared" si="63"/>
        <v>0</v>
      </c>
      <c r="U91" s="168">
        <f t="shared" si="75"/>
        <v>0</v>
      </c>
      <c r="V91" s="6"/>
      <c r="W91" s="6"/>
      <c r="X91" s="137">
        <f t="shared" si="64"/>
        <v>25</v>
      </c>
      <c r="Y91" s="166">
        <f t="shared" si="65"/>
        <v>0</v>
      </c>
      <c r="Z91" s="168">
        <f t="shared" si="76"/>
        <v>0</v>
      </c>
      <c r="AA91" s="6"/>
      <c r="AB91" s="6"/>
      <c r="AC91" s="137">
        <f t="shared" si="66"/>
        <v>25</v>
      </c>
      <c r="AD91" s="159">
        <f t="shared" si="67"/>
        <v>0</v>
      </c>
      <c r="AE91" s="168">
        <f t="shared" si="77"/>
        <v>0</v>
      </c>
      <c r="AF91" s="6"/>
      <c r="AG91" s="6"/>
      <c r="AH91" s="137">
        <f t="shared" si="68"/>
        <v>25</v>
      </c>
      <c r="AI91" s="159">
        <f t="shared" si="69"/>
        <v>0</v>
      </c>
      <c r="AJ91" s="168">
        <f t="shared" si="78"/>
        <v>0</v>
      </c>
      <c r="AK91" s="6"/>
      <c r="AL91" s="6"/>
      <c r="AM91" s="137">
        <f t="shared" si="70"/>
        <v>25</v>
      </c>
      <c r="AN91" s="159">
        <f t="shared" si="71"/>
        <v>0</v>
      </c>
      <c r="AO91" s="168">
        <f t="shared" si="79"/>
        <v>0</v>
      </c>
      <c r="AP91" s="6"/>
      <c r="AQ91" s="6"/>
      <c r="AR91" s="137">
        <f t="shared" si="72"/>
        <v>25</v>
      </c>
      <c r="AS91" s="159">
        <f t="shared" si="73"/>
        <v>0</v>
      </c>
      <c r="AT91" s="163">
        <f t="shared" si="74"/>
        <v>0</v>
      </c>
      <c r="AU91" s="164">
        <f t="shared" si="80"/>
        <v>0</v>
      </c>
    </row>
    <row r="92" spans="2:47" outlineLevel="1">
      <c r="B92" s="236" t="s">
        <v>92</v>
      </c>
      <c r="C92" s="62" t="s">
        <v>103</v>
      </c>
      <c r="D92" s="68"/>
      <c r="E92" s="69"/>
      <c r="F92" s="68"/>
      <c r="G92" s="137">
        <f t="shared" si="54"/>
        <v>0</v>
      </c>
      <c r="H92" s="166">
        <f t="shared" si="55"/>
        <v>0</v>
      </c>
      <c r="I92" s="68">
        <v>166</v>
      </c>
      <c r="J92" s="137">
        <f t="shared" si="56"/>
        <v>166</v>
      </c>
      <c r="K92" s="166">
        <f t="shared" si="57"/>
        <v>0</v>
      </c>
      <c r="L92" s="68">
        <v>62</v>
      </c>
      <c r="M92" s="137">
        <f t="shared" si="58"/>
        <v>228</v>
      </c>
      <c r="N92" s="166">
        <f t="shared" si="59"/>
        <v>0.37349397590361444</v>
      </c>
      <c r="O92" s="68">
        <v>59</v>
      </c>
      <c r="P92" s="137">
        <f t="shared" si="60"/>
        <v>287</v>
      </c>
      <c r="Q92" s="166">
        <f t="shared" si="61"/>
        <v>0.25877192982456143</v>
      </c>
      <c r="R92" s="163">
        <f t="shared" si="62"/>
        <v>287</v>
      </c>
      <c r="S92" s="164">
        <f t="shared" si="63"/>
        <v>0</v>
      </c>
      <c r="U92" s="168">
        <f t="shared" si="75"/>
        <v>286</v>
      </c>
      <c r="V92" s="6">
        <v>286</v>
      </c>
      <c r="W92" s="6"/>
      <c r="X92" s="137">
        <f t="shared" si="64"/>
        <v>573</v>
      </c>
      <c r="Y92" s="166">
        <f t="shared" si="65"/>
        <v>0.99651567944250874</v>
      </c>
      <c r="Z92" s="168">
        <f t="shared" si="76"/>
        <v>516</v>
      </c>
      <c r="AA92" s="6">
        <v>516</v>
      </c>
      <c r="AB92" s="6"/>
      <c r="AC92" s="137">
        <f t="shared" si="66"/>
        <v>1089</v>
      </c>
      <c r="AD92" s="159">
        <f t="shared" si="67"/>
        <v>0.90052356020942403</v>
      </c>
      <c r="AE92" s="168">
        <f t="shared" si="77"/>
        <v>390</v>
      </c>
      <c r="AF92" s="6">
        <v>390</v>
      </c>
      <c r="AG92" s="6"/>
      <c r="AH92" s="137">
        <f t="shared" si="68"/>
        <v>1479</v>
      </c>
      <c r="AI92" s="159">
        <f t="shared" si="69"/>
        <v>0.35812672176308541</v>
      </c>
      <c r="AJ92" s="168">
        <f t="shared" si="78"/>
        <v>448</v>
      </c>
      <c r="AK92" s="6">
        <v>448</v>
      </c>
      <c r="AL92" s="6"/>
      <c r="AM92" s="137">
        <f t="shared" si="70"/>
        <v>1927</v>
      </c>
      <c r="AN92" s="159">
        <f t="shared" si="71"/>
        <v>0.30290736984448952</v>
      </c>
      <c r="AO92" s="168">
        <f t="shared" si="79"/>
        <v>325</v>
      </c>
      <c r="AP92" s="6">
        <v>325</v>
      </c>
      <c r="AQ92" s="6"/>
      <c r="AR92" s="137">
        <f t="shared" si="72"/>
        <v>2252</v>
      </c>
      <c r="AS92" s="159">
        <f t="shared" si="73"/>
        <v>0.16865594187856772</v>
      </c>
      <c r="AT92" s="163">
        <f t="shared" si="74"/>
        <v>1965</v>
      </c>
      <c r="AU92" s="164">
        <f t="shared" si="80"/>
        <v>0.40800254904601396</v>
      </c>
    </row>
    <row r="93" spans="2:47" outlineLevel="1">
      <c r="B93" s="235" t="s">
        <v>84</v>
      </c>
      <c r="C93" s="62" t="s">
        <v>103</v>
      </c>
      <c r="D93" s="68"/>
      <c r="E93" s="69"/>
      <c r="F93" s="68"/>
      <c r="G93" s="137">
        <f t="shared" si="54"/>
        <v>0</v>
      </c>
      <c r="H93" s="166">
        <f t="shared" si="55"/>
        <v>0</v>
      </c>
      <c r="I93" s="68"/>
      <c r="J93" s="137">
        <f t="shared" si="56"/>
        <v>0</v>
      </c>
      <c r="K93" s="166">
        <f t="shared" si="57"/>
        <v>0</v>
      </c>
      <c r="L93" s="68"/>
      <c r="M93" s="137">
        <f t="shared" si="58"/>
        <v>0</v>
      </c>
      <c r="N93" s="166">
        <f t="shared" si="59"/>
        <v>0</v>
      </c>
      <c r="O93" s="68"/>
      <c r="P93" s="137">
        <f t="shared" si="60"/>
        <v>0</v>
      </c>
      <c r="Q93" s="166">
        <f t="shared" si="61"/>
        <v>0</v>
      </c>
      <c r="R93" s="163">
        <f t="shared" si="62"/>
        <v>0</v>
      </c>
      <c r="S93" s="164">
        <f t="shared" si="63"/>
        <v>0</v>
      </c>
      <c r="U93" s="168">
        <f t="shared" si="75"/>
        <v>0</v>
      </c>
      <c r="V93" s="6"/>
      <c r="W93" s="6"/>
      <c r="X93" s="137">
        <f t="shared" si="64"/>
        <v>0</v>
      </c>
      <c r="Y93" s="166">
        <f t="shared" si="65"/>
        <v>0</v>
      </c>
      <c r="Z93" s="168">
        <f t="shared" si="76"/>
        <v>0</v>
      </c>
      <c r="AA93" s="6"/>
      <c r="AB93" s="6"/>
      <c r="AC93" s="137">
        <f t="shared" si="66"/>
        <v>0</v>
      </c>
      <c r="AD93" s="159">
        <f t="shared" si="67"/>
        <v>0</v>
      </c>
      <c r="AE93" s="168">
        <f t="shared" si="77"/>
        <v>0</v>
      </c>
      <c r="AF93" s="6"/>
      <c r="AG93" s="6"/>
      <c r="AH93" s="137">
        <f t="shared" si="68"/>
        <v>0</v>
      </c>
      <c r="AI93" s="159">
        <f t="shared" si="69"/>
        <v>0</v>
      </c>
      <c r="AJ93" s="168">
        <f t="shared" si="78"/>
        <v>0</v>
      </c>
      <c r="AK93" s="6"/>
      <c r="AL93" s="6"/>
      <c r="AM93" s="137">
        <f t="shared" si="70"/>
        <v>0</v>
      </c>
      <c r="AN93" s="159">
        <f t="shared" si="71"/>
        <v>0</v>
      </c>
      <c r="AO93" s="168">
        <f t="shared" si="79"/>
        <v>0</v>
      </c>
      <c r="AP93" s="6"/>
      <c r="AQ93" s="6"/>
      <c r="AR93" s="137">
        <f t="shared" si="72"/>
        <v>0</v>
      </c>
      <c r="AS93" s="159">
        <f t="shared" si="73"/>
        <v>0</v>
      </c>
      <c r="AT93" s="163">
        <f t="shared" si="74"/>
        <v>0</v>
      </c>
      <c r="AU93" s="164">
        <f t="shared" si="80"/>
        <v>0</v>
      </c>
    </row>
    <row r="94" spans="2:47" outlineLevel="1">
      <c r="B94" s="236" t="s">
        <v>93</v>
      </c>
      <c r="C94" s="62" t="s">
        <v>103</v>
      </c>
      <c r="D94" s="68">
        <v>42</v>
      </c>
      <c r="E94" s="69">
        <f>D94</f>
        <v>42</v>
      </c>
      <c r="F94" s="68">
        <v>81</v>
      </c>
      <c r="G94" s="137">
        <f t="shared" si="54"/>
        <v>123</v>
      </c>
      <c r="H94" s="166">
        <f t="shared" si="55"/>
        <v>1.9285714285714286</v>
      </c>
      <c r="I94" s="68">
        <v>427</v>
      </c>
      <c r="J94" s="137">
        <f t="shared" si="56"/>
        <v>550</v>
      </c>
      <c r="K94" s="166">
        <f t="shared" si="57"/>
        <v>3.4715447154471546</v>
      </c>
      <c r="L94" s="68">
        <v>172</v>
      </c>
      <c r="M94" s="137">
        <f t="shared" si="58"/>
        <v>722</v>
      </c>
      <c r="N94" s="166">
        <f t="shared" si="59"/>
        <v>0.31272727272727274</v>
      </c>
      <c r="O94" s="68">
        <v>124</v>
      </c>
      <c r="P94" s="137">
        <f t="shared" si="60"/>
        <v>846</v>
      </c>
      <c r="Q94" s="166">
        <f t="shared" si="61"/>
        <v>0.17174515235457063</v>
      </c>
      <c r="R94" s="163">
        <f t="shared" si="62"/>
        <v>846</v>
      </c>
      <c r="S94" s="164">
        <f t="shared" si="63"/>
        <v>1.1185087796038453</v>
      </c>
      <c r="U94" s="168">
        <f t="shared" si="75"/>
        <v>764</v>
      </c>
      <c r="V94" s="6">
        <v>764</v>
      </c>
      <c r="W94" s="6"/>
      <c r="X94" s="137">
        <f t="shared" si="64"/>
        <v>1610</v>
      </c>
      <c r="Y94" s="166">
        <f t="shared" si="65"/>
        <v>0.90307328605200943</v>
      </c>
      <c r="Z94" s="168">
        <f t="shared" si="76"/>
        <v>2358</v>
      </c>
      <c r="AA94" s="6">
        <v>2358</v>
      </c>
      <c r="AB94" s="6"/>
      <c r="AC94" s="137">
        <f t="shared" si="66"/>
        <v>3968</v>
      </c>
      <c r="AD94" s="159">
        <f t="shared" si="67"/>
        <v>1.4645962732919255</v>
      </c>
      <c r="AE94" s="168">
        <f t="shared" si="77"/>
        <v>2080</v>
      </c>
      <c r="AF94" s="6">
        <v>2080</v>
      </c>
      <c r="AG94" s="6"/>
      <c r="AH94" s="137">
        <f t="shared" si="68"/>
        <v>6048</v>
      </c>
      <c r="AI94" s="159">
        <f t="shared" si="69"/>
        <v>0.52419354838709675</v>
      </c>
      <c r="AJ94" s="168">
        <f t="shared" si="78"/>
        <v>1851</v>
      </c>
      <c r="AK94" s="6">
        <v>1851</v>
      </c>
      <c r="AL94" s="6"/>
      <c r="AM94" s="137">
        <f t="shared" si="70"/>
        <v>7899</v>
      </c>
      <c r="AN94" s="159">
        <f t="shared" si="71"/>
        <v>0.30605158730158732</v>
      </c>
      <c r="AO94" s="168">
        <f t="shared" si="79"/>
        <v>1054</v>
      </c>
      <c r="AP94" s="6">
        <v>1054</v>
      </c>
      <c r="AQ94" s="6"/>
      <c r="AR94" s="137">
        <f t="shared" si="72"/>
        <v>8953</v>
      </c>
      <c r="AS94" s="159">
        <f t="shared" si="73"/>
        <v>0.13343461197619952</v>
      </c>
      <c r="AT94" s="163">
        <f t="shared" si="74"/>
        <v>8107</v>
      </c>
      <c r="AU94" s="164">
        <f t="shared" si="80"/>
        <v>0.53562677959170446</v>
      </c>
    </row>
    <row r="95" spans="2:47" outlineLevel="1">
      <c r="B95" s="235" t="s">
        <v>94</v>
      </c>
      <c r="C95" s="62" t="s">
        <v>103</v>
      </c>
      <c r="D95" s="68"/>
      <c r="E95" s="69"/>
      <c r="F95" s="68"/>
      <c r="G95" s="137">
        <f t="shared" si="54"/>
        <v>0</v>
      </c>
      <c r="H95" s="166">
        <f t="shared" si="55"/>
        <v>0</v>
      </c>
      <c r="I95" s="68"/>
      <c r="J95" s="137">
        <f t="shared" si="56"/>
        <v>0</v>
      </c>
      <c r="K95" s="166">
        <f t="shared" si="57"/>
        <v>0</v>
      </c>
      <c r="L95" s="68"/>
      <c r="M95" s="137">
        <f t="shared" si="58"/>
        <v>0</v>
      </c>
      <c r="N95" s="166">
        <f t="shared" si="59"/>
        <v>0</v>
      </c>
      <c r="O95" s="68"/>
      <c r="P95" s="137">
        <f t="shared" si="60"/>
        <v>0</v>
      </c>
      <c r="Q95" s="166">
        <f t="shared" si="61"/>
        <v>0</v>
      </c>
      <c r="R95" s="163">
        <f t="shared" si="62"/>
        <v>0</v>
      </c>
      <c r="S95" s="164">
        <f t="shared" si="63"/>
        <v>0</v>
      </c>
      <c r="U95" s="168">
        <f t="shared" si="75"/>
        <v>0</v>
      </c>
      <c r="V95" s="6"/>
      <c r="W95" s="6"/>
      <c r="X95" s="137">
        <f t="shared" si="64"/>
        <v>0</v>
      </c>
      <c r="Y95" s="166">
        <f t="shared" si="65"/>
        <v>0</v>
      </c>
      <c r="Z95" s="168">
        <f t="shared" si="76"/>
        <v>0</v>
      </c>
      <c r="AA95" s="6"/>
      <c r="AB95" s="6"/>
      <c r="AC95" s="137">
        <f t="shared" si="66"/>
        <v>0</v>
      </c>
      <c r="AD95" s="159">
        <f t="shared" si="67"/>
        <v>0</v>
      </c>
      <c r="AE95" s="168">
        <f t="shared" si="77"/>
        <v>0</v>
      </c>
      <c r="AF95" s="6"/>
      <c r="AG95" s="6"/>
      <c r="AH95" s="137">
        <f t="shared" si="68"/>
        <v>0</v>
      </c>
      <c r="AI95" s="159">
        <f t="shared" si="69"/>
        <v>0</v>
      </c>
      <c r="AJ95" s="168">
        <f t="shared" si="78"/>
        <v>0</v>
      </c>
      <c r="AK95" s="6"/>
      <c r="AL95" s="6"/>
      <c r="AM95" s="137">
        <f t="shared" si="70"/>
        <v>0</v>
      </c>
      <c r="AN95" s="159">
        <f t="shared" si="71"/>
        <v>0</v>
      </c>
      <c r="AO95" s="168">
        <f t="shared" si="79"/>
        <v>0</v>
      </c>
      <c r="AP95" s="6"/>
      <c r="AQ95" s="6"/>
      <c r="AR95" s="137">
        <f t="shared" si="72"/>
        <v>0</v>
      </c>
      <c r="AS95" s="159">
        <f t="shared" si="73"/>
        <v>0</v>
      </c>
      <c r="AT95" s="163">
        <f t="shared" si="74"/>
        <v>0</v>
      </c>
      <c r="AU95" s="164">
        <f t="shared" si="80"/>
        <v>0</v>
      </c>
    </row>
    <row r="96" spans="2:47" outlineLevel="1">
      <c r="B96" s="236" t="s">
        <v>95</v>
      </c>
      <c r="C96" s="62" t="s">
        <v>103</v>
      </c>
      <c r="D96" s="68"/>
      <c r="E96" s="69"/>
      <c r="F96" s="68"/>
      <c r="G96" s="137">
        <f t="shared" si="54"/>
        <v>0</v>
      </c>
      <c r="H96" s="166">
        <f t="shared" si="55"/>
        <v>0</v>
      </c>
      <c r="I96" s="68"/>
      <c r="J96" s="137">
        <f t="shared" si="56"/>
        <v>0</v>
      </c>
      <c r="K96" s="166">
        <f t="shared" si="57"/>
        <v>0</v>
      </c>
      <c r="L96" s="68"/>
      <c r="M96" s="137">
        <f t="shared" si="58"/>
        <v>0</v>
      </c>
      <c r="N96" s="166">
        <f t="shared" si="59"/>
        <v>0</v>
      </c>
      <c r="O96" s="68"/>
      <c r="P96" s="137">
        <f t="shared" si="60"/>
        <v>0</v>
      </c>
      <c r="Q96" s="166">
        <f t="shared" si="61"/>
        <v>0</v>
      </c>
      <c r="R96" s="163">
        <f t="shared" si="62"/>
        <v>0</v>
      </c>
      <c r="S96" s="164">
        <f t="shared" si="63"/>
        <v>0</v>
      </c>
      <c r="U96" s="168">
        <f t="shared" si="75"/>
        <v>0</v>
      </c>
      <c r="V96" s="6"/>
      <c r="W96" s="6"/>
      <c r="X96" s="137">
        <f t="shared" si="64"/>
        <v>0</v>
      </c>
      <c r="Y96" s="166">
        <f t="shared" si="65"/>
        <v>0</v>
      </c>
      <c r="Z96" s="168">
        <f t="shared" si="76"/>
        <v>0</v>
      </c>
      <c r="AA96" s="6"/>
      <c r="AB96" s="6"/>
      <c r="AC96" s="137">
        <f t="shared" si="66"/>
        <v>0</v>
      </c>
      <c r="AD96" s="159">
        <f t="shared" si="67"/>
        <v>0</v>
      </c>
      <c r="AE96" s="168">
        <f t="shared" si="77"/>
        <v>0</v>
      </c>
      <c r="AF96" s="6"/>
      <c r="AG96" s="6"/>
      <c r="AH96" s="137">
        <f t="shared" si="68"/>
        <v>0</v>
      </c>
      <c r="AI96" s="159">
        <f t="shared" si="69"/>
        <v>0</v>
      </c>
      <c r="AJ96" s="168">
        <f t="shared" si="78"/>
        <v>0</v>
      </c>
      <c r="AK96" s="6"/>
      <c r="AL96" s="6"/>
      <c r="AM96" s="137">
        <f t="shared" si="70"/>
        <v>0</v>
      </c>
      <c r="AN96" s="159">
        <f t="shared" si="71"/>
        <v>0</v>
      </c>
      <c r="AO96" s="168">
        <f t="shared" si="79"/>
        <v>0</v>
      </c>
      <c r="AP96" s="6"/>
      <c r="AQ96" s="6"/>
      <c r="AR96" s="137">
        <f t="shared" si="72"/>
        <v>0</v>
      </c>
      <c r="AS96" s="159">
        <f t="shared" si="73"/>
        <v>0</v>
      </c>
      <c r="AT96" s="163">
        <f t="shared" si="74"/>
        <v>0</v>
      </c>
      <c r="AU96" s="164">
        <f t="shared" si="80"/>
        <v>0</v>
      </c>
    </row>
    <row r="97" spans="2:47" outlineLevel="1">
      <c r="B97" s="236" t="s">
        <v>96</v>
      </c>
      <c r="C97" s="62" t="s">
        <v>103</v>
      </c>
      <c r="D97" s="68">
        <v>233</v>
      </c>
      <c r="E97" s="69">
        <f>141+D97</f>
        <v>374</v>
      </c>
      <c r="F97" s="68">
        <v>132</v>
      </c>
      <c r="G97" s="137">
        <f t="shared" si="54"/>
        <v>506</v>
      </c>
      <c r="H97" s="166">
        <f t="shared" si="55"/>
        <v>0.35294117647058826</v>
      </c>
      <c r="I97" s="68">
        <v>318</v>
      </c>
      <c r="J97" s="137">
        <f t="shared" si="56"/>
        <v>824</v>
      </c>
      <c r="K97" s="166">
        <f t="shared" si="57"/>
        <v>0.62845849802371545</v>
      </c>
      <c r="L97" s="68">
        <v>281</v>
      </c>
      <c r="M97" s="137">
        <f t="shared" si="58"/>
        <v>1105</v>
      </c>
      <c r="N97" s="166">
        <f t="shared" si="59"/>
        <v>0.34101941747572817</v>
      </c>
      <c r="O97" s="68">
        <v>264</v>
      </c>
      <c r="P97" s="137">
        <f t="shared" si="60"/>
        <v>1369</v>
      </c>
      <c r="Q97" s="166">
        <f t="shared" si="61"/>
        <v>0.23891402714932128</v>
      </c>
      <c r="R97" s="163">
        <f t="shared" si="62"/>
        <v>1228</v>
      </c>
      <c r="S97" s="164">
        <f t="shared" si="63"/>
        <v>0.38319357032252377</v>
      </c>
      <c r="U97" s="168">
        <f t="shared" si="75"/>
        <v>673</v>
      </c>
      <c r="V97" s="6">
        <v>673</v>
      </c>
      <c r="W97" s="6"/>
      <c r="X97" s="137">
        <f t="shared" si="64"/>
        <v>2042</v>
      </c>
      <c r="Y97" s="166">
        <f t="shared" si="65"/>
        <v>0.49159970781592405</v>
      </c>
      <c r="Z97" s="168">
        <f t="shared" si="76"/>
        <v>648</v>
      </c>
      <c r="AA97" s="6">
        <v>648</v>
      </c>
      <c r="AB97" s="6"/>
      <c r="AC97" s="137">
        <f t="shared" si="66"/>
        <v>2690</v>
      </c>
      <c r="AD97" s="159">
        <f t="shared" si="67"/>
        <v>0.31733594515181196</v>
      </c>
      <c r="AE97" s="168">
        <f t="shared" si="77"/>
        <v>340</v>
      </c>
      <c r="AF97" s="6">
        <v>340</v>
      </c>
      <c r="AG97" s="6"/>
      <c r="AH97" s="137">
        <f t="shared" si="68"/>
        <v>3030</v>
      </c>
      <c r="AI97" s="159">
        <f t="shared" si="69"/>
        <v>0.12639405204460966</v>
      </c>
      <c r="AJ97" s="168">
        <f t="shared" si="78"/>
        <v>217</v>
      </c>
      <c r="AK97" s="6">
        <v>217</v>
      </c>
      <c r="AL97" s="6"/>
      <c r="AM97" s="137">
        <f t="shared" si="70"/>
        <v>3247</v>
      </c>
      <c r="AN97" s="159">
        <f t="shared" si="71"/>
        <v>7.1617161716171621E-2</v>
      </c>
      <c r="AO97" s="168">
        <f t="shared" si="79"/>
        <v>233</v>
      </c>
      <c r="AP97" s="6">
        <v>233</v>
      </c>
      <c r="AQ97" s="6"/>
      <c r="AR97" s="137">
        <f t="shared" si="72"/>
        <v>3480</v>
      </c>
      <c r="AS97" s="159">
        <f t="shared" si="73"/>
        <v>7.1758546350477362E-2</v>
      </c>
      <c r="AT97" s="163">
        <f t="shared" si="74"/>
        <v>2111</v>
      </c>
      <c r="AU97" s="164">
        <f t="shared" si="80"/>
        <v>0.14256489552853879</v>
      </c>
    </row>
    <row r="98" spans="2:47" ht="15" customHeight="1" outlineLevel="1">
      <c r="B98" s="49" t="s">
        <v>135</v>
      </c>
      <c r="C98" s="46" t="s">
        <v>103</v>
      </c>
      <c r="D98" s="169">
        <f>SUM(D75:D97)</f>
        <v>275</v>
      </c>
      <c r="E98" s="169">
        <f>SUM(E75:E97)</f>
        <v>416</v>
      </c>
      <c r="F98" s="169">
        <f>SUM(F75:F97)</f>
        <v>213</v>
      </c>
      <c r="G98" s="169">
        <f>SUM(G75:G97)</f>
        <v>629</v>
      </c>
      <c r="H98" s="165">
        <f>IFERROR((G98-E98)/E98,0)</f>
        <v>0.51201923076923073</v>
      </c>
      <c r="I98" s="169">
        <f>SUM(I75:I97)</f>
        <v>911</v>
      </c>
      <c r="J98" s="169">
        <f>SUM(J75:J97)</f>
        <v>1540</v>
      </c>
      <c r="K98" s="165">
        <f t="shared" si="57"/>
        <v>1.4483306836248013</v>
      </c>
      <c r="L98" s="169">
        <f>SUM(L75:L97)</f>
        <v>540</v>
      </c>
      <c r="M98" s="169">
        <f>SUM(M75:M97)</f>
        <v>2080</v>
      </c>
      <c r="N98" s="165">
        <f t="shared" si="59"/>
        <v>0.35064935064935066</v>
      </c>
      <c r="O98" s="169">
        <f>SUM(O75:O97)</f>
        <v>447</v>
      </c>
      <c r="P98" s="169">
        <f>SUM(P75:P97)</f>
        <v>2527</v>
      </c>
      <c r="Q98" s="165">
        <f t="shared" si="61"/>
        <v>0.21490384615384617</v>
      </c>
      <c r="R98" s="169">
        <f>SUM(R75:R97)</f>
        <v>2386</v>
      </c>
      <c r="S98" s="164">
        <f t="shared" si="63"/>
        <v>0.56992164705699921</v>
      </c>
      <c r="U98" s="169">
        <f>SUM(U75:U97)</f>
        <v>2692</v>
      </c>
      <c r="V98" s="169">
        <f>SUM(V75:V97)</f>
        <v>2692</v>
      </c>
      <c r="W98" s="169">
        <f>SUM(W75:W97)</f>
        <v>0</v>
      </c>
      <c r="X98" s="169">
        <f>SUM(X75:X97)</f>
        <v>5219</v>
      </c>
      <c r="Y98" s="165">
        <f>IFERROR((X98-P98)/P98,0)</f>
        <v>1.0652948159873368</v>
      </c>
      <c r="Z98" s="169">
        <f>SUM(Z75:Z97)</f>
        <v>8160</v>
      </c>
      <c r="AA98" s="169">
        <f>SUM(AA75:AA97)</f>
        <v>8160</v>
      </c>
      <c r="AB98" s="169">
        <f>SUM(AB75:AB97)</f>
        <v>0</v>
      </c>
      <c r="AC98" s="169">
        <f>SUM(AC75:AC97)</f>
        <v>13379</v>
      </c>
      <c r="AD98" s="160">
        <f t="shared" si="67"/>
        <v>1.5635179153094463</v>
      </c>
      <c r="AE98" s="169">
        <f>SUM(AE75:AE97)</f>
        <v>7020</v>
      </c>
      <c r="AF98" s="169">
        <f>SUM(AF75:AF97)</f>
        <v>7020</v>
      </c>
      <c r="AG98" s="169">
        <f>SUM(AG75:AG97)</f>
        <v>0</v>
      </c>
      <c r="AH98" s="169">
        <f>SUM(AH75:AH97)</f>
        <v>20399</v>
      </c>
      <c r="AI98" s="160">
        <f t="shared" si="69"/>
        <v>0.5247028925928694</v>
      </c>
      <c r="AJ98" s="169">
        <f>SUM(AJ75:AJ97)</f>
        <v>3237</v>
      </c>
      <c r="AK98" s="169">
        <f>SUM(AK75:AK97)</f>
        <v>3237</v>
      </c>
      <c r="AL98" s="169">
        <f>SUM(AL75:AL97)</f>
        <v>0</v>
      </c>
      <c r="AM98" s="169">
        <f>SUM(AM75:AM97)</f>
        <v>23636</v>
      </c>
      <c r="AN98" s="160">
        <f t="shared" si="71"/>
        <v>0.15868424922790333</v>
      </c>
      <c r="AO98" s="169">
        <f>SUM(AO75:AO97)</f>
        <v>2339</v>
      </c>
      <c r="AP98" s="169">
        <f>SUM(AP75:AP97)</f>
        <v>2339</v>
      </c>
      <c r="AQ98" s="169">
        <f>SUM(AQ75:AQ97)</f>
        <v>0</v>
      </c>
      <c r="AR98" s="169">
        <f>SUM(AR75:AR97)</f>
        <v>25975</v>
      </c>
      <c r="AS98" s="160">
        <f t="shared" si="73"/>
        <v>9.895921475715011E-2</v>
      </c>
      <c r="AT98" s="169">
        <f>SUM(AT75:AT97)</f>
        <v>23448</v>
      </c>
      <c r="AU98" s="164">
        <f t="shared" ref="AU98" si="81">IFERROR((AR98/X98)^(1/4)-1,0)</f>
        <v>0.49362668763771822</v>
      </c>
    </row>
    <row r="99" spans="2:47" ht="15" customHeight="1"/>
    <row r="100" spans="2:47" ht="15.6">
      <c r="B100" s="293" t="s">
        <v>106</v>
      </c>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3"/>
      <c r="AO100" s="293"/>
      <c r="AP100" s="293"/>
      <c r="AQ100" s="293"/>
      <c r="AR100" s="293"/>
      <c r="AS100" s="293"/>
      <c r="AT100" s="293"/>
      <c r="AU100" s="293"/>
    </row>
    <row r="101" spans="2:47" ht="5.45" customHeight="1" outlineLevel="1">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row>
    <row r="102" spans="2:47" outlineLevel="1">
      <c r="B102" s="304"/>
      <c r="C102" s="325" t="s">
        <v>102</v>
      </c>
      <c r="D102" s="310" t="s">
        <v>127</v>
      </c>
      <c r="E102" s="312"/>
      <c r="F102" s="312"/>
      <c r="G102" s="312"/>
      <c r="H102" s="312"/>
      <c r="I102" s="312"/>
      <c r="J102" s="312"/>
      <c r="K102" s="312"/>
      <c r="L102" s="312"/>
      <c r="M102" s="312"/>
      <c r="N102" s="312"/>
      <c r="O102" s="312"/>
      <c r="P102" s="312"/>
      <c r="Q102" s="311"/>
      <c r="R102" s="313" t="str">
        <f xml:space="preserve"> D103&amp;" - "&amp;O103</f>
        <v>2019 - 2023</v>
      </c>
      <c r="S102" s="314"/>
      <c r="U102" s="310" t="s">
        <v>128</v>
      </c>
      <c r="V102" s="312"/>
      <c r="W102" s="312"/>
      <c r="X102" s="312"/>
      <c r="Y102" s="312"/>
      <c r="Z102" s="312"/>
      <c r="AA102" s="312"/>
      <c r="AB102" s="312"/>
      <c r="AC102" s="312"/>
      <c r="AD102" s="312"/>
      <c r="AE102" s="312"/>
      <c r="AF102" s="312"/>
      <c r="AG102" s="312"/>
      <c r="AH102" s="312"/>
      <c r="AI102" s="312"/>
      <c r="AJ102" s="312"/>
      <c r="AK102" s="312"/>
      <c r="AL102" s="312"/>
      <c r="AM102" s="312"/>
      <c r="AN102" s="312"/>
      <c r="AO102" s="312"/>
      <c r="AP102" s="312"/>
      <c r="AQ102" s="312"/>
      <c r="AR102" s="312"/>
      <c r="AS102" s="312"/>
      <c r="AT102" s="312"/>
      <c r="AU102" s="311"/>
    </row>
    <row r="103" spans="2:47" outlineLevel="1">
      <c r="B103" s="305"/>
      <c r="C103" s="325"/>
      <c r="D103" s="310">
        <f>$C$3-5</f>
        <v>2019</v>
      </c>
      <c r="E103" s="311"/>
      <c r="F103" s="310">
        <f>$C$3-4</f>
        <v>2020</v>
      </c>
      <c r="G103" s="312"/>
      <c r="H103" s="311"/>
      <c r="I103" s="310">
        <f>$C$3-3</f>
        <v>2021</v>
      </c>
      <c r="J103" s="312"/>
      <c r="K103" s="311"/>
      <c r="L103" s="310">
        <f>$C$3-2</f>
        <v>2022</v>
      </c>
      <c r="M103" s="312"/>
      <c r="N103" s="311"/>
      <c r="O103" s="310">
        <f>$C$3-1</f>
        <v>2023</v>
      </c>
      <c r="P103" s="312"/>
      <c r="Q103" s="311"/>
      <c r="R103" s="315"/>
      <c r="S103" s="316"/>
      <c r="U103" s="310">
        <f>$C$3</f>
        <v>2024</v>
      </c>
      <c r="V103" s="312"/>
      <c r="W103" s="312"/>
      <c r="X103" s="312"/>
      <c r="Y103" s="311"/>
      <c r="Z103" s="310">
        <f>$C$3+1</f>
        <v>2025</v>
      </c>
      <c r="AA103" s="312"/>
      <c r="AB103" s="312"/>
      <c r="AC103" s="312"/>
      <c r="AD103" s="311"/>
      <c r="AE103" s="310">
        <f>$C$3+2</f>
        <v>2026</v>
      </c>
      <c r="AF103" s="312"/>
      <c r="AG103" s="312"/>
      <c r="AH103" s="312"/>
      <c r="AI103" s="311"/>
      <c r="AJ103" s="310">
        <f>$C$3+3</f>
        <v>2027</v>
      </c>
      <c r="AK103" s="312"/>
      <c r="AL103" s="312"/>
      <c r="AM103" s="312"/>
      <c r="AN103" s="311"/>
      <c r="AO103" s="310">
        <f>$C$3+4</f>
        <v>2028</v>
      </c>
      <c r="AP103" s="312"/>
      <c r="AQ103" s="312"/>
      <c r="AR103" s="312"/>
      <c r="AS103" s="311"/>
      <c r="AT103" s="317" t="str">
        <f>U103&amp;" - "&amp;AO103</f>
        <v>2024 - 2028</v>
      </c>
      <c r="AU103" s="318"/>
    </row>
    <row r="104" spans="2:47" ht="43.15" outlineLevel="1">
      <c r="B104" s="306"/>
      <c r="C104" s="325"/>
      <c r="D104" s="64" t="s">
        <v>129</v>
      </c>
      <c r="E104" s="65" t="s">
        <v>130</v>
      </c>
      <c r="F104" s="64" t="s">
        <v>129</v>
      </c>
      <c r="G104" s="8" t="s">
        <v>130</v>
      </c>
      <c r="H104" s="65" t="s">
        <v>131</v>
      </c>
      <c r="I104" s="64" t="s">
        <v>129</v>
      </c>
      <c r="J104" s="8" t="s">
        <v>130</v>
      </c>
      <c r="K104" s="65" t="s">
        <v>131</v>
      </c>
      <c r="L104" s="64" t="s">
        <v>129</v>
      </c>
      <c r="M104" s="8" t="s">
        <v>130</v>
      </c>
      <c r="N104" s="65" t="s">
        <v>131</v>
      </c>
      <c r="O104" s="64" t="s">
        <v>129</v>
      </c>
      <c r="P104" s="8" t="s">
        <v>130</v>
      </c>
      <c r="Q104" s="65" t="s">
        <v>131</v>
      </c>
      <c r="R104" s="64" t="s">
        <v>123</v>
      </c>
      <c r="S104" s="119" t="s">
        <v>132</v>
      </c>
      <c r="U104" s="64" t="s">
        <v>129</v>
      </c>
      <c r="V104" s="104" t="s">
        <v>133</v>
      </c>
      <c r="W104" s="104" t="s">
        <v>134</v>
      </c>
      <c r="X104" s="8" t="s">
        <v>130</v>
      </c>
      <c r="Y104" s="65" t="s">
        <v>131</v>
      </c>
      <c r="Z104" s="64" t="s">
        <v>129</v>
      </c>
      <c r="AA104" s="104" t="s">
        <v>133</v>
      </c>
      <c r="AB104" s="104" t="s">
        <v>134</v>
      </c>
      <c r="AC104" s="8" t="s">
        <v>130</v>
      </c>
      <c r="AD104" s="65" t="s">
        <v>131</v>
      </c>
      <c r="AE104" s="64" t="s">
        <v>129</v>
      </c>
      <c r="AF104" s="104" t="s">
        <v>133</v>
      </c>
      <c r="AG104" s="104" t="s">
        <v>134</v>
      </c>
      <c r="AH104" s="8" t="s">
        <v>130</v>
      </c>
      <c r="AI104" s="65" t="s">
        <v>131</v>
      </c>
      <c r="AJ104" s="64" t="s">
        <v>129</v>
      </c>
      <c r="AK104" s="104" t="s">
        <v>133</v>
      </c>
      <c r="AL104" s="104" t="s">
        <v>134</v>
      </c>
      <c r="AM104" s="8" t="s">
        <v>130</v>
      </c>
      <c r="AN104" s="65" t="s">
        <v>131</v>
      </c>
      <c r="AO104" s="64" t="s">
        <v>129</v>
      </c>
      <c r="AP104" s="104" t="s">
        <v>133</v>
      </c>
      <c r="AQ104" s="104" t="s">
        <v>134</v>
      </c>
      <c r="AR104" s="8" t="s">
        <v>130</v>
      </c>
      <c r="AS104" s="65" t="s">
        <v>131</v>
      </c>
      <c r="AT104" s="64" t="s">
        <v>123</v>
      </c>
      <c r="AU104" s="119" t="s">
        <v>132</v>
      </c>
    </row>
    <row r="105" spans="2:47" outlineLevel="1">
      <c r="B105" s="235" t="s">
        <v>75</v>
      </c>
      <c r="C105" s="62" t="s">
        <v>103</v>
      </c>
      <c r="D105" s="68"/>
      <c r="E105" s="69"/>
      <c r="F105" s="68"/>
      <c r="G105" s="137">
        <f t="shared" ref="G105:G127" si="82">E105+F105</f>
        <v>0</v>
      </c>
      <c r="H105" s="166">
        <f t="shared" ref="H105:H127" si="83">IFERROR((G105-E105)/E105,0)</f>
        <v>0</v>
      </c>
      <c r="I105" s="68"/>
      <c r="J105" s="137">
        <f t="shared" ref="J105:J127" si="84">G105+I105</f>
        <v>0</v>
      </c>
      <c r="K105" s="166">
        <f t="shared" ref="K105:K127" si="85">IFERROR((J105-G105)/G105,0)</f>
        <v>0</v>
      </c>
      <c r="L105" s="68"/>
      <c r="M105" s="137">
        <f t="shared" ref="M105:M127" si="86">J105+L105</f>
        <v>0</v>
      </c>
      <c r="N105" s="166">
        <f t="shared" ref="N105:N127" si="87">IFERROR((M105-J105)/J105,0)</f>
        <v>0</v>
      </c>
      <c r="O105" s="68"/>
      <c r="P105" s="137">
        <f t="shared" ref="P105:P127" si="88">M105+O105</f>
        <v>0</v>
      </c>
      <c r="Q105" s="166">
        <f t="shared" ref="Q105:Q128" si="89">IFERROR((P105-M105)/M105,0)</f>
        <v>0</v>
      </c>
      <c r="R105" s="163">
        <f t="shared" ref="R105:R127" si="90">D105+F105+I105+L105+O105</f>
        <v>0</v>
      </c>
      <c r="S105" s="164">
        <f t="shared" ref="S105:S128" si="91">IFERROR((P105/E105)^(1/4)-1,0)</f>
        <v>0</v>
      </c>
      <c r="U105" s="168">
        <f>V105+W105</f>
        <v>0</v>
      </c>
      <c r="V105" s="6"/>
      <c r="W105" s="6"/>
      <c r="X105" s="137">
        <f t="shared" ref="X105:X127" si="92">P105+U105</f>
        <v>0</v>
      </c>
      <c r="Y105" s="166">
        <f>IFERROR((X105-P105)/P105,0)</f>
        <v>0</v>
      </c>
      <c r="Z105" s="168">
        <f>AA105+AB105</f>
        <v>0</v>
      </c>
      <c r="AA105" s="6"/>
      <c r="AB105" s="6"/>
      <c r="AC105" s="137">
        <f t="shared" ref="AC105:AC127" si="93">X105+Z105</f>
        <v>0</v>
      </c>
      <c r="AD105" s="159">
        <f t="shared" ref="AD105:AD127" si="94">IFERROR((AC105-X105)/X105,0)</f>
        <v>0</v>
      </c>
      <c r="AE105" s="168">
        <f>AF105+AG105</f>
        <v>0</v>
      </c>
      <c r="AF105" s="6"/>
      <c r="AG105" s="6"/>
      <c r="AH105" s="137">
        <f t="shared" ref="AH105:AH127" si="95">AC105+AE105</f>
        <v>0</v>
      </c>
      <c r="AI105" s="159">
        <f t="shared" ref="AI105:AI127" si="96">IFERROR((AH105-AC105)/AC105,0)</f>
        <v>0</v>
      </c>
      <c r="AJ105" s="168">
        <f>AK105+AL105</f>
        <v>0</v>
      </c>
      <c r="AK105" s="6"/>
      <c r="AL105" s="6"/>
      <c r="AM105" s="137">
        <f t="shared" ref="AM105:AM127" si="97">AH105+AJ105</f>
        <v>0</v>
      </c>
      <c r="AN105" s="159">
        <f t="shared" ref="AN105:AN127" si="98">IFERROR((AM105-AH105)/AH105,0)</f>
        <v>0</v>
      </c>
      <c r="AO105" s="168">
        <f>AP105+AQ105</f>
        <v>0</v>
      </c>
      <c r="AP105" s="6"/>
      <c r="AQ105" s="6"/>
      <c r="AR105" s="137">
        <f t="shared" ref="AR105:AR127" si="99">AM105+AO105</f>
        <v>0</v>
      </c>
      <c r="AS105" s="159">
        <f t="shared" ref="AS105:AS127" si="100">IFERROR((AR105-AM105)/AM105,0)</f>
        <v>0</v>
      </c>
      <c r="AT105" s="163">
        <f t="shared" ref="AT105:AT127" si="101">U105+Z105+AE105+AJ105+AO105</f>
        <v>0</v>
      </c>
      <c r="AU105" s="164">
        <f t="shared" ref="AU105:AU127" si="102">IFERROR((AR105/X105)^(1/4)-1,0)</f>
        <v>0</v>
      </c>
    </row>
    <row r="106" spans="2:47" outlineLevel="1">
      <c r="B106" s="236" t="s">
        <v>76</v>
      </c>
      <c r="C106" s="62" t="s">
        <v>103</v>
      </c>
      <c r="D106" s="68"/>
      <c r="E106" s="69"/>
      <c r="F106" s="68"/>
      <c r="G106" s="137">
        <f t="shared" si="82"/>
        <v>0</v>
      </c>
      <c r="H106" s="166">
        <f t="shared" si="83"/>
        <v>0</v>
      </c>
      <c r="I106" s="68"/>
      <c r="J106" s="137">
        <f t="shared" si="84"/>
        <v>0</v>
      </c>
      <c r="K106" s="166">
        <f t="shared" si="85"/>
        <v>0</v>
      </c>
      <c r="L106" s="68"/>
      <c r="M106" s="137">
        <f t="shared" si="86"/>
        <v>0</v>
      </c>
      <c r="N106" s="166">
        <f t="shared" si="87"/>
        <v>0</v>
      </c>
      <c r="O106" s="68"/>
      <c r="P106" s="137">
        <f t="shared" si="88"/>
        <v>0</v>
      </c>
      <c r="Q106" s="166">
        <f t="shared" si="89"/>
        <v>0</v>
      </c>
      <c r="R106" s="163">
        <f t="shared" si="90"/>
        <v>0</v>
      </c>
      <c r="S106" s="164">
        <f t="shared" si="91"/>
        <v>0</v>
      </c>
      <c r="U106" s="168">
        <f t="shared" ref="U106:U127" si="103">V106+W106</f>
        <v>9</v>
      </c>
      <c r="V106" s="6">
        <v>9</v>
      </c>
      <c r="W106" s="6"/>
      <c r="X106" s="137">
        <f t="shared" si="92"/>
        <v>9</v>
      </c>
      <c r="Y106" s="166">
        <f t="shared" ref="Y106:Y127" si="104">IFERROR((X106-P106)/P106,0)</f>
        <v>0</v>
      </c>
      <c r="Z106" s="168">
        <f t="shared" ref="Z106:Z127" si="105">AA106+AB106</f>
        <v>12</v>
      </c>
      <c r="AA106" s="6">
        <v>12</v>
      </c>
      <c r="AB106" s="6"/>
      <c r="AC106" s="137">
        <f t="shared" si="93"/>
        <v>21</v>
      </c>
      <c r="AD106" s="159">
        <f t="shared" si="94"/>
        <v>1.3333333333333333</v>
      </c>
      <c r="AE106" s="168">
        <f t="shared" ref="AE106:AE127" si="106">AF106+AG106</f>
        <v>7</v>
      </c>
      <c r="AF106" s="6">
        <v>7</v>
      </c>
      <c r="AG106" s="6"/>
      <c r="AH106" s="137">
        <f t="shared" si="95"/>
        <v>28</v>
      </c>
      <c r="AI106" s="159">
        <f t="shared" si="96"/>
        <v>0.33333333333333331</v>
      </c>
      <c r="AJ106" s="168">
        <f t="shared" ref="AJ106:AJ127" si="107">AK106+AL106</f>
        <v>7</v>
      </c>
      <c r="AK106" s="6">
        <v>7</v>
      </c>
      <c r="AL106" s="6"/>
      <c r="AM106" s="137">
        <f t="shared" si="97"/>
        <v>35</v>
      </c>
      <c r="AN106" s="159">
        <f t="shared" si="98"/>
        <v>0.25</v>
      </c>
      <c r="AO106" s="168">
        <f t="shared" ref="AO106:AO127" si="108">AP106+AQ106</f>
        <v>7</v>
      </c>
      <c r="AP106" s="6">
        <v>7</v>
      </c>
      <c r="AQ106" s="6"/>
      <c r="AR106" s="137">
        <f t="shared" si="99"/>
        <v>42</v>
      </c>
      <c r="AS106" s="159">
        <f t="shared" si="100"/>
        <v>0.2</v>
      </c>
      <c r="AT106" s="163">
        <f t="shared" si="101"/>
        <v>42</v>
      </c>
      <c r="AU106" s="164">
        <f t="shared" si="102"/>
        <v>0.46977784017493174</v>
      </c>
    </row>
    <row r="107" spans="2:47" outlineLevel="1">
      <c r="B107" s="236" t="s">
        <v>77</v>
      </c>
      <c r="C107" s="62" t="s">
        <v>103</v>
      </c>
      <c r="D107" s="68"/>
      <c r="E107" s="69"/>
      <c r="F107" s="68"/>
      <c r="G107" s="137">
        <f t="shared" si="82"/>
        <v>0</v>
      </c>
      <c r="H107" s="166">
        <f t="shared" si="83"/>
        <v>0</v>
      </c>
      <c r="I107" s="68"/>
      <c r="J107" s="137">
        <f t="shared" si="84"/>
        <v>0</v>
      </c>
      <c r="K107" s="166">
        <f t="shared" si="85"/>
        <v>0</v>
      </c>
      <c r="L107" s="68"/>
      <c r="M107" s="137">
        <f t="shared" si="86"/>
        <v>0</v>
      </c>
      <c r="N107" s="166">
        <f t="shared" si="87"/>
        <v>0</v>
      </c>
      <c r="O107" s="68"/>
      <c r="P107" s="137">
        <f t="shared" si="88"/>
        <v>0</v>
      </c>
      <c r="Q107" s="166">
        <f t="shared" si="89"/>
        <v>0</v>
      </c>
      <c r="R107" s="163">
        <f t="shared" si="90"/>
        <v>0</v>
      </c>
      <c r="S107" s="164">
        <f t="shared" si="91"/>
        <v>0</v>
      </c>
      <c r="U107" s="168">
        <f t="shared" si="103"/>
        <v>0</v>
      </c>
      <c r="V107" s="6"/>
      <c r="W107" s="6"/>
      <c r="X107" s="137">
        <f t="shared" si="92"/>
        <v>0</v>
      </c>
      <c r="Y107" s="166">
        <f t="shared" si="104"/>
        <v>0</v>
      </c>
      <c r="Z107" s="168">
        <f t="shared" si="105"/>
        <v>0</v>
      </c>
      <c r="AA107" s="6"/>
      <c r="AB107" s="6"/>
      <c r="AC107" s="137">
        <f t="shared" si="93"/>
        <v>0</v>
      </c>
      <c r="AD107" s="159">
        <f t="shared" si="94"/>
        <v>0</v>
      </c>
      <c r="AE107" s="168">
        <f t="shared" si="106"/>
        <v>0</v>
      </c>
      <c r="AF107" s="6"/>
      <c r="AG107" s="6"/>
      <c r="AH107" s="137">
        <f t="shared" si="95"/>
        <v>0</v>
      </c>
      <c r="AI107" s="159">
        <f t="shared" si="96"/>
        <v>0</v>
      </c>
      <c r="AJ107" s="168">
        <f t="shared" si="107"/>
        <v>0</v>
      </c>
      <c r="AK107" s="6"/>
      <c r="AL107" s="6"/>
      <c r="AM107" s="137">
        <f t="shared" si="97"/>
        <v>0</v>
      </c>
      <c r="AN107" s="159">
        <f t="shared" si="98"/>
        <v>0</v>
      </c>
      <c r="AO107" s="168">
        <f t="shared" si="108"/>
        <v>0</v>
      </c>
      <c r="AP107" s="6"/>
      <c r="AQ107" s="6"/>
      <c r="AR107" s="137">
        <f t="shared" si="99"/>
        <v>0</v>
      </c>
      <c r="AS107" s="159">
        <f t="shared" si="100"/>
        <v>0</v>
      </c>
      <c r="AT107" s="163">
        <f t="shared" si="101"/>
        <v>0</v>
      </c>
      <c r="AU107" s="164">
        <f t="shared" si="102"/>
        <v>0</v>
      </c>
    </row>
    <row r="108" spans="2:47" outlineLevel="1">
      <c r="B108" s="235" t="s">
        <v>78</v>
      </c>
      <c r="C108" s="62" t="s">
        <v>103</v>
      </c>
      <c r="D108" s="68"/>
      <c r="E108" s="69"/>
      <c r="F108" s="68"/>
      <c r="G108" s="137">
        <f t="shared" si="82"/>
        <v>0</v>
      </c>
      <c r="H108" s="166">
        <f t="shared" si="83"/>
        <v>0</v>
      </c>
      <c r="I108" s="68"/>
      <c r="J108" s="137">
        <f t="shared" si="84"/>
        <v>0</v>
      </c>
      <c r="K108" s="166">
        <f t="shared" si="85"/>
        <v>0</v>
      </c>
      <c r="L108" s="68"/>
      <c r="M108" s="137">
        <f t="shared" si="86"/>
        <v>0</v>
      </c>
      <c r="N108" s="166">
        <f t="shared" si="87"/>
        <v>0</v>
      </c>
      <c r="O108" s="68"/>
      <c r="P108" s="137">
        <f t="shared" si="88"/>
        <v>0</v>
      </c>
      <c r="Q108" s="166">
        <f t="shared" si="89"/>
        <v>0</v>
      </c>
      <c r="R108" s="163">
        <f t="shared" si="90"/>
        <v>0</v>
      </c>
      <c r="S108" s="164">
        <f t="shared" si="91"/>
        <v>0</v>
      </c>
      <c r="U108" s="168">
        <f t="shared" si="103"/>
        <v>0</v>
      </c>
      <c r="V108" s="6"/>
      <c r="W108" s="6"/>
      <c r="X108" s="137">
        <f t="shared" si="92"/>
        <v>0</v>
      </c>
      <c r="Y108" s="166">
        <f t="shared" si="104"/>
        <v>0</v>
      </c>
      <c r="Z108" s="168">
        <f t="shared" si="105"/>
        <v>0</v>
      </c>
      <c r="AA108" s="6"/>
      <c r="AB108" s="6"/>
      <c r="AC108" s="137">
        <f t="shared" si="93"/>
        <v>0</v>
      </c>
      <c r="AD108" s="159">
        <f t="shared" si="94"/>
        <v>0</v>
      </c>
      <c r="AE108" s="168">
        <f t="shared" si="106"/>
        <v>0</v>
      </c>
      <c r="AF108" s="6"/>
      <c r="AG108" s="6"/>
      <c r="AH108" s="137">
        <f t="shared" si="95"/>
        <v>0</v>
      </c>
      <c r="AI108" s="159">
        <f t="shared" si="96"/>
        <v>0</v>
      </c>
      <c r="AJ108" s="168">
        <f t="shared" si="107"/>
        <v>0</v>
      </c>
      <c r="AK108" s="6"/>
      <c r="AL108" s="6"/>
      <c r="AM108" s="137">
        <f t="shared" si="97"/>
        <v>0</v>
      </c>
      <c r="AN108" s="159">
        <f t="shared" si="98"/>
        <v>0</v>
      </c>
      <c r="AO108" s="168">
        <f t="shared" si="108"/>
        <v>0</v>
      </c>
      <c r="AP108" s="6"/>
      <c r="AQ108" s="6"/>
      <c r="AR108" s="137">
        <f t="shared" si="99"/>
        <v>0</v>
      </c>
      <c r="AS108" s="159">
        <f t="shared" si="100"/>
        <v>0</v>
      </c>
      <c r="AT108" s="163">
        <f t="shared" si="101"/>
        <v>0</v>
      </c>
      <c r="AU108" s="164">
        <f t="shared" si="102"/>
        <v>0</v>
      </c>
    </row>
    <row r="109" spans="2:47" outlineLevel="1">
      <c r="B109" s="236" t="s">
        <v>79</v>
      </c>
      <c r="C109" s="62" t="s">
        <v>103</v>
      </c>
      <c r="D109" s="68"/>
      <c r="E109" s="69"/>
      <c r="F109" s="68"/>
      <c r="G109" s="137">
        <f t="shared" si="82"/>
        <v>0</v>
      </c>
      <c r="H109" s="166">
        <f t="shared" si="83"/>
        <v>0</v>
      </c>
      <c r="I109" s="68"/>
      <c r="J109" s="137">
        <f t="shared" si="84"/>
        <v>0</v>
      </c>
      <c r="K109" s="166">
        <f t="shared" si="85"/>
        <v>0</v>
      </c>
      <c r="L109" s="68"/>
      <c r="M109" s="137">
        <f t="shared" si="86"/>
        <v>0</v>
      </c>
      <c r="N109" s="166">
        <f t="shared" si="87"/>
        <v>0</v>
      </c>
      <c r="O109" s="68"/>
      <c r="P109" s="137">
        <f t="shared" si="88"/>
        <v>0</v>
      </c>
      <c r="Q109" s="166">
        <f t="shared" si="89"/>
        <v>0</v>
      </c>
      <c r="R109" s="163">
        <f t="shared" si="90"/>
        <v>0</v>
      </c>
      <c r="S109" s="164">
        <f t="shared" si="91"/>
        <v>0</v>
      </c>
      <c r="U109" s="168">
        <f t="shared" si="103"/>
        <v>4</v>
      </c>
      <c r="V109" s="6">
        <v>4</v>
      </c>
      <c r="W109" s="6"/>
      <c r="X109" s="137">
        <f t="shared" si="92"/>
        <v>4</v>
      </c>
      <c r="Y109" s="166">
        <f t="shared" si="104"/>
        <v>0</v>
      </c>
      <c r="Z109" s="168">
        <f t="shared" si="105"/>
        <v>4</v>
      </c>
      <c r="AA109" s="6">
        <v>4</v>
      </c>
      <c r="AB109" s="6"/>
      <c r="AC109" s="137">
        <f t="shared" si="93"/>
        <v>8</v>
      </c>
      <c r="AD109" s="159">
        <f t="shared" si="94"/>
        <v>1</v>
      </c>
      <c r="AE109" s="168">
        <f t="shared" si="106"/>
        <v>2</v>
      </c>
      <c r="AF109" s="6">
        <v>2</v>
      </c>
      <c r="AG109" s="6"/>
      <c r="AH109" s="137">
        <f t="shared" si="95"/>
        <v>10</v>
      </c>
      <c r="AI109" s="159">
        <f t="shared" si="96"/>
        <v>0.25</v>
      </c>
      <c r="AJ109" s="168">
        <f t="shared" si="107"/>
        <v>1</v>
      </c>
      <c r="AK109" s="6">
        <v>1</v>
      </c>
      <c r="AL109" s="6"/>
      <c r="AM109" s="137">
        <f t="shared" si="97"/>
        <v>11</v>
      </c>
      <c r="AN109" s="159">
        <f t="shared" si="98"/>
        <v>0.1</v>
      </c>
      <c r="AO109" s="168">
        <f t="shared" si="108"/>
        <v>1</v>
      </c>
      <c r="AP109" s="6">
        <v>1</v>
      </c>
      <c r="AQ109" s="6"/>
      <c r="AR109" s="137">
        <f t="shared" si="99"/>
        <v>12</v>
      </c>
      <c r="AS109" s="159">
        <f t="shared" si="100"/>
        <v>9.0909090909090912E-2</v>
      </c>
      <c r="AT109" s="163">
        <f t="shared" si="101"/>
        <v>12</v>
      </c>
      <c r="AU109" s="164">
        <f t="shared" si="102"/>
        <v>0.3160740129524926</v>
      </c>
    </row>
    <row r="110" spans="2:47" outlineLevel="1">
      <c r="B110" s="236" t="s">
        <v>80</v>
      </c>
      <c r="C110" s="62" t="s">
        <v>103</v>
      </c>
      <c r="D110" s="68"/>
      <c r="E110" s="69"/>
      <c r="F110" s="68"/>
      <c r="G110" s="137">
        <f t="shared" si="82"/>
        <v>0</v>
      </c>
      <c r="H110" s="166">
        <f t="shared" si="83"/>
        <v>0</v>
      </c>
      <c r="I110" s="68"/>
      <c r="J110" s="137">
        <f t="shared" si="84"/>
        <v>0</v>
      </c>
      <c r="K110" s="166">
        <f t="shared" si="85"/>
        <v>0</v>
      </c>
      <c r="L110" s="68"/>
      <c r="M110" s="137">
        <f t="shared" si="86"/>
        <v>0</v>
      </c>
      <c r="N110" s="166">
        <f t="shared" si="87"/>
        <v>0</v>
      </c>
      <c r="O110" s="68"/>
      <c r="P110" s="137">
        <f t="shared" si="88"/>
        <v>0</v>
      </c>
      <c r="Q110" s="166">
        <f t="shared" si="89"/>
        <v>0</v>
      </c>
      <c r="R110" s="163">
        <f t="shared" si="90"/>
        <v>0</v>
      </c>
      <c r="S110" s="164">
        <f t="shared" si="91"/>
        <v>0</v>
      </c>
      <c r="U110" s="168">
        <f t="shared" si="103"/>
        <v>0</v>
      </c>
      <c r="V110" s="6"/>
      <c r="W110" s="6"/>
      <c r="X110" s="137">
        <f t="shared" si="92"/>
        <v>0</v>
      </c>
      <c r="Y110" s="166">
        <f t="shared" si="104"/>
        <v>0</v>
      </c>
      <c r="Z110" s="168">
        <f t="shared" si="105"/>
        <v>0</v>
      </c>
      <c r="AA110" s="6"/>
      <c r="AB110" s="6"/>
      <c r="AC110" s="137">
        <f t="shared" si="93"/>
        <v>0</v>
      </c>
      <c r="AD110" s="159">
        <f t="shared" si="94"/>
        <v>0</v>
      </c>
      <c r="AE110" s="168">
        <f t="shared" si="106"/>
        <v>0</v>
      </c>
      <c r="AF110" s="6"/>
      <c r="AG110" s="6"/>
      <c r="AH110" s="137">
        <f t="shared" si="95"/>
        <v>0</v>
      </c>
      <c r="AI110" s="159">
        <f t="shared" si="96"/>
        <v>0</v>
      </c>
      <c r="AJ110" s="168">
        <f t="shared" si="107"/>
        <v>0</v>
      </c>
      <c r="AK110" s="6"/>
      <c r="AL110" s="6"/>
      <c r="AM110" s="137">
        <f t="shared" si="97"/>
        <v>0</v>
      </c>
      <c r="AN110" s="159">
        <f t="shared" si="98"/>
        <v>0</v>
      </c>
      <c r="AO110" s="168">
        <f t="shared" si="108"/>
        <v>0</v>
      </c>
      <c r="AP110" s="6"/>
      <c r="AQ110" s="6"/>
      <c r="AR110" s="137">
        <f t="shared" si="99"/>
        <v>0</v>
      </c>
      <c r="AS110" s="159">
        <f t="shared" si="100"/>
        <v>0</v>
      </c>
      <c r="AT110" s="163">
        <f t="shared" si="101"/>
        <v>0</v>
      </c>
      <c r="AU110" s="164">
        <f t="shared" si="102"/>
        <v>0</v>
      </c>
    </row>
    <row r="111" spans="2:47" outlineLevel="1">
      <c r="B111" s="235" t="s">
        <v>81</v>
      </c>
      <c r="C111" s="62" t="s">
        <v>103</v>
      </c>
      <c r="D111" s="68"/>
      <c r="E111" s="69"/>
      <c r="F111" s="68"/>
      <c r="G111" s="137">
        <f t="shared" si="82"/>
        <v>0</v>
      </c>
      <c r="H111" s="166">
        <f t="shared" si="83"/>
        <v>0</v>
      </c>
      <c r="I111" s="68"/>
      <c r="J111" s="137">
        <f t="shared" si="84"/>
        <v>0</v>
      </c>
      <c r="K111" s="166">
        <f t="shared" si="85"/>
        <v>0</v>
      </c>
      <c r="L111" s="68"/>
      <c r="M111" s="137">
        <f t="shared" si="86"/>
        <v>0</v>
      </c>
      <c r="N111" s="166">
        <f t="shared" si="87"/>
        <v>0</v>
      </c>
      <c r="O111" s="68"/>
      <c r="P111" s="137">
        <f t="shared" si="88"/>
        <v>0</v>
      </c>
      <c r="Q111" s="166">
        <f t="shared" si="89"/>
        <v>0</v>
      </c>
      <c r="R111" s="163">
        <f t="shared" si="90"/>
        <v>0</v>
      </c>
      <c r="S111" s="164">
        <f t="shared" si="91"/>
        <v>0</v>
      </c>
      <c r="U111" s="168">
        <f t="shared" si="103"/>
        <v>0</v>
      </c>
      <c r="V111" s="6"/>
      <c r="W111" s="6"/>
      <c r="X111" s="137">
        <f t="shared" si="92"/>
        <v>0</v>
      </c>
      <c r="Y111" s="166">
        <f t="shared" si="104"/>
        <v>0</v>
      </c>
      <c r="Z111" s="168">
        <f t="shared" si="105"/>
        <v>0</v>
      </c>
      <c r="AA111" s="6"/>
      <c r="AB111" s="6"/>
      <c r="AC111" s="137">
        <f t="shared" si="93"/>
        <v>0</v>
      </c>
      <c r="AD111" s="159">
        <f t="shared" si="94"/>
        <v>0</v>
      </c>
      <c r="AE111" s="168">
        <f t="shared" si="106"/>
        <v>0</v>
      </c>
      <c r="AF111" s="6"/>
      <c r="AG111" s="6"/>
      <c r="AH111" s="137">
        <f t="shared" si="95"/>
        <v>0</v>
      </c>
      <c r="AI111" s="159">
        <f t="shared" si="96"/>
        <v>0</v>
      </c>
      <c r="AJ111" s="168">
        <f t="shared" si="107"/>
        <v>0</v>
      </c>
      <c r="AK111" s="6"/>
      <c r="AL111" s="6"/>
      <c r="AM111" s="137">
        <f t="shared" si="97"/>
        <v>0</v>
      </c>
      <c r="AN111" s="159">
        <f t="shared" si="98"/>
        <v>0</v>
      </c>
      <c r="AO111" s="168">
        <f t="shared" si="108"/>
        <v>0</v>
      </c>
      <c r="AP111" s="6"/>
      <c r="AQ111" s="6"/>
      <c r="AR111" s="137">
        <f t="shared" si="99"/>
        <v>0</v>
      </c>
      <c r="AS111" s="159">
        <f t="shared" si="100"/>
        <v>0</v>
      </c>
      <c r="AT111" s="163">
        <f t="shared" si="101"/>
        <v>0</v>
      </c>
      <c r="AU111" s="164">
        <f t="shared" si="102"/>
        <v>0</v>
      </c>
    </row>
    <row r="112" spans="2:47" outlineLevel="1">
      <c r="B112" s="236" t="s">
        <v>82</v>
      </c>
      <c r="C112" s="62" t="s">
        <v>103</v>
      </c>
      <c r="D112" s="68"/>
      <c r="E112" s="69"/>
      <c r="F112" s="68"/>
      <c r="G112" s="137">
        <f t="shared" si="82"/>
        <v>0</v>
      </c>
      <c r="H112" s="166">
        <f t="shared" si="83"/>
        <v>0</v>
      </c>
      <c r="I112" s="68"/>
      <c r="J112" s="137">
        <f t="shared" si="84"/>
        <v>0</v>
      </c>
      <c r="K112" s="166">
        <f t="shared" si="85"/>
        <v>0</v>
      </c>
      <c r="L112" s="68"/>
      <c r="M112" s="137">
        <f t="shared" si="86"/>
        <v>0</v>
      </c>
      <c r="N112" s="166">
        <f t="shared" si="87"/>
        <v>0</v>
      </c>
      <c r="O112" s="68"/>
      <c r="P112" s="137">
        <f t="shared" si="88"/>
        <v>0</v>
      </c>
      <c r="Q112" s="166">
        <f t="shared" si="89"/>
        <v>0</v>
      </c>
      <c r="R112" s="163">
        <f t="shared" si="90"/>
        <v>0</v>
      </c>
      <c r="S112" s="164">
        <f t="shared" si="91"/>
        <v>0</v>
      </c>
      <c r="U112" s="168">
        <f t="shared" si="103"/>
        <v>5</v>
      </c>
      <c r="V112" s="6">
        <v>5</v>
      </c>
      <c r="W112" s="6"/>
      <c r="X112" s="137">
        <f t="shared" si="92"/>
        <v>5</v>
      </c>
      <c r="Y112" s="166">
        <f t="shared" si="104"/>
        <v>0</v>
      </c>
      <c r="Z112" s="168">
        <f t="shared" si="105"/>
        <v>14</v>
      </c>
      <c r="AA112" s="6">
        <v>14</v>
      </c>
      <c r="AB112" s="6"/>
      <c r="AC112" s="137">
        <f t="shared" si="93"/>
        <v>19</v>
      </c>
      <c r="AD112" s="159">
        <f t="shared" si="94"/>
        <v>2.8</v>
      </c>
      <c r="AE112" s="168">
        <f t="shared" si="106"/>
        <v>4</v>
      </c>
      <c r="AF112" s="6">
        <v>4</v>
      </c>
      <c r="AG112" s="6"/>
      <c r="AH112" s="137">
        <f t="shared" si="95"/>
        <v>23</v>
      </c>
      <c r="AI112" s="159">
        <f t="shared" si="96"/>
        <v>0.21052631578947367</v>
      </c>
      <c r="AJ112" s="168">
        <f t="shared" si="107"/>
        <v>4</v>
      </c>
      <c r="AK112" s="6">
        <v>4</v>
      </c>
      <c r="AL112" s="6"/>
      <c r="AM112" s="137">
        <f t="shared" si="97"/>
        <v>27</v>
      </c>
      <c r="AN112" s="159">
        <f t="shared" si="98"/>
        <v>0.17391304347826086</v>
      </c>
      <c r="AO112" s="168">
        <f t="shared" si="108"/>
        <v>4</v>
      </c>
      <c r="AP112" s="6">
        <v>4</v>
      </c>
      <c r="AQ112" s="6"/>
      <c r="AR112" s="137">
        <f t="shared" si="99"/>
        <v>31</v>
      </c>
      <c r="AS112" s="159">
        <f t="shared" si="100"/>
        <v>0.14814814814814814</v>
      </c>
      <c r="AT112" s="163">
        <f t="shared" si="101"/>
        <v>31</v>
      </c>
      <c r="AU112" s="164">
        <f t="shared" si="102"/>
        <v>0.57796702107418785</v>
      </c>
    </row>
    <row r="113" spans="2:47" outlineLevel="1">
      <c r="B113" s="236" t="s">
        <v>83</v>
      </c>
      <c r="C113" s="62" t="s">
        <v>103</v>
      </c>
      <c r="D113" s="68"/>
      <c r="E113" s="69"/>
      <c r="F113" s="68"/>
      <c r="G113" s="137">
        <f t="shared" si="82"/>
        <v>0</v>
      </c>
      <c r="H113" s="166">
        <f t="shared" si="83"/>
        <v>0</v>
      </c>
      <c r="I113" s="68"/>
      <c r="J113" s="137">
        <f t="shared" si="84"/>
        <v>0</v>
      </c>
      <c r="K113" s="166">
        <f t="shared" si="85"/>
        <v>0</v>
      </c>
      <c r="L113" s="68"/>
      <c r="M113" s="137">
        <f t="shared" si="86"/>
        <v>0</v>
      </c>
      <c r="N113" s="166">
        <f t="shared" si="87"/>
        <v>0</v>
      </c>
      <c r="O113" s="68"/>
      <c r="P113" s="137">
        <f t="shared" si="88"/>
        <v>0</v>
      </c>
      <c r="Q113" s="166">
        <f t="shared" si="89"/>
        <v>0</v>
      </c>
      <c r="R113" s="163">
        <f t="shared" si="90"/>
        <v>0</v>
      </c>
      <c r="S113" s="164">
        <f t="shared" si="91"/>
        <v>0</v>
      </c>
      <c r="U113" s="168">
        <f t="shared" si="103"/>
        <v>0</v>
      </c>
      <c r="V113" s="6"/>
      <c r="W113" s="6"/>
      <c r="X113" s="137">
        <f t="shared" si="92"/>
        <v>0</v>
      </c>
      <c r="Y113" s="166">
        <f t="shared" si="104"/>
        <v>0</v>
      </c>
      <c r="Z113" s="168">
        <f t="shared" si="105"/>
        <v>0</v>
      </c>
      <c r="AA113" s="6"/>
      <c r="AB113" s="6"/>
      <c r="AC113" s="137">
        <f t="shared" si="93"/>
        <v>0</v>
      </c>
      <c r="AD113" s="159">
        <f t="shared" si="94"/>
        <v>0</v>
      </c>
      <c r="AE113" s="168">
        <f t="shared" si="106"/>
        <v>0</v>
      </c>
      <c r="AF113" s="6"/>
      <c r="AG113" s="6"/>
      <c r="AH113" s="137">
        <f t="shared" si="95"/>
        <v>0</v>
      </c>
      <c r="AI113" s="159">
        <f t="shared" si="96"/>
        <v>0</v>
      </c>
      <c r="AJ113" s="168">
        <f t="shared" si="107"/>
        <v>0</v>
      </c>
      <c r="AK113" s="6"/>
      <c r="AL113" s="6"/>
      <c r="AM113" s="137">
        <f t="shared" si="97"/>
        <v>0</v>
      </c>
      <c r="AN113" s="159">
        <f t="shared" si="98"/>
        <v>0</v>
      </c>
      <c r="AO113" s="168">
        <f t="shared" si="108"/>
        <v>0</v>
      </c>
      <c r="AP113" s="6"/>
      <c r="AQ113" s="6"/>
      <c r="AR113" s="137">
        <f t="shared" si="99"/>
        <v>0</v>
      </c>
      <c r="AS113" s="159">
        <f t="shared" si="100"/>
        <v>0</v>
      </c>
      <c r="AT113" s="163">
        <f t="shared" si="101"/>
        <v>0</v>
      </c>
      <c r="AU113" s="164">
        <f t="shared" si="102"/>
        <v>0</v>
      </c>
    </row>
    <row r="114" spans="2:47" outlineLevel="1">
      <c r="B114" s="235" t="s">
        <v>84</v>
      </c>
      <c r="C114" s="62" t="s">
        <v>103</v>
      </c>
      <c r="D114" s="68"/>
      <c r="E114" s="69"/>
      <c r="F114" s="68"/>
      <c r="G114" s="137">
        <f t="shared" si="82"/>
        <v>0</v>
      </c>
      <c r="H114" s="166">
        <f t="shared" si="83"/>
        <v>0</v>
      </c>
      <c r="I114" s="68"/>
      <c r="J114" s="137">
        <f t="shared" si="84"/>
        <v>0</v>
      </c>
      <c r="K114" s="166">
        <f t="shared" si="85"/>
        <v>0</v>
      </c>
      <c r="L114" s="68"/>
      <c r="M114" s="137">
        <f t="shared" si="86"/>
        <v>0</v>
      </c>
      <c r="N114" s="166">
        <f t="shared" si="87"/>
        <v>0</v>
      </c>
      <c r="O114" s="68"/>
      <c r="P114" s="137">
        <f t="shared" si="88"/>
        <v>0</v>
      </c>
      <c r="Q114" s="166">
        <f t="shared" si="89"/>
        <v>0</v>
      </c>
      <c r="R114" s="163">
        <f t="shared" si="90"/>
        <v>0</v>
      </c>
      <c r="S114" s="164">
        <f t="shared" si="91"/>
        <v>0</v>
      </c>
      <c r="U114" s="168">
        <f t="shared" si="103"/>
        <v>0</v>
      </c>
      <c r="V114" s="6"/>
      <c r="W114" s="6"/>
      <c r="X114" s="137">
        <f t="shared" si="92"/>
        <v>0</v>
      </c>
      <c r="Y114" s="166">
        <f t="shared" si="104"/>
        <v>0</v>
      </c>
      <c r="Z114" s="168">
        <f t="shared" si="105"/>
        <v>0</v>
      </c>
      <c r="AA114" s="6"/>
      <c r="AB114" s="6"/>
      <c r="AC114" s="137">
        <f t="shared" si="93"/>
        <v>0</v>
      </c>
      <c r="AD114" s="159">
        <f t="shared" si="94"/>
        <v>0</v>
      </c>
      <c r="AE114" s="168">
        <f t="shared" si="106"/>
        <v>0</v>
      </c>
      <c r="AF114" s="6"/>
      <c r="AG114" s="6"/>
      <c r="AH114" s="137">
        <f t="shared" si="95"/>
        <v>0</v>
      </c>
      <c r="AI114" s="159">
        <f t="shared" si="96"/>
        <v>0</v>
      </c>
      <c r="AJ114" s="168">
        <f t="shared" si="107"/>
        <v>0</v>
      </c>
      <c r="AK114" s="6"/>
      <c r="AL114" s="6"/>
      <c r="AM114" s="137">
        <f t="shared" si="97"/>
        <v>0</v>
      </c>
      <c r="AN114" s="159">
        <f t="shared" si="98"/>
        <v>0</v>
      </c>
      <c r="AO114" s="168">
        <f t="shared" si="108"/>
        <v>0</v>
      </c>
      <c r="AP114" s="6"/>
      <c r="AQ114" s="6"/>
      <c r="AR114" s="137">
        <f t="shared" si="99"/>
        <v>0</v>
      </c>
      <c r="AS114" s="159">
        <f t="shared" si="100"/>
        <v>0</v>
      </c>
      <c r="AT114" s="163">
        <f t="shared" si="101"/>
        <v>0</v>
      </c>
      <c r="AU114" s="164">
        <f t="shared" si="102"/>
        <v>0</v>
      </c>
    </row>
    <row r="115" spans="2:47" outlineLevel="1">
      <c r="B115" s="237" t="s">
        <v>85</v>
      </c>
      <c r="C115" s="62" t="s">
        <v>103</v>
      </c>
      <c r="D115" s="68"/>
      <c r="E115" s="69"/>
      <c r="F115" s="68"/>
      <c r="G115" s="137">
        <f t="shared" si="82"/>
        <v>0</v>
      </c>
      <c r="H115" s="166">
        <f t="shared" si="83"/>
        <v>0</v>
      </c>
      <c r="I115" s="68"/>
      <c r="J115" s="137">
        <f t="shared" si="84"/>
        <v>0</v>
      </c>
      <c r="K115" s="166">
        <f t="shared" si="85"/>
        <v>0</v>
      </c>
      <c r="L115" s="68"/>
      <c r="M115" s="137">
        <f t="shared" si="86"/>
        <v>0</v>
      </c>
      <c r="N115" s="166">
        <f t="shared" si="87"/>
        <v>0</v>
      </c>
      <c r="O115" s="68"/>
      <c r="P115" s="137">
        <f t="shared" si="88"/>
        <v>0</v>
      </c>
      <c r="Q115" s="166">
        <f t="shared" si="89"/>
        <v>0</v>
      </c>
      <c r="R115" s="163">
        <f t="shared" si="90"/>
        <v>0</v>
      </c>
      <c r="S115" s="164">
        <f t="shared" si="91"/>
        <v>0</v>
      </c>
      <c r="U115" s="168">
        <f t="shared" si="103"/>
        <v>0</v>
      </c>
      <c r="V115" s="6"/>
      <c r="W115" s="6"/>
      <c r="X115" s="137">
        <f t="shared" si="92"/>
        <v>0</v>
      </c>
      <c r="Y115" s="166">
        <f t="shared" si="104"/>
        <v>0</v>
      </c>
      <c r="Z115" s="168">
        <f t="shared" si="105"/>
        <v>0</v>
      </c>
      <c r="AA115" s="6"/>
      <c r="AB115" s="6"/>
      <c r="AC115" s="137">
        <f t="shared" si="93"/>
        <v>0</v>
      </c>
      <c r="AD115" s="159">
        <f t="shared" si="94"/>
        <v>0</v>
      </c>
      <c r="AE115" s="168">
        <f t="shared" si="106"/>
        <v>0</v>
      </c>
      <c r="AF115" s="6"/>
      <c r="AG115" s="6"/>
      <c r="AH115" s="137">
        <f t="shared" si="95"/>
        <v>0</v>
      </c>
      <c r="AI115" s="159">
        <f t="shared" si="96"/>
        <v>0</v>
      </c>
      <c r="AJ115" s="168">
        <f t="shared" si="107"/>
        <v>0</v>
      </c>
      <c r="AK115" s="6"/>
      <c r="AL115" s="6"/>
      <c r="AM115" s="137">
        <f t="shared" si="97"/>
        <v>0</v>
      </c>
      <c r="AN115" s="159">
        <f t="shared" si="98"/>
        <v>0</v>
      </c>
      <c r="AO115" s="168">
        <f t="shared" si="108"/>
        <v>0</v>
      </c>
      <c r="AP115" s="6"/>
      <c r="AQ115" s="6"/>
      <c r="AR115" s="137">
        <f t="shared" si="99"/>
        <v>0</v>
      </c>
      <c r="AS115" s="159">
        <f t="shared" si="100"/>
        <v>0</v>
      </c>
      <c r="AT115" s="163">
        <f t="shared" si="101"/>
        <v>0</v>
      </c>
      <c r="AU115" s="164">
        <f t="shared" si="102"/>
        <v>0</v>
      </c>
    </row>
    <row r="116" spans="2:47" outlineLevel="1">
      <c r="B116" s="235" t="s">
        <v>86</v>
      </c>
      <c r="C116" s="62" t="s">
        <v>103</v>
      </c>
      <c r="D116" s="68"/>
      <c r="E116" s="69"/>
      <c r="F116" s="68"/>
      <c r="G116" s="137">
        <f t="shared" si="82"/>
        <v>0</v>
      </c>
      <c r="H116" s="166">
        <f t="shared" si="83"/>
        <v>0</v>
      </c>
      <c r="I116" s="68"/>
      <c r="J116" s="137">
        <f t="shared" si="84"/>
        <v>0</v>
      </c>
      <c r="K116" s="166">
        <f t="shared" si="85"/>
        <v>0</v>
      </c>
      <c r="L116" s="68"/>
      <c r="M116" s="137">
        <f t="shared" si="86"/>
        <v>0</v>
      </c>
      <c r="N116" s="166">
        <f t="shared" si="87"/>
        <v>0</v>
      </c>
      <c r="O116" s="68"/>
      <c r="P116" s="137">
        <f t="shared" si="88"/>
        <v>0</v>
      </c>
      <c r="Q116" s="166">
        <f t="shared" si="89"/>
        <v>0</v>
      </c>
      <c r="R116" s="163">
        <f t="shared" si="90"/>
        <v>0</v>
      </c>
      <c r="S116" s="164">
        <f t="shared" si="91"/>
        <v>0</v>
      </c>
      <c r="U116" s="168">
        <f t="shared" si="103"/>
        <v>0</v>
      </c>
      <c r="V116" s="6"/>
      <c r="W116" s="6"/>
      <c r="X116" s="137">
        <f t="shared" si="92"/>
        <v>0</v>
      </c>
      <c r="Y116" s="166">
        <f t="shared" si="104"/>
        <v>0</v>
      </c>
      <c r="Z116" s="168">
        <f t="shared" si="105"/>
        <v>0</v>
      </c>
      <c r="AA116" s="6"/>
      <c r="AB116" s="6"/>
      <c r="AC116" s="137">
        <f t="shared" si="93"/>
        <v>0</v>
      </c>
      <c r="AD116" s="159">
        <f t="shared" si="94"/>
        <v>0</v>
      </c>
      <c r="AE116" s="168">
        <f t="shared" si="106"/>
        <v>0</v>
      </c>
      <c r="AF116" s="6"/>
      <c r="AG116" s="6"/>
      <c r="AH116" s="137">
        <f t="shared" si="95"/>
        <v>0</v>
      </c>
      <c r="AI116" s="159">
        <f t="shared" si="96"/>
        <v>0</v>
      </c>
      <c r="AJ116" s="168">
        <f t="shared" si="107"/>
        <v>0</v>
      </c>
      <c r="AK116" s="6"/>
      <c r="AL116" s="6"/>
      <c r="AM116" s="137">
        <f t="shared" si="97"/>
        <v>0</v>
      </c>
      <c r="AN116" s="159">
        <f t="shared" si="98"/>
        <v>0</v>
      </c>
      <c r="AO116" s="168">
        <f t="shared" si="108"/>
        <v>0</v>
      </c>
      <c r="AP116" s="6"/>
      <c r="AQ116" s="6"/>
      <c r="AR116" s="137">
        <f t="shared" si="99"/>
        <v>0</v>
      </c>
      <c r="AS116" s="159">
        <f t="shared" si="100"/>
        <v>0</v>
      </c>
      <c r="AT116" s="163">
        <f t="shared" si="101"/>
        <v>0</v>
      </c>
      <c r="AU116" s="164">
        <f t="shared" si="102"/>
        <v>0</v>
      </c>
    </row>
    <row r="117" spans="2:47" outlineLevel="1">
      <c r="B117" s="236" t="s">
        <v>87</v>
      </c>
      <c r="C117" s="62" t="s">
        <v>103</v>
      </c>
      <c r="D117" s="68"/>
      <c r="E117" s="69"/>
      <c r="F117" s="68"/>
      <c r="G117" s="137">
        <f t="shared" si="82"/>
        <v>0</v>
      </c>
      <c r="H117" s="166">
        <f t="shared" si="83"/>
        <v>0</v>
      </c>
      <c r="I117" s="68"/>
      <c r="J117" s="137">
        <f t="shared" si="84"/>
        <v>0</v>
      </c>
      <c r="K117" s="166">
        <f t="shared" si="85"/>
        <v>0</v>
      </c>
      <c r="L117" s="68"/>
      <c r="M117" s="137">
        <f t="shared" si="86"/>
        <v>0</v>
      </c>
      <c r="N117" s="166">
        <f t="shared" si="87"/>
        <v>0</v>
      </c>
      <c r="O117" s="68"/>
      <c r="P117" s="137">
        <f t="shared" si="88"/>
        <v>0</v>
      </c>
      <c r="Q117" s="166">
        <f t="shared" si="89"/>
        <v>0</v>
      </c>
      <c r="R117" s="163">
        <f t="shared" si="90"/>
        <v>0</v>
      </c>
      <c r="S117" s="164">
        <f t="shared" si="91"/>
        <v>0</v>
      </c>
      <c r="U117" s="168">
        <f t="shared" si="103"/>
        <v>0</v>
      </c>
      <c r="V117" s="6"/>
      <c r="W117" s="6"/>
      <c r="X117" s="137">
        <f t="shared" si="92"/>
        <v>0</v>
      </c>
      <c r="Y117" s="166">
        <f t="shared" si="104"/>
        <v>0</v>
      </c>
      <c r="Z117" s="168">
        <f t="shared" si="105"/>
        <v>0</v>
      </c>
      <c r="AA117" s="6"/>
      <c r="AB117" s="6"/>
      <c r="AC117" s="137">
        <f t="shared" si="93"/>
        <v>0</v>
      </c>
      <c r="AD117" s="159">
        <f t="shared" si="94"/>
        <v>0</v>
      </c>
      <c r="AE117" s="168">
        <f t="shared" si="106"/>
        <v>0</v>
      </c>
      <c r="AF117" s="6"/>
      <c r="AG117" s="6"/>
      <c r="AH117" s="137">
        <f t="shared" si="95"/>
        <v>0</v>
      </c>
      <c r="AI117" s="159">
        <f t="shared" si="96"/>
        <v>0</v>
      </c>
      <c r="AJ117" s="168">
        <f t="shared" si="107"/>
        <v>0</v>
      </c>
      <c r="AK117" s="6"/>
      <c r="AL117" s="6"/>
      <c r="AM117" s="137">
        <f t="shared" si="97"/>
        <v>0</v>
      </c>
      <c r="AN117" s="159">
        <f t="shared" si="98"/>
        <v>0</v>
      </c>
      <c r="AO117" s="168">
        <f t="shared" si="108"/>
        <v>0</v>
      </c>
      <c r="AP117" s="6"/>
      <c r="AQ117" s="6"/>
      <c r="AR117" s="137">
        <f t="shared" si="99"/>
        <v>0</v>
      </c>
      <c r="AS117" s="159">
        <f t="shared" si="100"/>
        <v>0</v>
      </c>
      <c r="AT117" s="163">
        <f t="shared" si="101"/>
        <v>0</v>
      </c>
      <c r="AU117" s="164">
        <f t="shared" si="102"/>
        <v>0</v>
      </c>
    </row>
    <row r="118" spans="2:47" outlineLevel="1">
      <c r="B118" s="235" t="s">
        <v>88</v>
      </c>
      <c r="C118" s="62" t="s">
        <v>103</v>
      </c>
      <c r="D118" s="68"/>
      <c r="E118" s="69"/>
      <c r="F118" s="68"/>
      <c r="G118" s="137">
        <f t="shared" si="82"/>
        <v>0</v>
      </c>
      <c r="H118" s="166">
        <f t="shared" si="83"/>
        <v>0</v>
      </c>
      <c r="I118" s="68"/>
      <c r="J118" s="137">
        <f t="shared" si="84"/>
        <v>0</v>
      </c>
      <c r="K118" s="166">
        <f t="shared" si="85"/>
        <v>0</v>
      </c>
      <c r="L118" s="68"/>
      <c r="M118" s="137">
        <f t="shared" si="86"/>
        <v>0</v>
      </c>
      <c r="N118" s="166">
        <f t="shared" si="87"/>
        <v>0</v>
      </c>
      <c r="O118" s="68"/>
      <c r="P118" s="137">
        <f t="shared" si="88"/>
        <v>0</v>
      </c>
      <c r="Q118" s="166">
        <f t="shared" si="89"/>
        <v>0</v>
      </c>
      <c r="R118" s="163">
        <f t="shared" si="90"/>
        <v>0</v>
      </c>
      <c r="S118" s="164">
        <f t="shared" si="91"/>
        <v>0</v>
      </c>
      <c r="U118" s="168">
        <f t="shared" si="103"/>
        <v>0</v>
      </c>
      <c r="V118" s="6"/>
      <c r="W118" s="6"/>
      <c r="X118" s="137">
        <f t="shared" si="92"/>
        <v>0</v>
      </c>
      <c r="Y118" s="166">
        <f t="shared" si="104"/>
        <v>0</v>
      </c>
      <c r="Z118" s="168">
        <f t="shared" si="105"/>
        <v>0</v>
      </c>
      <c r="AA118" s="6"/>
      <c r="AB118" s="6"/>
      <c r="AC118" s="137">
        <f t="shared" si="93"/>
        <v>0</v>
      </c>
      <c r="AD118" s="159">
        <f t="shared" si="94"/>
        <v>0</v>
      </c>
      <c r="AE118" s="168">
        <f t="shared" si="106"/>
        <v>0</v>
      </c>
      <c r="AF118" s="6"/>
      <c r="AG118" s="6"/>
      <c r="AH118" s="137">
        <f t="shared" si="95"/>
        <v>0</v>
      </c>
      <c r="AI118" s="159">
        <f t="shared" si="96"/>
        <v>0</v>
      </c>
      <c r="AJ118" s="168">
        <f t="shared" si="107"/>
        <v>0</v>
      </c>
      <c r="AK118" s="6"/>
      <c r="AL118" s="6"/>
      <c r="AM118" s="137">
        <f t="shared" si="97"/>
        <v>0</v>
      </c>
      <c r="AN118" s="159">
        <f t="shared" si="98"/>
        <v>0</v>
      </c>
      <c r="AO118" s="168">
        <f t="shared" si="108"/>
        <v>0</v>
      </c>
      <c r="AP118" s="6"/>
      <c r="AQ118" s="6"/>
      <c r="AR118" s="137">
        <f t="shared" si="99"/>
        <v>0</v>
      </c>
      <c r="AS118" s="159">
        <f t="shared" si="100"/>
        <v>0</v>
      </c>
      <c r="AT118" s="163">
        <f t="shared" si="101"/>
        <v>0</v>
      </c>
      <c r="AU118" s="164">
        <f t="shared" si="102"/>
        <v>0</v>
      </c>
    </row>
    <row r="119" spans="2:47" outlineLevel="1">
      <c r="B119" s="236" t="s">
        <v>89</v>
      </c>
      <c r="C119" s="62" t="s">
        <v>103</v>
      </c>
      <c r="D119" s="68"/>
      <c r="E119" s="69"/>
      <c r="F119" s="68"/>
      <c r="G119" s="137">
        <f t="shared" si="82"/>
        <v>0</v>
      </c>
      <c r="H119" s="166">
        <f t="shared" si="83"/>
        <v>0</v>
      </c>
      <c r="I119" s="68"/>
      <c r="J119" s="137">
        <f t="shared" si="84"/>
        <v>0</v>
      </c>
      <c r="K119" s="166">
        <f t="shared" si="85"/>
        <v>0</v>
      </c>
      <c r="L119" s="68"/>
      <c r="M119" s="137">
        <f t="shared" si="86"/>
        <v>0</v>
      </c>
      <c r="N119" s="166">
        <f t="shared" si="87"/>
        <v>0</v>
      </c>
      <c r="O119" s="68"/>
      <c r="P119" s="137">
        <f t="shared" si="88"/>
        <v>0</v>
      </c>
      <c r="Q119" s="166">
        <f t="shared" si="89"/>
        <v>0</v>
      </c>
      <c r="R119" s="163">
        <f t="shared" si="90"/>
        <v>0</v>
      </c>
      <c r="S119" s="164">
        <f t="shared" si="91"/>
        <v>0</v>
      </c>
      <c r="U119" s="168">
        <f t="shared" si="103"/>
        <v>0</v>
      </c>
      <c r="V119" s="6"/>
      <c r="W119" s="6"/>
      <c r="X119" s="137">
        <f t="shared" si="92"/>
        <v>0</v>
      </c>
      <c r="Y119" s="166">
        <f t="shared" si="104"/>
        <v>0</v>
      </c>
      <c r="Z119" s="168">
        <f t="shared" si="105"/>
        <v>0</v>
      </c>
      <c r="AA119" s="6"/>
      <c r="AB119" s="6"/>
      <c r="AC119" s="137">
        <f t="shared" si="93"/>
        <v>0</v>
      </c>
      <c r="AD119" s="159">
        <f t="shared" si="94"/>
        <v>0</v>
      </c>
      <c r="AE119" s="168">
        <f t="shared" si="106"/>
        <v>0</v>
      </c>
      <c r="AF119" s="6"/>
      <c r="AG119" s="6"/>
      <c r="AH119" s="137">
        <f t="shared" si="95"/>
        <v>0</v>
      </c>
      <c r="AI119" s="159">
        <f t="shared" si="96"/>
        <v>0</v>
      </c>
      <c r="AJ119" s="168">
        <f t="shared" si="107"/>
        <v>0</v>
      </c>
      <c r="AK119" s="6"/>
      <c r="AL119" s="6"/>
      <c r="AM119" s="137">
        <f t="shared" si="97"/>
        <v>0</v>
      </c>
      <c r="AN119" s="159">
        <f t="shared" si="98"/>
        <v>0</v>
      </c>
      <c r="AO119" s="168">
        <f t="shared" si="108"/>
        <v>0</v>
      </c>
      <c r="AP119" s="6"/>
      <c r="AQ119" s="6"/>
      <c r="AR119" s="137">
        <f t="shared" si="99"/>
        <v>0</v>
      </c>
      <c r="AS119" s="159">
        <f t="shared" si="100"/>
        <v>0</v>
      </c>
      <c r="AT119" s="163">
        <f t="shared" si="101"/>
        <v>0</v>
      </c>
      <c r="AU119" s="164">
        <f t="shared" si="102"/>
        <v>0</v>
      </c>
    </row>
    <row r="120" spans="2:47" outlineLevel="1">
      <c r="B120" s="235" t="s">
        <v>90</v>
      </c>
      <c r="C120" s="62" t="s">
        <v>103</v>
      </c>
      <c r="D120" s="68"/>
      <c r="E120" s="69"/>
      <c r="F120" s="68"/>
      <c r="G120" s="137">
        <f t="shared" si="82"/>
        <v>0</v>
      </c>
      <c r="H120" s="166">
        <f t="shared" si="83"/>
        <v>0</v>
      </c>
      <c r="I120" s="68"/>
      <c r="J120" s="137">
        <f t="shared" si="84"/>
        <v>0</v>
      </c>
      <c r="K120" s="166">
        <f t="shared" si="85"/>
        <v>0</v>
      </c>
      <c r="L120" s="68"/>
      <c r="M120" s="137">
        <f t="shared" si="86"/>
        <v>0</v>
      </c>
      <c r="N120" s="166">
        <f t="shared" si="87"/>
        <v>0</v>
      </c>
      <c r="O120" s="68"/>
      <c r="P120" s="137">
        <f t="shared" si="88"/>
        <v>0</v>
      </c>
      <c r="Q120" s="166">
        <f t="shared" si="89"/>
        <v>0</v>
      </c>
      <c r="R120" s="163">
        <f t="shared" si="90"/>
        <v>0</v>
      </c>
      <c r="S120" s="164">
        <f t="shared" si="91"/>
        <v>0</v>
      </c>
      <c r="U120" s="168">
        <f t="shared" si="103"/>
        <v>0</v>
      </c>
      <c r="V120" s="6"/>
      <c r="W120" s="6"/>
      <c r="X120" s="137">
        <f t="shared" si="92"/>
        <v>0</v>
      </c>
      <c r="Y120" s="166">
        <f t="shared" si="104"/>
        <v>0</v>
      </c>
      <c r="Z120" s="168">
        <f t="shared" si="105"/>
        <v>0</v>
      </c>
      <c r="AA120" s="6"/>
      <c r="AB120" s="6"/>
      <c r="AC120" s="137">
        <f t="shared" si="93"/>
        <v>0</v>
      </c>
      <c r="AD120" s="159">
        <f t="shared" si="94"/>
        <v>0</v>
      </c>
      <c r="AE120" s="168">
        <f t="shared" si="106"/>
        <v>0</v>
      </c>
      <c r="AF120" s="6"/>
      <c r="AG120" s="6"/>
      <c r="AH120" s="137">
        <f t="shared" si="95"/>
        <v>0</v>
      </c>
      <c r="AI120" s="159">
        <f t="shared" si="96"/>
        <v>0</v>
      </c>
      <c r="AJ120" s="168">
        <f t="shared" si="107"/>
        <v>0</v>
      </c>
      <c r="AK120" s="6"/>
      <c r="AL120" s="6"/>
      <c r="AM120" s="137">
        <f t="shared" si="97"/>
        <v>0</v>
      </c>
      <c r="AN120" s="159">
        <f t="shared" si="98"/>
        <v>0</v>
      </c>
      <c r="AO120" s="168">
        <f t="shared" si="108"/>
        <v>0</v>
      </c>
      <c r="AP120" s="6"/>
      <c r="AQ120" s="6"/>
      <c r="AR120" s="137">
        <f t="shared" si="99"/>
        <v>0</v>
      </c>
      <c r="AS120" s="159">
        <f t="shared" si="100"/>
        <v>0</v>
      </c>
      <c r="AT120" s="163">
        <f t="shared" si="101"/>
        <v>0</v>
      </c>
      <c r="AU120" s="164">
        <f t="shared" si="102"/>
        <v>0</v>
      </c>
    </row>
    <row r="121" spans="2:47" outlineLevel="1">
      <c r="B121" s="236" t="s">
        <v>91</v>
      </c>
      <c r="C121" s="62" t="s">
        <v>103</v>
      </c>
      <c r="D121" s="68"/>
      <c r="E121" s="69"/>
      <c r="F121" s="68"/>
      <c r="G121" s="137">
        <f t="shared" si="82"/>
        <v>0</v>
      </c>
      <c r="H121" s="166">
        <f t="shared" si="83"/>
        <v>0</v>
      </c>
      <c r="I121" s="68">
        <v>2</v>
      </c>
      <c r="J121" s="137">
        <f t="shared" si="84"/>
        <v>2</v>
      </c>
      <c r="K121" s="166">
        <f t="shared" si="85"/>
        <v>0</v>
      </c>
      <c r="L121" s="68"/>
      <c r="M121" s="137">
        <f t="shared" si="86"/>
        <v>2</v>
      </c>
      <c r="N121" s="166">
        <f t="shared" si="87"/>
        <v>0</v>
      </c>
      <c r="O121" s="68"/>
      <c r="P121" s="137">
        <f t="shared" si="88"/>
        <v>2</v>
      </c>
      <c r="Q121" s="166">
        <f t="shared" si="89"/>
        <v>0</v>
      </c>
      <c r="R121" s="163">
        <f t="shared" si="90"/>
        <v>2</v>
      </c>
      <c r="S121" s="164">
        <f t="shared" si="91"/>
        <v>0</v>
      </c>
      <c r="U121" s="168">
        <f t="shared" si="103"/>
        <v>0</v>
      </c>
      <c r="V121" s="6"/>
      <c r="W121" s="6"/>
      <c r="X121" s="137">
        <f t="shared" si="92"/>
        <v>2</v>
      </c>
      <c r="Y121" s="166">
        <f t="shared" si="104"/>
        <v>0</v>
      </c>
      <c r="Z121" s="168">
        <f t="shared" si="105"/>
        <v>0</v>
      </c>
      <c r="AA121" s="6"/>
      <c r="AB121" s="6"/>
      <c r="AC121" s="137">
        <f t="shared" si="93"/>
        <v>2</v>
      </c>
      <c r="AD121" s="159">
        <f t="shared" si="94"/>
        <v>0</v>
      </c>
      <c r="AE121" s="168">
        <f t="shared" si="106"/>
        <v>0</v>
      </c>
      <c r="AF121" s="6"/>
      <c r="AG121" s="6"/>
      <c r="AH121" s="137">
        <f t="shared" si="95"/>
        <v>2</v>
      </c>
      <c r="AI121" s="159">
        <f t="shared" si="96"/>
        <v>0</v>
      </c>
      <c r="AJ121" s="168">
        <f t="shared" si="107"/>
        <v>0</v>
      </c>
      <c r="AK121" s="6"/>
      <c r="AL121" s="6"/>
      <c r="AM121" s="137">
        <f t="shared" si="97"/>
        <v>2</v>
      </c>
      <c r="AN121" s="159">
        <f t="shared" si="98"/>
        <v>0</v>
      </c>
      <c r="AO121" s="168">
        <f t="shared" si="108"/>
        <v>0</v>
      </c>
      <c r="AP121" s="6"/>
      <c r="AQ121" s="6"/>
      <c r="AR121" s="137">
        <f t="shared" si="99"/>
        <v>2</v>
      </c>
      <c r="AS121" s="159">
        <f t="shared" si="100"/>
        <v>0</v>
      </c>
      <c r="AT121" s="163">
        <f t="shared" si="101"/>
        <v>0</v>
      </c>
      <c r="AU121" s="164">
        <f t="shared" si="102"/>
        <v>0</v>
      </c>
    </row>
    <row r="122" spans="2:47" outlineLevel="1">
      <c r="B122" s="236" t="s">
        <v>92</v>
      </c>
      <c r="C122" s="62" t="s">
        <v>103</v>
      </c>
      <c r="D122" s="68"/>
      <c r="E122" s="69"/>
      <c r="F122" s="68"/>
      <c r="G122" s="137">
        <f t="shared" si="82"/>
        <v>0</v>
      </c>
      <c r="H122" s="166">
        <f t="shared" si="83"/>
        <v>0</v>
      </c>
      <c r="I122" s="68"/>
      <c r="J122" s="137">
        <f t="shared" si="84"/>
        <v>0</v>
      </c>
      <c r="K122" s="166">
        <f t="shared" si="85"/>
        <v>0</v>
      </c>
      <c r="L122" s="68">
        <v>6</v>
      </c>
      <c r="M122" s="137">
        <f t="shared" si="86"/>
        <v>6</v>
      </c>
      <c r="N122" s="166">
        <f t="shared" si="87"/>
        <v>0</v>
      </c>
      <c r="O122" s="68">
        <v>3</v>
      </c>
      <c r="P122" s="137">
        <f t="shared" si="88"/>
        <v>9</v>
      </c>
      <c r="Q122" s="166">
        <f t="shared" si="89"/>
        <v>0.5</v>
      </c>
      <c r="R122" s="163">
        <f t="shared" si="90"/>
        <v>9</v>
      </c>
      <c r="S122" s="164">
        <f t="shared" si="91"/>
        <v>0</v>
      </c>
      <c r="U122" s="168">
        <f t="shared" si="103"/>
        <v>6</v>
      </c>
      <c r="V122" s="6">
        <v>6</v>
      </c>
      <c r="W122" s="6"/>
      <c r="X122" s="137">
        <f t="shared" si="92"/>
        <v>15</v>
      </c>
      <c r="Y122" s="166">
        <f t="shared" si="104"/>
        <v>0.66666666666666663</v>
      </c>
      <c r="Z122" s="168">
        <f t="shared" si="105"/>
        <v>12</v>
      </c>
      <c r="AA122" s="6">
        <v>12</v>
      </c>
      <c r="AB122" s="6"/>
      <c r="AC122" s="137">
        <f t="shared" si="93"/>
        <v>27</v>
      </c>
      <c r="AD122" s="159">
        <f t="shared" si="94"/>
        <v>0.8</v>
      </c>
      <c r="AE122" s="168">
        <f t="shared" si="106"/>
        <v>7</v>
      </c>
      <c r="AF122" s="6">
        <v>7</v>
      </c>
      <c r="AG122" s="6"/>
      <c r="AH122" s="137">
        <f t="shared" si="95"/>
        <v>34</v>
      </c>
      <c r="AI122" s="159">
        <f t="shared" si="96"/>
        <v>0.25925925925925924</v>
      </c>
      <c r="AJ122" s="168">
        <f t="shared" si="107"/>
        <v>9</v>
      </c>
      <c r="AK122" s="6">
        <v>9</v>
      </c>
      <c r="AL122" s="6"/>
      <c r="AM122" s="137">
        <f t="shared" si="97"/>
        <v>43</v>
      </c>
      <c r="AN122" s="159">
        <f t="shared" si="98"/>
        <v>0.26470588235294118</v>
      </c>
      <c r="AO122" s="168">
        <f t="shared" si="108"/>
        <v>6</v>
      </c>
      <c r="AP122" s="6">
        <v>6</v>
      </c>
      <c r="AQ122" s="6"/>
      <c r="AR122" s="137">
        <f t="shared" si="99"/>
        <v>49</v>
      </c>
      <c r="AS122" s="159">
        <f t="shared" si="100"/>
        <v>0.13953488372093023</v>
      </c>
      <c r="AT122" s="163">
        <f t="shared" si="101"/>
        <v>40</v>
      </c>
      <c r="AU122" s="164">
        <f t="shared" si="102"/>
        <v>0.34439288462492534</v>
      </c>
    </row>
    <row r="123" spans="2:47" outlineLevel="1">
      <c r="B123" s="235" t="s">
        <v>84</v>
      </c>
      <c r="C123" s="62" t="s">
        <v>103</v>
      </c>
      <c r="D123" s="68"/>
      <c r="E123" s="69"/>
      <c r="F123" s="68"/>
      <c r="G123" s="137">
        <f t="shared" si="82"/>
        <v>0</v>
      </c>
      <c r="H123" s="166">
        <f t="shared" si="83"/>
        <v>0</v>
      </c>
      <c r="I123" s="68"/>
      <c r="J123" s="137">
        <f t="shared" si="84"/>
        <v>0</v>
      </c>
      <c r="K123" s="166">
        <f t="shared" si="85"/>
        <v>0</v>
      </c>
      <c r="L123" s="68"/>
      <c r="M123" s="137">
        <f t="shared" si="86"/>
        <v>0</v>
      </c>
      <c r="N123" s="166">
        <f t="shared" si="87"/>
        <v>0</v>
      </c>
      <c r="O123" s="68"/>
      <c r="P123" s="137">
        <f t="shared" si="88"/>
        <v>0</v>
      </c>
      <c r="Q123" s="166">
        <f t="shared" si="89"/>
        <v>0</v>
      </c>
      <c r="R123" s="163">
        <f t="shared" si="90"/>
        <v>0</v>
      </c>
      <c r="S123" s="164">
        <f t="shared" si="91"/>
        <v>0</v>
      </c>
      <c r="U123" s="168">
        <f t="shared" si="103"/>
        <v>0</v>
      </c>
      <c r="V123" s="6"/>
      <c r="W123" s="6"/>
      <c r="X123" s="137">
        <f t="shared" si="92"/>
        <v>0</v>
      </c>
      <c r="Y123" s="166">
        <f t="shared" si="104"/>
        <v>0</v>
      </c>
      <c r="Z123" s="168">
        <f t="shared" si="105"/>
        <v>0</v>
      </c>
      <c r="AA123" s="6"/>
      <c r="AB123" s="6"/>
      <c r="AC123" s="137">
        <f t="shared" si="93"/>
        <v>0</v>
      </c>
      <c r="AD123" s="159">
        <f t="shared" si="94"/>
        <v>0</v>
      </c>
      <c r="AE123" s="168">
        <f t="shared" si="106"/>
        <v>0</v>
      </c>
      <c r="AF123" s="6"/>
      <c r="AG123" s="6"/>
      <c r="AH123" s="137">
        <f t="shared" si="95"/>
        <v>0</v>
      </c>
      <c r="AI123" s="159">
        <f t="shared" si="96"/>
        <v>0</v>
      </c>
      <c r="AJ123" s="168">
        <f t="shared" si="107"/>
        <v>0</v>
      </c>
      <c r="AK123" s="6"/>
      <c r="AL123" s="6"/>
      <c r="AM123" s="137">
        <f t="shared" si="97"/>
        <v>0</v>
      </c>
      <c r="AN123" s="159">
        <f t="shared" si="98"/>
        <v>0</v>
      </c>
      <c r="AO123" s="168">
        <f t="shared" si="108"/>
        <v>0</v>
      </c>
      <c r="AP123" s="6"/>
      <c r="AQ123" s="6"/>
      <c r="AR123" s="137">
        <f t="shared" si="99"/>
        <v>0</v>
      </c>
      <c r="AS123" s="159">
        <f t="shared" si="100"/>
        <v>0</v>
      </c>
      <c r="AT123" s="163">
        <f t="shared" si="101"/>
        <v>0</v>
      </c>
      <c r="AU123" s="164">
        <f t="shared" si="102"/>
        <v>0</v>
      </c>
    </row>
    <row r="124" spans="2:47" outlineLevel="1">
      <c r="B124" s="236" t="s">
        <v>93</v>
      </c>
      <c r="C124" s="62" t="s">
        <v>103</v>
      </c>
      <c r="D124" s="68"/>
      <c r="E124" s="69"/>
      <c r="F124" s="68">
        <v>1</v>
      </c>
      <c r="G124" s="137">
        <f t="shared" si="82"/>
        <v>1</v>
      </c>
      <c r="H124" s="166">
        <f t="shared" si="83"/>
        <v>0</v>
      </c>
      <c r="I124" s="68">
        <v>1</v>
      </c>
      <c r="J124" s="137">
        <f t="shared" si="84"/>
        <v>2</v>
      </c>
      <c r="K124" s="166">
        <f t="shared" si="85"/>
        <v>1</v>
      </c>
      <c r="L124" s="68">
        <v>13</v>
      </c>
      <c r="M124" s="137">
        <f t="shared" si="86"/>
        <v>15</v>
      </c>
      <c r="N124" s="166">
        <f t="shared" si="87"/>
        <v>6.5</v>
      </c>
      <c r="O124" s="68">
        <v>3</v>
      </c>
      <c r="P124" s="137">
        <f t="shared" si="88"/>
        <v>18</v>
      </c>
      <c r="Q124" s="166">
        <f t="shared" si="89"/>
        <v>0.2</v>
      </c>
      <c r="R124" s="163">
        <f t="shared" si="90"/>
        <v>18</v>
      </c>
      <c r="S124" s="164">
        <f t="shared" si="91"/>
        <v>0</v>
      </c>
      <c r="U124" s="168">
        <f t="shared" si="103"/>
        <v>13</v>
      </c>
      <c r="V124" s="6">
        <v>13</v>
      </c>
      <c r="W124" s="6"/>
      <c r="X124" s="137">
        <f t="shared" si="92"/>
        <v>31</v>
      </c>
      <c r="Y124" s="166">
        <f t="shared" si="104"/>
        <v>0.72222222222222221</v>
      </c>
      <c r="Z124" s="168">
        <f t="shared" si="105"/>
        <v>39</v>
      </c>
      <c r="AA124" s="6">
        <v>39</v>
      </c>
      <c r="AB124" s="6"/>
      <c r="AC124" s="137">
        <f t="shared" si="93"/>
        <v>70</v>
      </c>
      <c r="AD124" s="159">
        <f t="shared" si="94"/>
        <v>1.2580645161290323</v>
      </c>
      <c r="AE124" s="168">
        <f t="shared" si="106"/>
        <v>37</v>
      </c>
      <c r="AF124" s="6">
        <v>37</v>
      </c>
      <c r="AG124" s="6"/>
      <c r="AH124" s="137">
        <f t="shared" si="95"/>
        <v>107</v>
      </c>
      <c r="AI124" s="159">
        <f t="shared" si="96"/>
        <v>0.52857142857142858</v>
      </c>
      <c r="AJ124" s="168">
        <f t="shared" si="107"/>
        <v>34</v>
      </c>
      <c r="AK124" s="6">
        <v>34</v>
      </c>
      <c r="AL124" s="6"/>
      <c r="AM124" s="137">
        <f t="shared" si="97"/>
        <v>141</v>
      </c>
      <c r="AN124" s="159">
        <f t="shared" si="98"/>
        <v>0.31775700934579437</v>
      </c>
      <c r="AO124" s="168">
        <f t="shared" si="108"/>
        <v>19</v>
      </c>
      <c r="AP124" s="6">
        <v>19</v>
      </c>
      <c r="AQ124" s="6"/>
      <c r="AR124" s="137">
        <f t="shared" si="99"/>
        <v>160</v>
      </c>
      <c r="AS124" s="159">
        <f t="shared" si="100"/>
        <v>0.13475177304964539</v>
      </c>
      <c r="AT124" s="163">
        <f t="shared" si="101"/>
        <v>142</v>
      </c>
      <c r="AU124" s="164">
        <f t="shared" si="102"/>
        <v>0.50726485296654444</v>
      </c>
    </row>
    <row r="125" spans="2:47" outlineLevel="1">
      <c r="B125" s="235" t="s">
        <v>94</v>
      </c>
      <c r="C125" s="62" t="s">
        <v>103</v>
      </c>
      <c r="D125" s="68"/>
      <c r="E125" s="69"/>
      <c r="F125" s="68"/>
      <c r="G125" s="137">
        <f t="shared" si="82"/>
        <v>0</v>
      </c>
      <c r="H125" s="166">
        <f t="shared" si="83"/>
        <v>0</v>
      </c>
      <c r="I125" s="68"/>
      <c r="J125" s="137">
        <f t="shared" si="84"/>
        <v>0</v>
      </c>
      <c r="K125" s="166">
        <f t="shared" si="85"/>
        <v>0</v>
      </c>
      <c r="L125" s="68"/>
      <c r="M125" s="137">
        <f t="shared" si="86"/>
        <v>0</v>
      </c>
      <c r="N125" s="166">
        <f t="shared" si="87"/>
        <v>0</v>
      </c>
      <c r="O125" s="68"/>
      <c r="P125" s="137">
        <f t="shared" si="88"/>
        <v>0</v>
      </c>
      <c r="Q125" s="166">
        <f t="shared" si="89"/>
        <v>0</v>
      </c>
      <c r="R125" s="163">
        <f t="shared" si="90"/>
        <v>0</v>
      </c>
      <c r="S125" s="164">
        <f t="shared" si="91"/>
        <v>0</v>
      </c>
      <c r="U125" s="168">
        <f t="shared" si="103"/>
        <v>0</v>
      </c>
      <c r="V125" s="6"/>
      <c r="W125" s="6"/>
      <c r="X125" s="137">
        <f t="shared" si="92"/>
        <v>0</v>
      </c>
      <c r="Y125" s="166">
        <f t="shared" si="104"/>
        <v>0</v>
      </c>
      <c r="Z125" s="168">
        <f t="shared" si="105"/>
        <v>0</v>
      </c>
      <c r="AA125" s="6"/>
      <c r="AB125" s="6"/>
      <c r="AC125" s="137">
        <f t="shared" si="93"/>
        <v>0</v>
      </c>
      <c r="AD125" s="159">
        <f t="shared" si="94"/>
        <v>0</v>
      </c>
      <c r="AE125" s="168">
        <f t="shared" si="106"/>
        <v>0</v>
      </c>
      <c r="AF125" s="6"/>
      <c r="AG125" s="6"/>
      <c r="AH125" s="137">
        <f t="shared" si="95"/>
        <v>0</v>
      </c>
      <c r="AI125" s="159">
        <f t="shared" si="96"/>
        <v>0</v>
      </c>
      <c r="AJ125" s="168">
        <f t="shared" si="107"/>
        <v>0</v>
      </c>
      <c r="AK125" s="6"/>
      <c r="AL125" s="6"/>
      <c r="AM125" s="137">
        <f t="shared" si="97"/>
        <v>0</v>
      </c>
      <c r="AN125" s="159">
        <f t="shared" si="98"/>
        <v>0</v>
      </c>
      <c r="AO125" s="168">
        <f t="shared" si="108"/>
        <v>0</v>
      </c>
      <c r="AP125" s="6"/>
      <c r="AQ125" s="6"/>
      <c r="AR125" s="137">
        <f t="shared" si="99"/>
        <v>0</v>
      </c>
      <c r="AS125" s="159">
        <f t="shared" si="100"/>
        <v>0</v>
      </c>
      <c r="AT125" s="163">
        <f t="shared" si="101"/>
        <v>0</v>
      </c>
      <c r="AU125" s="164">
        <f t="shared" si="102"/>
        <v>0</v>
      </c>
    </row>
    <row r="126" spans="2:47" outlineLevel="1">
      <c r="B126" s="236" t="s">
        <v>95</v>
      </c>
      <c r="C126" s="62" t="s">
        <v>103</v>
      </c>
      <c r="D126" s="68"/>
      <c r="E126" s="69"/>
      <c r="F126" s="68"/>
      <c r="G126" s="137">
        <f t="shared" si="82"/>
        <v>0</v>
      </c>
      <c r="H126" s="166">
        <f t="shared" si="83"/>
        <v>0</v>
      </c>
      <c r="I126" s="68"/>
      <c r="J126" s="137">
        <f t="shared" si="84"/>
        <v>0</v>
      </c>
      <c r="K126" s="166">
        <f t="shared" si="85"/>
        <v>0</v>
      </c>
      <c r="L126" s="68"/>
      <c r="M126" s="137">
        <f t="shared" si="86"/>
        <v>0</v>
      </c>
      <c r="N126" s="166">
        <f t="shared" si="87"/>
        <v>0</v>
      </c>
      <c r="O126" s="68"/>
      <c r="P126" s="137">
        <f t="shared" si="88"/>
        <v>0</v>
      </c>
      <c r="Q126" s="166">
        <f t="shared" si="89"/>
        <v>0</v>
      </c>
      <c r="R126" s="163">
        <f t="shared" si="90"/>
        <v>0</v>
      </c>
      <c r="S126" s="164">
        <f t="shared" si="91"/>
        <v>0</v>
      </c>
      <c r="U126" s="168">
        <f t="shared" si="103"/>
        <v>0</v>
      </c>
      <c r="V126" s="6"/>
      <c r="W126" s="6"/>
      <c r="X126" s="137">
        <f t="shared" si="92"/>
        <v>0</v>
      </c>
      <c r="Y126" s="166">
        <f t="shared" si="104"/>
        <v>0</v>
      </c>
      <c r="Z126" s="168">
        <f t="shared" si="105"/>
        <v>0</v>
      </c>
      <c r="AA126" s="6"/>
      <c r="AB126" s="6"/>
      <c r="AC126" s="137">
        <f t="shared" si="93"/>
        <v>0</v>
      </c>
      <c r="AD126" s="159">
        <f t="shared" si="94"/>
        <v>0</v>
      </c>
      <c r="AE126" s="168">
        <f t="shared" si="106"/>
        <v>0</v>
      </c>
      <c r="AF126" s="6"/>
      <c r="AG126" s="6"/>
      <c r="AH126" s="137">
        <f t="shared" si="95"/>
        <v>0</v>
      </c>
      <c r="AI126" s="159">
        <f t="shared" si="96"/>
        <v>0</v>
      </c>
      <c r="AJ126" s="168">
        <f t="shared" si="107"/>
        <v>0</v>
      </c>
      <c r="AK126" s="6"/>
      <c r="AL126" s="6"/>
      <c r="AM126" s="137">
        <f t="shared" si="97"/>
        <v>0</v>
      </c>
      <c r="AN126" s="159">
        <f t="shared" si="98"/>
        <v>0</v>
      </c>
      <c r="AO126" s="168">
        <f t="shared" si="108"/>
        <v>0</v>
      </c>
      <c r="AP126" s="6"/>
      <c r="AQ126" s="6"/>
      <c r="AR126" s="137">
        <f t="shared" si="99"/>
        <v>0</v>
      </c>
      <c r="AS126" s="159">
        <f t="shared" si="100"/>
        <v>0</v>
      </c>
      <c r="AT126" s="163">
        <f t="shared" si="101"/>
        <v>0</v>
      </c>
      <c r="AU126" s="164">
        <f t="shared" si="102"/>
        <v>0</v>
      </c>
    </row>
    <row r="127" spans="2:47" outlineLevel="1">
      <c r="B127" s="236" t="s">
        <v>96</v>
      </c>
      <c r="C127" s="62" t="s">
        <v>103</v>
      </c>
      <c r="D127" s="68">
        <v>5</v>
      </c>
      <c r="E127" s="69">
        <f>5+D127</f>
        <v>10</v>
      </c>
      <c r="F127" s="68">
        <v>1</v>
      </c>
      <c r="G127" s="137">
        <f t="shared" si="82"/>
        <v>11</v>
      </c>
      <c r="H127" s="166">
        <f t="shared" si="83"/>
        <v>0.1</v>
      </c>
      <c r="I127" s="68">
        <v>5</v>
      </c>
      <c r="J127" s="137">
        <f t="shared" si="84"/>
        <v>16</v>
      </c>
      <c r="K127" s="166">
        <f t="shared" si="85"/>
        <v>0.45454545454545453</v>
      </c>
      <c r="L127" s="68">
        <v>21</v>
      </c>
      <c r="M127" s="137">
        <f t="shared" si="86"/>
        <v>37</v>
      </c>
      <c r="N127" s="166">
        <f t="shared" si="87"/>
        <v>1.3125</v>
      </c>
      <c r="O127" s="68">
        <v>7</v>
      </c>
      <c r="P127" s="137">
        <f t="shared" si="88"/>
        <v>44</v>
      </c>
      <c r="Q127" s="166">
        <f t="shared" si="89"/>
        <v>0.1891891891891892</v>
      </c>
      <c r="R127" s="163">
        <f t="shared" si="90"/>
        <v>39</v>
      </c>
      <c r="S127" s="164">
        <f t="shared" si="91"/>
        <v>0.44831546851516535</v>
      </c>
      <c r="U127" s="168">
        <f t="shared" si="103"/>
        <v>11</v>
      </c>
      <c r="V127" s="6">
        <v>11</v>
      </c>
      <c r="W127" s="6"/>
      <c r="X127" s="137">
        <f t="shared" si="92"/>
        <v>55</v>
      </c>
      <c r="Y127" s="166">
        <f t="shared" si="104"/>
        <v>0.25</v>
      </c>
      <c r="Z127" s="168">
        <f t="shared" si="105"/>
        <v>11</v>
      </c>
      <c r="AA127" s="6">
        <v>11</v>
      </c>
      <c r="AB127" s="6"/>
      <c r="AC127" s="137">
        <f t="shared" si="93"/>
        <v>66</v>
      </c>
      <c r="AD127" s="159">
        <f t="shared" si="94"/>
        <v>0.2</v>
      </c>
      <c r="AE127" s="168">
        <f t="shared" si="106"/>
        <v>6</v>
      </c>
      <c r="AF127" s="6">
        <v>6</v>
      </c>
      <c r="AG127" s="6"/>
      <c r="AH127" s="137">
        <f t="shared" si="95"/>
        <v>72</v>
      </c>
      <c r="AI127" s="159">
        <f t="shared" si="96"/>
        <v>9.0909090909090912E-2</v>
      </c>
      <c r="AJ127" s="168">
        <f t="shared" si="107"/>
        <v>4</v>
      </c>
      <c r="AK127" s="6">
        <v>4</v>
      </c>
      <c r="AL127" s="6"/>
      <c r="AM127" s="137">
        <f t="shared" si="97"/>
        <v>76</v>
      </c>
      <c r="AN127" s="159">
        <f t="shared" si="98"/>
        <v>5.5555555555555552E-2</v>
      </c>
      <c r="AO127" s="168">
        <f t="shared" si="108"/>
        <v>4</v>
      </c>
      <c r="AP127" s="6">
        <v>4</v>
      </c>
      <c r="AQ127" s="6"/>
      <c r="AR127" s="137">
        <f t="shared" si="99"/>
        <v>80</v>
      </c>
      <c r="AS127" s="159">
        <f t="shared" si="100"/>
        <v>5.2631578947368418E-2</v>
      </c>
      <c r="AT127" s="163">
        <f t="shared" si="101"/>
        <v>36</v>
      </c>
      <c r="AU127" s="164">
        <f t="shared" si="102"/>
        <v>9.8200973552224902E-2</v>
      </c>
    </row>
    <row r="128" spans="2:47" ht="15" customHeight="1" outlineLevel="1">
      <c r="B128" s="49" t="s">
        <v>135</v>
      </c>
      <c r="C128" s="46" t="s">
        <v>103</v>
      </c>
      <c r="D128" s="169">
        <f>SUM(D105:D127)</f>
        <v>5</v>
      </c>
      <c r="E128" s="169">
        <f>SUM(E105:E127)</f>
        <v>10</v>
      </c>
      <c r="F128" s="169">
        <f>SUM(F105:F127)</f>
        <v>2</v>
      </c>
      <c r="G128" s="169">
        <f>SUM(G105:G127)</f>
        <v>12</v>
      </c>
      <c r="H128" s="165">
        <f>IFERROR((G128-E128)/E128,0)</f>
        <v>0.2</v>
      </c>
      <c r="I128" s="169">
        <f>SUM(I105:I127)</f>
        <v>8</v>
      </c>
      <c r="J128" s="169">
        <f>SUM(J105:J127)</f>
        <v>20</v>
      </c>
      <c r="K128" s="165">
        <f t="shared" ref="K128" si="109">IFERROR((J128-G128)/G128,0)</f>
        <v>0.66666666666666663</v>
      </c>
      <c r="L128" s="169">
        <f>SUM(L105:L127)</f>
        <v>40</v>
      </c>
      <c r="M128" s="169">
        <f>SUM(M105:M127)</f>
        <v>60</v>
      </c>
      <c r="N128" s="165">
        <f t="shared" ref="N128" si="110">IFERROR((M128-J128)/J128,0)</f>
        <v>2</v>
      </c>
      <c r="O128" s="169">
        <f>SUM(O105:O127)</f>
        <v>13</v>
      </c>
      <c r="P128" s="169">
        <f>SUM(P105:P127)</f>
        <v>73</v>
      </c>
      <c r="Q128" s="165">
        <f t="shared" si="89"/>
        <v>0.21666666666666667</v>
      </c>
      <c r="R128" s="169">
        <f>SUM(R105:R127)</f>
        <v>68</v>
      </c>
      <c r="S128" s="164">
        <f t="shared" si="91"/>
        <v>0.64373088345424079</v>
      </c>
      <c r="U128" s="169">
        <f>SUM(U105:U127)</f>
        <v>48</v>
      </c>
      <c r="V128" s="169">
        <f>SUM(V105:V127)</f>
        <v>48</v>
      </c>
      <c r="W128" s="169">
        <f>SUM(W105:W127)</f>
        <v>0</v>
      </c>
      <c r="X128" s="169">
        <f>SUM(X105:X127)</f>
        <v>121</v>
      </c>
      <c r="Y128" s="165">
        <f>IFERROR((X128-P128)/P128,0)</f>
        <v>0.65753424657534243</v>
      </c>
      <c r="Z128" s="169">
        <f>SUM(Z105:Z127)</f>
        <v>92</v>
      </c>
      <c r="AA128" s="169">
        <f>SUM(AA105:AA127)</f>
        <v>92</v>
      </c>
      <c r="AB128" s="169">
        <f>SUM(AB105:AB127)</f>
        <v>0</v>
      </c>
      <c r="AC128" s="169">
        <f>SUM(AC105:AC127)</f>
        <v>213</v>
      </c>
      <c r="AD128" s="160">
        <f t="shared" ref="AD128" si="111">IFERROR((AC128-X128)/X128,0)</f>
        <v>0.76033057851239672</v>
      </c>
      <c r="AE128" s="169">
        <f>SUM(AE105:AE127)</f>
        <v>63</v>
      </c>
      <c r="AF128" s="169">
        <f>SUM(AF105:AF127)</f>
        <v>63</v>
      </c>
      <c r="AG128" s="169">
        <f>SUM(AG105:AG127)</f>
        <v>0</v>
      </c>
      <c r="AH128" s="169">
        <f>SUM(AH105:AH127)</f>
        <v>276</v>
      </c>
      <c r="AI128" s="160">
        <f t="shared" ref="AI128" si="112">IFERROR((AH128-AC128)/AC128,0)</f>
        <v>0.29577464788732394</v>
      </c>
      <c r="AJ128" s="169">
        <f>SUM(AJ105:AJ127)</f>
        <v>59</v>
      </c>
      <c r="AK128" s="169">
        <f>SUM(AK105:AK127)</f>
        <v>59</v>
      </c>
      <c r="AL128" s="169">
        <f>SUM(AL105:AL127)</f>
        <v>0</v>
      </c>
      <c r="AM128" s="169">
        <f>SUM(AM105:AM127)</f>
        <v>335</v>
      </c>
      <c r="AN128" s="160">
        <f t="shared" ref="AN128" si="113">IFERROR((AM128-AH128)/AH128,0)</f>
        <v>0.21376811594202899</v>
      </c>
      <c r="AO128" s="169">
        <f>SUM(AO105:AO127)</f>
        <v>41</v>
      </c>
      <c r="AP128" s="169">
        <f>SUM(AP105:AP127)</f>
        <v>41</v>
      </c>
      <c r="AQ128" s="169">
        <f>SUM(AQ105:AQ127)</f>
        <v>0</v>
      </c>
      <c r="AR128" s="169">
        <f>SUM(AR105:AR127)</f>
        <v>376</v>
      </c>
      <c r="AS128" s="160">
        <f t="shared" ref="AS128" si="114">IFERROR((AR128-AM128)/AM128,0)</f>
        <v>0.12238805970149254</v>
      </c>
      <c r="AT128" s="169">
        <f>SUM(AT105:AT127)</f>
        <v>303</v>
      </c>
      <c r="AU128" s="164">
        <f t="shared" ref="AU128" si="115">IFERROR((AR128/X128)^(1/4)-1,0)</f>
        <v>0.32770202810123017</v>
      </c>
    </row>
    <row r="130" spans="2:47" ht="15.6">
      <c r="B130" s="293" t="s">
        <v>107</v>
      </c>
      <c r="C130" s="293"/>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row>
    <row r="131" spans="2:47" ht="5.45" customHeight="1" outlineLevel="1">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row>
    <row r="132" spans="2:47" outlineLevel="1">
      <c r="B132" s="304"/>
      <c r="C132" s="325" t="s">
        <v>102</v>
      </c>
      <c r="D132" s="310" t="s">
        <v>127</v>
      </c>
      <c r="E132" s="312"/>
      <c r="F132" s="312"/>
      <c r="G132" s="312"/>
      <c r="H132" s="312"/>
      <c r="I132" s="312"/>
      <c r="J132" s="312"/>
      <c r="K132" s="312"/>
      <c r="L132" s="312"/>
      <c r="M132" s="312"/>
      <c r="N132" s="312"/>
      <c r="O132" s="312"/>
      <c r="P132" s="312"/>
      <c r="Q132" s="311"/>
      <c r="R132" s="313" t="str">
        <f xml:space="preserve"> D133&amp;" - "&amp;O133</f>
        <v>2019 - 2023</v>
      </c>
      <c r="S132" s="314"/>
      <c r="U132" s="310" t="s">
        <v>128</v>
      </c>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1"/>
    </row>
    <row r="133" spans="2:47" outlineLevel="1">
      <c r="B133" s="305"/>
      <c r="C133" s="325"/>
      <c r="D133" s="310">
        <f>$C$3-5</f>
        <v>2019</v>
      </c>
      <c r="E133" s="311"/>
      <c r="F133" s="310">
        <f>$C$3-4</f>
        <v>2020</v>
      </c>
      <c r="G133" s="312"/>
      <c r="H133" s="311"/>
      <c r="I133" s="310">
        <f>$C$3-3</f>
        <v>2021</v>
      </c>
      <c r="J133" s="312"/>
      <c r="K133" s="311"/>
      <c r="L133" s="310">
        <f>$C$3-2</f>
        <v>2022</v>
      </c>
      <c r="M133" s="312"/>
      <c r="N133" s="311"/>
      <c r="O133" s="310">
        <f>$C$3-1</f>
        <v>2023</v>
      </c>
      <c r="P133" s="312"/>
      <c r="Q133" s="311"/>
      <c r="R133" s="315"/>
      <c r="S133" s="316"/>
      <c r="U133" s="310">
        <f>$C$3</f>
        <v>2024</v>
      </c>
      <c r="V133" s="312"/>
      <c r="W133" s="312"/>
      <c r="X133" s="312"/>
      <c r="Y133" s="311"/>
      <c r="Z133" s="310">
        <f>$C$3+1</f>
        <v>2025</v>
      </c>
      <c r="AA133" s="312"/>
      <c r="AB133" s="312"/>
      <c r="AC133" s="312"/>
      <c r="AD133" s="311"/>
      <c r="AE133" s="310">
        <f>$C$3+2</f>
        <v>2026</v>
      </c>
      <c r="AF133" s="312"/>
      <c r="AG133" s="312"/>
      <c r="AH133" s="312"/>
      <c r="AI133" s="311"/>
      <c r="AJ133" s="310">
        <f>$C$3+3</f>
        <v>2027</v>
      </c>
      <c r="AK133" s="312"/>
      <c r="AL133" s="312"/>
      <c r="AM133" s="312"/>
      <c r="AN133" s="311"/>
      <c r="AO133" s="310">
        <f>$C$3+4</f>
        <v>2028</v>
      </c>
      <c r="AP133" s="312"/>
      <c r="AQ133" s="312"/>
      <c r="AR133" s="312"/>
      <c r="AS133" s="311"/>
      <c r="AT133" s="317" t="str">
        <f>U133&amp;" - "&amp;AO133</f>
        <v>2024 - 2028</v>
      </c>
      <c r="AU133" s="318"/>
    </row>
    <row r="134" spans="2:47" ht="43.15" outlineLevel="1">
      <c r="B134" s="306"/>
      <c r="C134" s="325"/>
      <c r="D134" s="64" t="s">
        <v>129</v>
      </c>
      <c r="E134" s="65" t="s">
        <v>130</v>
      </c>
      <c r="F134" s="64" t="s">
        <v>129</v>
      </c>
      <c r="G134" s="8" t="s">
        <v>130</v>
      </c>
      <c r="H134" s="65" t="s">
        <v>131</v>
      </c>
      <c r="I134" s="64" t="s">
        <v>129</v>
      </c>
      <c r="J134" s="8" t="s">
        <v>130</v>
      </c>
      <c r="K134" s="65" t="s">
        <v>131</v>
      </c>
      <c r="L134" s="64" t="s">
        <v>129</v>
      </c>
      <c r="M134" s="8" t="s">
        <v>130</v>
      </c>
      <c r="N134" s="65" t="s">
        <v>131</v>
      </c>
      <c r="O134" s="64" t="s">
        <v>129</v>
      </c>
      <c r="P134" s="8" t="s">
        <v>130</v>
      </c>
      <c r="Q134" s="65" t="s">
        <v>131</v>
      </c>
      <c r="R134" s="64" t="s">
        <v>123</v>
      </c>
      <c r="S134" s="119" t="s">
        <v>132</v>
      </c>
      <c r="U134" s="64" t="s">
        <v>129</v>
      </c>
      <c r="V134" s="104" t="s">
        <v>133</v>
      </c>
      <c r="W134" s="104" t="s">
        <v>134</v>
      </c>
      <c r="X134" s="8" t="s">
        <v>130</v>
      </c>
      <c r="Y134" s="65" t="s">
        <v>131</v>
      </c>
      <c r="Z134" s="64" t="s">
        <v>129</v>
      </c>
      <c r="AA134" s="104" t="s">
        <v>133</v>
      </c>
      <c r="AB134" s="104" t="s">
        <v>134</v>
      </c>
      <c r="AC134" s="8" t="s">
        <v>130</v>
      </c>
      <c r="AD134" s="65" t="s">
        <v>131</v>
      </c>
      <c r="AE134" s="64" t="s">
        <v>129</v>
      </c>
      <c r="AF134" s="104" t="s">
        <v>133</v>
      </c>
      <c r="AG134" s="104" t="s">
        <v>134</v>
      </c>
      <c r="AH134" s="8" t="s">
        <v>130</v>
      </c>
      <c r="AI134" s="65" t="s">
        <v>131</v>
      </c>
      <c r="AJ134" s="64" t="s">
        <v>129</v>
      </c>
      <c r="AK134" s="104" t="s">
        <v>133</v>
      </c>
      <c r="AL134" s="104" t="s">
        <v>134</v>
      </c>
      <c r="AM134" s="8" t="s">
        <v>130</v>
      </c>
      <c r="AN134" s="65" t="s">
        <v>131</v>
      </c>
      <c r="AO134" s="64" t="s">
        <v>129</v>
      </c>
      <c r="AP134" s="104" t="s">
        <v>133</v>
      </c>
      <c r="AQ134" s="104" t="s">
        <v>134</v>
      </c>
      <c r="AR134" s="8" t="s">
        <v>130</v>
      </c>
      <c r="AS134" s="65" t="s">
        <v>131</v>
      </c>
      <c r="AT134" s="64" t="s">
        <v>123</v>
      </c>
      <c r="AU134" s="119" t="s">
        <v>132</v>
      </c>
    </row>
    <row r="135" spans="2:47" outlineLevel="1">
      <c r="B135" s="235" t="s">
        <v>75</v>
      </c>
      <c r="C135" s="62" t="s">
        <v>103</v>
      </c>
      <c r="D135" s="68"/>
      <c r="E135" s="69">
        <v>0</v>
      </c>
      <c r="F135" s="68"/>
      <c r="G135" s="137">
        <f t="shared" ref="G135:G157" si="116">E135+F135</f>
        <v>0</v>
      </c>
      <c r="H135" s="166">
        <f t="shared" ref="H135:H157" si="117">IFERROR((G135-E135)/E135,0)</f>
        <v>0</v>
      </c>
      <c r="I135" s="68"/>
      <c r="J135" s="137">
        <f t="shared" ref="J135:J157" si="118">G135+I135</f>
        <v>0</v>
      </c>
      <c r="K135" s="166">
        <f t="shared" ref="K135:K157" si="119">IFERROR((J135-G135)/G135,0)</f>
        <v>0</v>
      </c>
      <c r="L135" s="68"/>
      <c r="M135" s="137">
        <f t="shared" ref="M135:M157" si="120">J135+L135</f>
        <v>0</v>
      </c>
      <c r="N135" s="166">
        <f t="shared" ref="N135:N157" si="121">IFERROR((M135-J135)/J135,0)</f>
        <v>0</v>
      </c>
      <c r="O135" s="68"/>
      <c r="P135" s="137">
        <f t="shared" ref="P135:P157" si="122">M135+O135</f>
        <v>0</v>
      </c>
      <c r="Q135" s="166">
        <f t="shared" ref="Q135:Q158" si="123">IFERROR((P135-M135)/M135,0)</f>
        <v>0</v>
      </c>
      <c r="R135" s="163">
        <f t="shared" ref="R135:R157" si="124">D135+F135+I135+L135+O135</f>
        <v>0</v>
      </c>
      <c r="S135" s="164">
        <f t="shared" ref="S135:S158" si="125">IFERROR((P135/E135)^(1/4)-1,0)</f>
        <v>0</v>
      </c>
      <c r="U135" s="168">
        <f>V135+W135</f>
        <v>0</v>
      </c>
      <c r="V135" s="6"/>
      <c r="W135" s="6"/>
      <c r="X135" s="137">
        <f t="shared" ref="X135:X157" si="126">P135+U135</f>
        <v>0</v>
      </c>
      <c r="Y135" s="166">
        <f t="shared" ref="Y135:Y157" si="127">IFERROR((X135-P135)/P135,0)</f>
        <v>0</v>
      </c>
      <c r="Z135" s="168">
        <f>AA135+AB135</f>
        <v>0</v>
      </c>
      <c r="AA135" s="6"/>
      <c r="AB135" s="6"/>
      <c r="AC135" s="137">
        <f t="shared" ref="AC135:AC157" si="128">X135+Z135</f>
        <v>0</v>
      </c>
      <c r="AD135" s="159">
        <f t="shared" ref="AD135:AD157" si="129">IFERROR((AC135-X135)/X135,0)</f>
        <v>0</v>
      </c>
      <c r="AE135" s="168">
        <f>AF135+AG135</f>
        <v>0</v>
      </c>
      <c r="AF135" s="6"/>
      <c r="AG135" s="6"/>
      <c r="AH135" s="137">
        <f t="shared" ref="AH135:AH157" si="130">AC135+AE135</f>
        <v>0</v>
      </c>
      <c r="AI135" s="159">
        <f t="shared" ref="AI135:AI157" si="131">IFERROR((AH135-AC135)/AC135,0)</f>
        <v>0</v>
      </c>
      <c r="AJ135" s="168">
        <f>AK135+AL135</f>
        <v>0</v>
      </c>
      <c r="AK135" s="6"/>
      <c r="AL135" s="6"/>
      <c r="AM135" s="137">
        <f t="shared" ref="AM135:AM157" si="132">AH135+AJ135</f>
        <v>0</v>
      </c>
      <c r="AN135" s="159">
        <f t="shared" ref="AN135:AN157" si="133">IFERROR((AM135-AH135)/AH135,0)</f>
        <v>0</v>
      </c>
      <c r="AO135" s="168">
        <f>AP135+AQ135</f>
        <v>0</v>
      </c>
      <c r="AP135" s="6"/>
      <c r="AQ135" s="6"/>
      <c r="AR135" s="137">
        <f t="shared" ref="AR135:AR157" si="134">AM135+AO135</f>
        <v>0</v>
      </c>
      <c r="AS135" s="159">
        <f t="shared" ref="AS135:AS157" si="135">IFERROR((AR135-AM135)/AM135,0)</f>
        <v>0</v>
      </c>
      <c r="AT135" s="163">
        <f t="shared" ref="AT135:AT157" si="136">U135+Z135+AE135+AJ135+AO135</f>
        <v>0</v>
      </c>
      <c r="AU135" s="164">
        <f t="shared" ref="AU135:AU157" si="137">IFERROR((AR135/X135)^(1/4)-1,0)</f>
        <v>0</v>
      </c>
    </row>
    <row r="136" spans="2:47" outlineLevel="1">
      <c r="B136" s="236" t="s">
        <v>76</v>
      </c>
      <c r="C136" s="62" t="s">
        <v>103</v>
      </c>
      <c r="D136" s="68"/>
      <c r="E136" s="69">
        <v>0</v>
      </c>
      <c r="F136" s="68"/>
      <c r="G136" s="137">
        <f t="shared" si="116"/>
        <v>0</v>
      </c>
      <c r="H136" s="166">
        <f t="shared" si="117"/>
        <v>0</v>
      </c>
      <c r="I136" s="68"/>
      <c r="J136" s="137">
        <f t="shared" si="118"/>
        <v>0</v>
      </c>
      <c r="K136" s="166">
        <f t="shared" si="119"/>
        <v>0</v>
      </c>
      <c r="L136" s="68"/>
      <c r="M136" s="137">
        <f t="shared" si="120"/>
        <v>0</v>
      </c>
      <c r="N136" s="166">
        <f t="shared" si="121"/>
        <v>0</v>
      </c>
      <c r="O136" s="68"/>
      <c r="P136" s="137">
        <f t="shared" si="122"/>
        <v>0</v>
      </c>
      <c r="Q136" s="166">
        <f t="shared" si="123"/>
        <v>0</v>
      </c>
      <c r="R136" s="163">
        <f t="shared" si="124"/>
        <v>0</v>
      </c>
      <c r="S136" s="164">
        <f t="shared" si="125"/>
        <v>0</v>
      </c>
      <c r="U136" s="168">
        <f t="shared" ref="U136:U157" si="138">V136+W136</f>
        <v>4</v>
      </c>
      <c r="V136" s="6">
        <v>4</v>
      </c>
      <c r="W136" s="6"/>
      <c r="X136" s="137">
        <f t="shared" si="126"/>
        <v>4</v>
      </c>
      <c r="Y136" s="166">
        <f t="shared" si="127"/>
        <v>0</v>
      </c>
      <c r="Z136" s="168">
        <f t="shared" ref="Z136:Z157" si="139">AA136+AB136</f>
        <v>6</v>
      </c>
      <c r="AA136" s="6">
        <v>6</v>
      </c>
      <c r="AB136" s="6"/>
      <c r="AC136" s="137">
        <f t="shared" si="128"/>
        <v>10</v>
      </c>
      <c r="AD136" s="159">
        <f t="shared" si="129"/>
        <v>1.5</v>
      </c>
      <c r="AE136" s="168">
        <f t="shared" ref="AE136:AE157" si="140">AF136+AG136</f>
        <v>3</v>
      </c>
      <c r="AF136" s="6">
        <v>3</v>
      </c>
      <c r="AG136" s="6"/>
      <c r="AH136" s="137">
        <f t="shared" si="130"/>
        <v>13</v>
      </c>
      <c r="AI136" s="159">
        <f t="shared" si="131"/>
        <v>0.3</v>
      </c>
      <c r="AJ136" s="168">
        <f t="shared" ref="AJ136:AJ157" si="141">AK136+AL136</f>
        <v>4</v>
      </c>
      <c r="AK136" s="6">
        <v>4</v>
      </c>
      <c r="AL136" s="6"/>
      <c r="AM136" s="137">
        <f t="shared" si="132"/>
        <v>17</v>
      </c>
      <c r="AN136" s="159">
        <f t="shared" si="133"/>
        <v>0.30769230769230771</v>
      </c>
      <c r="AO136" s="168">
        <f t="shared" ref="AO136:AO157" si="142">AP136+AQ136</f>
        <v>4</v>
      </c>
      <c r="AP136" s="6">
        <v>4</v>
      </c>
      <c r="AQ136" s="6"/>
      <c r="AR136" s="137">
        <f t="shared" si="134"/>
        <v>21</v>
      </c>
      <c r="AS136" s="159">
        <f t="shared" si="135"/>
        <v>0.23529411764705882</v>
      </c>
      <c r="AT136" s="163">
        <f t="shared" si="136"/>
        <v>21</v>
      </c>
      <c r="AU136" s="164">
        <f t="shared" si="137"/>
        <v>0.51370005201754565</v>
      </c>
    </row>
    <row r="137" spans="2:47" outlineLevel="1">
      <c r="B137" s="236" t="s">
        <v>77</v>
      </c>
      <c r="C137" s="62" t="s">
        <v>103</v>
      </c>
      <c r="D137" s="68"/>
      <c r="E137" s="69">
        <v>0</v>
      </c>
      <c r="F137" s="68"/>
      <c r="G137" s="137">
        <f t="shared" si="116"/>
        <v>0</v>
      </c>
      <c r="H137" s="166">
        <f t="shared" si="117"/>
        <v>0</v>
      </c>
      <c r="I137" s="68"/>
      <c r="J137" s="137">
        <f t="shared" si="118"/>
        <v>0</v>
      </c>
      <c r="K137" s="166">
        <f t="shared" si="119"/>
        <v>0</v>
      </c>
      <c r="L137" s="68"/>
      <c r="M137" s="137">
        <f t="shared" si="120"/>
        <v>0</v>
      </c>
      <c r="N137" s="166">
        <f t="shared" si="121"/>
        <v>0</v>
      </c>
      <c r="O137" s="68"/>
      <c r="P137" s="137">
        <f t="shared" si="122"/>
        <v>0</v>
      </c>
      <c r="Q137" s="166">
        <f t="shared" si="123"/>
        <v>0</v>
      </c>
      <c r="R137" s="163">
        <f t="shared" si="124"/>
        <v>0</v>
      </c>
      <c r="S137" s="164">
        <f t="shared" si="125"/>
        <v>0</v>
      </c>
      <c r="U137" s="168">
        <f t="shared" si="138"/>
        <v>0</v>
      </c>
      <c r="V137" s="6"/>
      <c r="W137" s="6"/>
      <c r="X137" s="137">
        <f t="shared" si="126"/>
        <v>0</v>
      </c>
      <c r="Y137" s="166">
        <f t="shared" si="127"/>
        <v>0</v>
      </c>
      <c r="Z137" s="168">
        <f t="shared" si="139"/>
        <v>0</v>
      </c>
      <c r="AA137" s="6"/>
      <c r="AB137" s="6"/>
      <c r="AC137" s="137">
        <f t="shared" si="128"/>
        <v>0</v>
      </c>
      <c r="AD137" s="159">
        <f t="shared" si="129"/>
        <v>0</v>
      </c>
      <c r="AE137" s="168">
        <f t="shared" si="140"/>
        <v>0</v>
      </c>
      <c r="AF137" s="6"/>
      <c r="AG137" s="6"/>
      <c r="AH137" s="137">
        <f t="shared" si="130"/>
        <v>0</v>
      </c>
      <c r="AI137" s="159">
        <f t="shared" si="131"/>
        <v>0</v>
      </c>
      <c r="AJ137" s="168">
        <f t="shared" si="141"/>
        <v>0</v>
      </c>
      <c r="AK137" s="6"/>
      <c r="AL137" s="6"/>
      <c r="AM137" s="137">
        <f t="shared" si="132"/>
        <v>0</v>
      </c>
      <c r="AN137" s="159">
        <f t="shared" si="133"/>
        <v>0</v>
      </c>
      <c r="AO137" s="168">
        <f t="shared" si="142"/>
        <v>0</v>
      </c>
      <c r="AP137" s="6"/>
      <c r="AQ137" s="6"/>
      <c r="AR137" s="137">
        <f t="shared" si="134"/>
        <v>0</v>
      </c>
      <c r="AS137" s="159">
        <f t="shared" si="135"/>
        <v>0</v>
      </c>
      <c r="AT137" s="163">
        <f t="shared" si="136"/>
        <v>0</v>
      </c>
      <c r="AU137" s="164">
        <f t="shared" si="137"/>
        <v>0</v>
      </c>
    </row>
    <row r="138" spans="2:47" outlineLevel="1">
      <c r="B138" s="235" t="s">
        <v>78</v>
      </c>
      <c r="C138" s="62" t="s">
        <v>103</v>
      </c>
      <c r="D138" s="68"/>
      <c r="E138" s="69">
        <v>0</v>
      </c>
      <c r="F138" s="68"/>
      <c r="G138" s="137">
        <f t="shared" si="116"/>
        <v>0</v>
      </c>
      <c r="H138" s="166">
        <f t="shared" si="117"/>
        <v>0</v>
      </c>
      <c r="I138" s="68"/>
      <c r="J138" s="137">
        <f t="shared" si="118"/>
        <v>0</v>
      </c>
      <c r="K138" s="166">
        <f t="shared" si="119"/>
        <v>0</v>
      </c>
      <c r="L138" s="68"/>
      <c r="M138" s="137">
        <f t="shared" si="120"/>
        <v>0</v>
      </c>
      <c r="N138" s="166">
        <f t="shared" si="121"/>
        <v>0</v>
      </c>
      <c r="O138" s="68"/>
      <c r="P138" s="137">
        <f t="shared" si="122"/>
        <v>0</v>
      </c>
      <c r="Q138" s="166">
        <f t="shared" si="123"/>
        <v>0</v>
      </c>
      <c r="R138" s="163">
        <f t="shared" si="124"/>
        <v>0</v>
      </c>
      <c r="S138" s="164">
        <f t="shared" si="125"/>
        <v>0</v>
      </c>
      <c r="U138" s="168">
        <f t="shared" si="138"/>
        <v>0</v>
      </c>
      <c r="V138" s="6"/>
      <c r="W138" s="6"/>
      <c r="X138" s="137">
        <f t="shared" si="126"/>
        <v>0</v>
      </c>
      <c r="Y138" s="166">
        <f t="shared" si="127"/>
        <v>0</v>
      </c>
      <c r="Z138" s="168">
        <f t="shared" si="139"/>
        <v>0</v>
      </c>
      <c r="AA138" s="6"/>
      <c r="AB138" s="6"/>
      <c r="AC138" s="137">
        <f t="shared" si="128"/>
        <v>0</v>
      </c>
      <c r="AD138" s="159">
        <f t="shared" si="129"/>
        <v>0</v>
      </c>
      <c r="AE138" s="168">
        <f t="shared" si="140"/>
        <v>0</v>
      </c>
      <c r="AF138" s="6"/>
      <c r="AG138" s="6"/>
      <c r="AH138" s="137">
        <f t="shared" si="130"/>
        <v>0</v>
      </c>
      <c r="AI138" s="159">
        <f t="shared" si="131"/>
        <v>0</v>
      </c>
      <c r="AJ138" s="168">
        <f t="shared" si="141"/>
        <v>0</v>
      </c>
      <c r="AK138" s="6"/>
      <c r="AL138" s="6"/>
      <c r="AM138" s="137">
        <f t="shared" si="132"/>
        <v>0</v>
      </c>
      <c r="AN138" s="159">
        <f t="shared" si="133"/>
        <v>0</v>
      </c>
      <c r="AO138" s="168">
        <f t="shared" si="142"/>
        <v>0</v>
      </c>
      <c r="AP138" s="6"/>
      <c r="AQ138" s="6"/>
      <c r="AR138" s="137">
        <f t="shared" si="134"/>
        <v>0</v>
      </c>
      <c r="AS138" s="159">
        <f t="shared" si="135"/>
        <v>0</v>
      </c>
      <c r="AT138" s="163">
        <f t="shared" si="136"/>
        <v>0</v>
      </c>
      <c r="AU138" s="164">
        <f t="shared" si="137"/>
        <v>0</v>
      </c>
    </row>
    <row r="139" spans="2:47" outlineLevel="1">
      <c r="B139" s="236" t="s">
        <v>79</v>
      </c>
      <c r="C139" s="62" t="s">
        <v>103</v>
      </c>
      <c r="D139" s="68"/>
      <c r="E139" s="69">
        <v>0</v>
      </c>
      <c r="F139" s="68"/>
      <c r="G139" s="137">
        <f t="shared" si="116"/>
        <v>0</v>
      </c>
      <c r="H139" s="166">
        <f t="shared" si="117"/>
        <v>0</v>
      </c>
      <c r="I139" s="68"/>
      <c r="J139" s="137">
        <f t="shared" si="118"/>
        <v>0</v>
      </c>
      <c r="K139" s="166">
        <f t="shared" si="119"/>
        <v>0</v>
      </c>
      <c r="L139" s="68"/>
      <c r="M139" s="137">
        <f t="shared" si="120"/>
        <v>0</v>
      </c>
      <c r="N139" s="166">
        <f t="shared" si="121"/>
        <v>0</v>
      </c>
      <c r="O139" s="68"/>
      <c r="P139" s="137">
        <f t="shared" si="122"/>
        <v>0</v>
      </c>
      <c r="Q139" s="166">
        <f t="shared" si="123"/>
        <v>0</v>
      </c>
      <c r="R139" s="163">
        <f t="shared" si="124"/>
        <v>0</v>
      </c>
      <c r="S139" s="164">
        <f t="shared" si="125"/>
        <v>0</v>
      </c>
      <c r="U139" s="168">
        <f t="shared" si="138"/>
        <v>2</v>
      </c>
      <c r="V139" s="6">
        <v>2</v>
      </c>
      <c r="W139" s="6"/>
      <c r="X139" s="137">
        <f t="shared" si="126"/>
        <v>2</v>
      </c>
      <c r="Y139" s="166">
        <f t="shared" si="127"/>
        <v>0</v>
      </c>
      <c r="Z139" s="168">
        <f t="shared" si="139"/>
        <v>2</v>
      </c>
      <c r="AA139" s="6">
        <v>2</v>
      </c>
      <c r="AB139" s="6"/>
      <c r="AC139" s="137">
        <f t="shared" si="128"/>
        <v>4</v>
      </c>
      <c r="AD139" s="159">
        <f t="shared" si="129"/>
        <v>1</v>
      </c>
      <c r="AE139" s="168">
        <f t="shared" si="140"/>
        <v>1</v>
      </c>
      <c r="AF139" s="6">
        <v>1</v>
      </c>
      <c r="AG139" s="6"/>
      <c r="AH139" s="137">
        <f t="shared" si="130"/>
        <v>5</v>
      </c>
      <c r="AI139" s="159">
        <f t="shared" si="131"/>
        <v>0.25</v>
      </c>
      <c r="AJ139" s="168">
        <f t="shared" si="141"/>
        <v>0</v>
      </c>
      <c r="AK139" s="6"/>
      <c r="AL139" s="6"/>
      <c r="AM139" s="137">
        <f t="shared" si="132"/>
        <v>5</v>
      </c>
      <c r="AN139" s="159">
        <f t="shared" si="133"/>
        <v>0</v>
      </c>
      <c r="AO139" s="168">
        <f t="shared" si="142"/>
        <v>0</v>
      </c>
      <c r="AP139" s="6"/>
      <c r="AQ139" s="6"/>
      <c r="AR139" s="137">
        <f t="shared" si="134"/>
        <v>5</v>
      </c>
      <c r="AS139" s="159">
        <f t="shared" si="135"/>
        <v>0</v>
      </c>
      <c r="AT139" s="163">
        <f t="shared" si="136"/>
        <v>5</v>
      </c>
      <c r="AU139" s="164">
        <f t="shared" si="137"/>
        <v>0.25743342968293548</v>
      </c>
    </row>
    <row r="140" spans="2:47" outlineLevel="1">
      <c r="B140" s="236" t="s">
        <v>80</v>
      </c>
      <c r="C140" s="62" t="s">
        <v>103</v>
      </c>
      <c r="D140" s="68"/>
      <c r="E140" s="69">
        <v>0</v>
      </c>
      <c r="F140" s="68"/>
      <c r="G140" s="137">
        <f t="shared" si="116"/>
        <v>0</v>
      </c>
      <c r="H140" s="166">
        <f t="shared" si="117"/>
        <v>0</v>
      </c>
      <c r="I140" s="68"/>
      <c r="J140" s="137">
        <f t="shared" si="118"/>
        <v>0</v>
      </c>
      <c r="K140" s="166">
        <f t="shared" si="119"/>
        <v>0</v>
      </c>
      <c r="L140" s="68"/>
      <c r="M140" s="137">
        <f t="shared" si="120"/>
        <v>0</v>
      </c>
      <c r="N140" s="166">
        <f t="shared" si="121"/>
        <v>0</v>
      </c>
      <c r="O140" s="68"/>
      <c r="P140" s="137">
        <f t="shared" si="122"/>
        <v>0</v>
      </c>
      <c r="Q140" s="166">
        <f t="shared" si="123"/>
        <v>0</v>
      </c>
      <c r="R140" s="163">
        <f t="shared" si="124"/>
        <v>0</v>
      </c>
      <c r="S140" s="164">
        <f t="shared" si="125"/>
        <v>0</v>
      </c>
      <c r="U140" s="168">
        <f t="shared" si="138"/>
        <v>0</v>
      </c>
      <c r="V140" s="6"/>
      <c r="W140" s="6"/>
      <c r="X140" s="137">
        <f t="shared" si="126"/>
        <v>0</v>
      </c>
      <c r="Y140" s="166">
        <f t="shared" si="127"/>
        <v>0</v>
      </c>
      <c r="Z140" s="168">
        <f t="shared" si="139"/>
        <v>0</v>
      </c>
      <c r="AA140" s="6"/>
      <c r="AB140" s="6"/>
      <c r="AC140" s="137">
        <f t="shared" si="128"/>
        <v>0</v>
      </c>
      <c r="AD140" s="159">
        <f t="shared" si="129"/>
        <v>0</v>
      </c>
      <c r="AE140" s="168">
        <f t="shared" si="140"/>
        <v>0</v>
      </c>
      <c r="AF140" s="6"/>
      <c r="AG140" s="6"/>
      <c r="AH140" s="137">
        <f t="shared" si="130"/>
        <v>0</v>
      </c>
      <c r="AI140" s="159">
        <f t="shared" si="131"/>
        <v>0</v>
      </c>
      <c r="AJ140" s="168">
        <f t="shared" si="141"/>
        <v>0</v>
      </c>
      <c r="AK140" s="6"/>
      <c r="AL140" s="6"/>
      <c r="AM140" s="137">
        <f t="shared" si="132"/>
        <v>0</v>
      </c>
      <c r="AN140" s="159">
        <f t="shared" si="133"/>
        <v>0</v>
      </c>
      <c r="AO140" s="168">
        <f t="shared" si="142"/>
        <v>0</v>
      </c>
      <c r="AP140" s="6"/>
      <c r="AQ140" s="6"/>
      <c r="AR140" s="137">
        <f t="shared" si="134"/>
        <v>0</v>
      </c>
      <c r="AS140" s="159">
        <f t="shared" si="135"/>
        <v>0</v>
      </c>
      <c r="AT140" s="163">
        <f t="shared" si="136"/>
        <v>0</v>
      </c>
      <c r="AU140" s="164">
        <f t="shared" si="137"/>
        <v>0</v>
      </c>
    </row>
    <row r="141" spans="2:47" outlineLevel="1">
      <c r="B141" s="235" t="s">
        <v>81</v>
      </c>
      <c r="C141" s="62" t="s">
        <v>103</v>
      </c>
      <c r="D141" s="68"/>
      <c r="E141" s="69">
        <v>0</v>
      </c>
      <c r="F141" s="68"/>
      <c r="G141" s="137">
        <f t="shared" si="116"/>
        <v>0</v>
      </c>
      <c r="H141" s="166">
        <f t="shared" si="117"/>
        <v>0</v>
      </c>
      <c r="I141" s="68"/>
      <c r="J141" s="137">
        <f t="shared" si="118"/>
        <v>0</v>
      </c>
      <c r="K141" s="166">
        <f t="shared" si="119"/>
        <v>0</v>
      </c>
      <c r="L141" s="68"/>
      <c r="M141" s="137">
        <f t="shared" si="120"/>
        <v>0</v>
      </c>
      <c r="N141" s="166">
        <f t="shared" si="121"/>
        <v>0</v>
      </c>
      <c r="O141" s="68"/>
      <c r="P141" s="137">
        <f t="shared" si="122"/>
        <v>0</v>
      </c>
      <c r="Q141" s="166">
        <f t="shared" si="123"/>
        <v>0</v>
      </c>
      <c r="R141" s="163">
        <f t="shared" si="124"/>
        <v>0</v>
      </c>
      <c r="S141" s="164">
        <f t="shared" si="125"/>
        <v>0</v>
      </c>
      <c r="U141" s="168">
        <f t="shared" si="138"/>
        <v>0</v>
      </c>
      <c r="V141" s="6"/>
      <c r="W141" s="6"/>
      <c r="X141" s="137">
        <f t="shared" si="126"/>
        <v>0</v>
      </c>
      <c r="Y141" s="166">
        <f t="shared" si="127"/>
        <v>0</v>
      </c>
      <c r="Z141" s="168">
        <f t="shared" si="139"/>
        <v>0</v>
      </c>
      <c r="AA141" s="6"/>
      <c r="AB141" s="6"/>
      <c r="AC141" s="137">
        <f t="shared" si="128"/>
        <v>0</v>
      </c>
      <c r="AD141" s="159">
        <f t="shared" si="129"/>
        <v>0</v>
      </c>
      <c r="AE141" s="168">
        <f t="shared" si="140"/>
        <v>0</v>
      </c>
      <c r="AF141" s="6"/>
      <c r="AG141" s="6"/>
      <c r="AH141" s="137">
        <f t="shared" si="130"/>
        <v>0</v>
      </c>
      <c r="AI141" s="159">
        <f t="shared" si="131"/>
        <v>0</v>
      </c>
      <c r="AJ141" s="168">
        <f t="shared" si="141"/>
        <v>0</v>
      </c>
      <c r="AK141" s="6"/>
      <c r="AL141" s="6"/>
      <c r="AM141" s="137">
        <f t="shared" si="132"/>
        <v>0</v>
      </c>
      <c r="AN141" s="159">
        <f t="shared" si="133"/>
        <v>0</v>
      </c>
      <c r="AO141" s="168">
        <f t="shared" si="142"/>
        <v>0</v>
      </c>
      <c r="AP141" s="6"/>
      <c r="AQ141" s="6"/>
      <c r="AR141" s="137">
        <f t="shared" si="134"/>
        <v>0</v>
      </c>
      <c r="AS141" s="159">
        <f t="shared" si="135"/>
        <v>0</v>
      </c>
      <c r="AT141" s="163">
        <f t="shared" si="136"/>
        <v>0</v>
      </c>
      <c r="AU141" s="164">
        <f t="shared" si="137"/>
        <v>0</v>
      </c>
    </row>
    <row r="142" spans="2:47" outlineLevel="1">
      <c r="B142" s="236" t="s">
        <v>82</v>
      </c>
      <c r="C142" s="62" t="s">
        <v>103</v>
      </c>
      <c r="D142" s="68"/>
      <c r="E142" s="69">
        <v>0</v>
      </c>
      <c r="F142" s="68"/>
      <c r="G142" s="137">
        <f t="shared" si="116"/>
        <v>0</v>
      </c>
      <c r="H142" s="166">
        <f t="shared" si="117"/>
        <v>0</v>
      </c>
      <c r="I142" s="68"/>
      <c r="J142" s="137">
        <f t="shared" si="118"/>
        <v>0</v>
      </c>
      <c r="K142" s="166">
        <f t="shared" si="119"/>
        <v>0</v>
      </c>
      <c r="L142" s="68"/>
      <c r="M142" s="137">
        <f t="shared" si="120"/>
        <v>0</v>
      </c>
      <c r="N142" s="166">
        <f t="shared" si="121"/>
        <v>0</v>
      </c>
      <c r="O142" s="68"/>
      <c r="P142" s="137">
        <f t="shared" si="122"/>
        <v>0</v>
      </c>
      <c r="Q142" s="166">
        <f t="shared" si="123"/>
        <v>0</v>
      </c>
      <c r="R142" s="163">
        <f t="shared" si="124"/>
        <v>0</v>
      </c>
      <c r="S142" s="164">
        <f t="shared" si="125"/>
        <v>0</v>
      </c>
      <c r="U142" s="168">
        <f t="shared" si="138"/>
        <v>3</v>
      </c>
      <c r="V142" s="6">
        <v>3</v>
      </c>
      <c r="W142" s="6"/>
      <c r="X142" s="137">
        <f t="shared" si="126"/>
        <v>3</v>
      </c>
      <c r="Y142" s="166">
        <f t="shared" si="127"/>
        <v>0</v>
      </c>
      <c r="Z142" s="168">
        <f t="shared" si="139"/>
        <v>6</v>
      </c>
      <c r="AA142" s="6">
        <v>6</v>
      </c>
      <c r="AB142" s="6"/>
      <c r="AC142" s="137">
        <f t="shared" si="128"/>
        <v>9</v>
      </c>
      <c r="AD142" s="159">
        <f t="shared" si="129"/>
        <v>2</v>
      </c>
      <c r="AE142" s="168">
        <f t="shared" si="140"/>
        <v>2</v>
      </c>
      <c r="AF142" s="6">
        <v>2</v>
      </c>
      <c r="AG142" s="6"/>
      <c r="AH142" s="137">
        <f t="shared" si="130"/>
        <v>11</v>
      </c>
      <c r="AI142" s="159">
        <f t="shared" si="131"/>
        <v>0.22222222222222221</v>
      </c>
      <c r="AJ142" s="168">
        <f t="shared" si="141"/>
        <v>2</v>
      </c>
      <c r="AK142" s="6">
        <v>2</v>
      </c>
      <c r="AL142" s="6"/>
      <c r="AM142" s="137">
        <f t="shared" si="132"/>
        <v>13</v>
      </c>
      <c r="AN142" s="159">
        <f t="shared" si="133"/>
        <v>0.18181818181818182</v>
      </c>
      <c r="AO142" s="168">
        <f t="shared" si="142"/>
        <v>3</v>
      </c>
      <c r="AP142" s="6">
        <v>3</v>
      </c>
      <c r="AQ142" s="6"/>
      <c r="AR142" s="137">
        <f t="shared" si="134"/>
        <v>16</v>
      </c>
      <c r="AS142" s="159">
        <f t="shared" si="135"/>
        <v>0.23076923076923078</v>
      </c>
      <c r="AT142" s="163">
        <f t="shared" si="136"/>
        <v>16</v>
      </c>
      <c r="AU142" s="164">
        <f t="shared" si="137"/>
        <v>0.51967137130318508</v>
      </c>
    </row>
    <row r="143" spans="2:47" outlineLevel="1">
      <c r="B143" s="236" t="s">
        <v>83</v>
      </c>
      <c r="C143" s="62" t="s">
        <v>103</v>
      </c>
      <c r="D143" s="68"/>
      <c r="E143" s="69">
        <v>0</v>
      </c>
      <c r="F143" s="68"/>
      <c r="G143" s="137">
        <f t="shared" si="116"/>
        <v>0</v>
      </c>
      <c r="H143" s="166">
        <f t="shared" si="117"/>
        <v>0</v>
      </c>
      <c r="I143" s="68"/>
      <c r="J143" s="137">
        <f t="shared" si="118"/>
        <v>0</v>
      </c>
      <c r="K143" s="166">
        <f t="shared" si="119"/>
        <v>0</v>
      </c>
      <c r="L143" s="68"/>
      <c r="M143" s="137">
        <f t="shared" si="120"/>
        <v>0</v>
      </c>
      <c r="N143" s="166">
        <f t="shared" si="121"/>
        <v>0</v>
      </c>
      <c r="O143" s="68"/>
      <c r="P143" s="137">
        <f t="shared" si="122"/>
        <v>0</v>
      </c>
      <c r="Q143" s="166">
        <f t="shared" si="123"/>
        <v>0</v>
      </c>
      <c r="R143" s="163">
        <f t="shared" si="124"/>
        <v>0</v>
      </c>
      <c r="S143" s="164">
        <f t="shared" si="125"/>
        <v>0</v>
      </c>
      <c r="U143" s="168">
        <f t="shared" si="138"/>
        <v>0</v>
      </c>
      <c r="V143" s="6"/>
      <c r="W143" s="6"/>
      <c r="X143" s="137">
        <f t="shared" si="126"/>
        <v>0</v>
      </c>
      <c r="Y143" s="166">
        <f t="shared" si="127"/>
        <v>0</v>
      </c>
      <c r="Z143" s="168">
        <f t="shared" si="139"/>
        <v>0</v>
      </c>
      <c r="AA143" s="6"/>
      <c r="AB143" s="6"/>
      <c r="AC143" s="137">
        <f t="shared" si="128"/>
        <v>0</v>
      </c>
      <c r="AD143" s="159">
        <f t="shared" si="129"/>
        <v>0</v>
      </c>
      <c r="AE143" s="168">
        <f t="shared" si="140"/>
        <v>0</v>
      </c>
      <c r="AF143" s="6"/>
      <c r="AG143" s="6"/>
      <c r="AH143" s="137">
        <f t="shared" si="130"/>
        <v>0</v>
      </c>
      <c r="AI143" s="159">
        <f t="shared" si="131"/>
        <v>0</v>
      </c>
      <c r="AJ143" s="168">
        <f t="shared" si="141"/>
        <v>0</v>
      </c>
      <c r="AK143" s="6"/>
      <c r="AL143" s="6"/>
      <c r="AM143" s="137">
        <f t="shared" si="132"/>
        <v>0</v>
      </c>
      <c r="AN143" s="159">
        <f t="shared" si="133"/>
        <v>0</v>
      </c>
      <c r="AO143" s="168">
        <f t="shared" si="142"/>
        <v>0</v>
      </c>
      <c r="AP143" s="6"/>
      <c r="AQ143" s="6"/>
      <c r="AR143" s="137">
        <f t="shared" si="134"/>
        <v>0</v>
      </c>
      <c r="AS143" s="159">
        <f t="shared" si="135"/>
        <v>0</v>
      </c>
      <c r="AT143" s="163">
        <f t="shared" si="136"/>
        <v>0</v>
      </c>
      <c r="AU143" s="164">
        <f t="shared" si="137"/>
        <v>0</v>
      </c>
    </row>
    <row r="144" spans="2:47" outlineLevel="1">
      <c r="B144" s="235" t="s">
        <v>84</v>
      </c>
      <c r="C144" s="62" t="s">
        <v>103</v>
      </c>
      <c r="D144" s="68"/>
      <c r="E144" s="69">
        <v>0</v>
      </c>
      <c r="F144" s="68"/>
      <c r="G144" s="137">
        <f t="shared" si="116"/>
        <v>0</v>
      </c>
      <c r="H144" s="166">
        <f t="shared" si="117"/>
        <v>0</v>
      </c>
      <c r="I144" s="68"/>
      <c r="J144" s="137">
        <f t="shared" si="118"/>
        <v>0</v>
      </c>
      <c r="K144" s="166">
        <f t="shared" si="119"/>
        <v>0</v>
      </c>
      <c r="L144" s="68"/>
      <c r="M144" s="137">
        <f t="shared" si="120"/>
        <v>0</v>
      </c>
      <c r="N144" s="166">
        <f t="shared" si="121"/>
        <v>0</v>
      </c>
      <c r="O144" s="68"/>
      <c r="P144" s="137">
        <f t="shared" si="122"/>
        <v>0</v>
      </c>
      <c r="Q144" s="166">
        <f t="shared" si="123"/>
        <v>0</v>
      </c>
      <c r="R144" s="163">
        <f t="shared" si="124"/>
        <v>0</v>
      </c>
      <c r="S144" s="164">
        <f t="shared" si="125"/>
        <v>0</v>
      </c>
      <c r="U144" s="168">
        <f t="shared" si="138"/>
        <v>0</v>
      </c>
      <c r="V144" s="6"/>
      <c r="W144" s="6"/>
      <c r="X144" s="137">
        <f t="shared" si="126"/>
        <v>0</v>
      </c>
      <c r="Y144" s="166">
        <f t="shared" si="127"/>
        <v>0</v>
      </c>
      <c r="Z144" s="168">
        <f t="shared" si="139"/>
        <v>0</v>
      </c>
      <c r="AA144" s="6"/>
      <c r="AB144" s="6"/>
      <c r="AC144" s="137">
        <f t="shared" si="128"/>
        <v>0</v>
      </c>
      <c r="AD144" s="159">
        <f t="shared" si="129"/>
        <v>0</v>
      </c>
      <c r="AE144" s="168">
        <f t="shared" si="140"/>
        <v>0</v>
      </c>
      <c r="AF144" s="6"/>
      <c r="AG144" s="6"/>
      <c r="AH144" s="137">
        <f t="shared" si="130"/>
        <v>0</v>
      </c>
      <c r="AI144" s="159">
        <f t="shared" si="131"/>
        <v>0</v>
      </c>
      <c r="AJ144" s="168">
        <f t="shared" si="141"/>
        <v>0</v>
      </c>
      <c r="AK144" s="6"/>
      <c r="AL144" s="6"/>
      <c r="AM144" s="137">
        <f t="shared" si="132"/>
        <v>0</v>
      </c>
      <c r="AN144" s="159">
        <f t="shared" si="133"/>
        <v>0</v>
      </c>
      <c r="AO144" s="168">
        <f t="shared" si="142"/>
        <v>0</v>
      </c>
      <c r="AP144" s="6"/>
      <c r="AQ144" s="6"/>
      <c r="AR144" s="137">
        <f t="shared" si="134"/>
        <v>0</v>
      </c>
      <c r="AS144" s="159">
        <f t="shared" si="135"/>
        <v>0</v>
      </c>
      <c r="AT144" s="163">
        <f t="shared" si="136"/>
        <v>0</v>
      </c>
      <c r="AU144" s="164">
        <f t="shared" si="137"/>
        <v>0</v>
      </c>
    </row>
    <row r="145" spans="2:47" outlineLevel="1">
      <c r="B145" s="237" t="s">
        <v>85</v>
      </c>
      <c r="C145" s="62" t="s">
        <v>103</v>
      </c>
      <c r="D145" s="68"/>
      <c r="E145" s="69">
        <v>0</v>
      </c>
      <c r="F145" s="68"/>
      <c r="G145" s="137">
        <f t="shared" si="116"/>
        <v>0</v>
      </c>
      <c r="H145" s="166">
        <f t="shared" si="117"/>
        <v>0</v>
      </c>
      <c r="I145" s="68"/>
      <c r="J145" s="137">
        <f t="shared" si="118"/>
        <v>0</v>
      </c>
      <c r="K145" s="166">
        <f t="shared" si="119"/>
        <v>0</v>
      </c>
      <c r="L145" s="68"/>
      <c r="M145" s="137">
        <f t="shared" si="120"/>
        <v>0</v>
      </c>
      <c r="N145" s="166">
        <f t="shared" si="121"/>
        <v>0</v>
      </c>
      <c r="O145" s="68"/>
      <c r="P145" s="137">
        <f t="shared" si="122"/>
        <v>0</v>
      </c>
      <c r="Q145" s="166">
        <f t="shared" si="123"/>
        <v>0</v>
      </c>
      <c r="R145" s="163">
        <f t="shared" si="124"/>
        <v>0</v>
      </c>
      <c r="S145" s="164">
        <f t="shared" si="125"/>
        <v>0</v>
      </c>
      <c r="U145" s="168">
        <f t="shared" si="138"/>
        <v>0</v>
      </c>
      <c r="V145" s="6"/>
      <c r="W145" s="6"/>
      <c r="X145" s="137">
        <f t="shared" si="126"/>
        <v>0</v>
      </c>
      <c r="Y145" s="166">
        <f t="shared" si="127"/>
        <v>0</v>
      </c>
      <c r="Z145" s="168">
        <f t="shared" si="139"/>
        <v>0</v>
      </c>
      <c r="AA145" s="6"/>
      <c r="AB145" s="6"/>
      <c r="AC145" s="137">
        <f t="shared" si="128"/>
        <v>0</v>
      </c>
      <c r="AD145" s="159">
        <f t="shared" si="129"/>
        <v>0</v>
      </c>
      <c r="AE145" s="168">
        <f t="shared" si="140"/>
        <v>0</v>
      </c>
      <c r="AF145" s="6"/>
      <c r="AG145" s="6"/>
      <c r="AH145" s="137">
        <f t="shared" si="130"/>
        <v>0</v>
      </c>
      <c r="AI145" s="159">
        <f t="shared" si="131"/>
        <v>0</v>
      </c>
      <c r="AJ145" s="168">
        <f t="shared" si="141"/>
        <v>0</v>
      </c>
      <c r="AK145" s="6"/>
      <c r="AL145" s="6"/>
      <c r="AM145" s="137">
        <f t="shared" si="132"/>
        <v>0</v>
      </c>
      <c r="AN145" s="159">
        <f t="shared" si="133"/>
        <v>0</v>
      </c>
      <c r="AO145" s="168">
        <f t="shared" si="142"/>
        <v>0</v>
      </c>
      <c r="AP145" s="6"/>
      <c r="AQ145" s="6"/>
      <c r="AR145" s="137">
        <f t="shared" si="134"/>
        <v>0</v>
      </c>
      <c r="AS145" s="159">
        <f t="shared" si="135"/>
        <v>0</v>
      </c>
      <c r="AT145" s="163">
        <f t="shared" si="136"/>
        <v>0</v>
      </c>
      <c r="AU145" s="164">
        <f t="shared" si="137"/>
        <v>0</v>
      </c>
    </row>
    <row r="146" spans="2:47" outlineLevel="1">
      <c r="B146" s="235" t="s">
        <v>86</v>
      </c>
      <c r="C146" s="62" t="s">
        <v>103</v>
      </c>
      <c r="D146" s="68"/>
      <c r="E146" s="69">
        <v>0</v>
      </c>
      <c r="F146" s="68"/>
      <c r="G146" s="137">
        <f t="shared" si="116"/>
        <v>0</v>
      </c>
      <c r="H146" s="166">
        <f t="shared" si="117"/>
        <v>0</v>
      </c>
      <c r="I146" s="68"/>
      <c r="J146" s="137">
        <f t="shared" si="118"/>
        <v>0</v>
      </c>
      <c r="K146" s="166">
        <f t="shared" si="119"/>
        <v>0</v>
      </c>
      <c r="L146" s="68"/>
      <c r="M146" s="137">
        <f t="shared" si="120"/>
        <v>0</v>
      </c>
      <c r="N146" s="166">
        <f t="shared" si="121"/>
        <v>0</v>
      </c>
      <c r="O146" s="68"/>
      <c r="P146" s="137">
        <f t="shared" si="122"/>
        <v>0</v>
      </c>
      <c r="Q146" s="166">
        <f t="shared" si="123"/>
        <v>0</v>
      </c>
      <c r="R146" s="163">
        <f t="shared" si="124"/>
        <v>0</v>
      </c>
      <c r="S146" s="164">
        <f t="shared" si="125"/>
        <v>0</v>
      </c>
      <c r="U146" s="168">
        <f t="shared" si="138"/>
        <v>0</v>
      </c>
      <c r="V146" s="6"/>
      <c r="W146" s="6"/>
      <c r="X146" s="137">
        <f t="shared" si="126"/>
        <v>0</v>
      </c>
      <c r="Y146" s="166">
        <f t="shared" si="127"/>
        <v>0</v>
      </c>
      <c r="Z146" s="168">
        <f t="shared" si="139"/>
        <v>0</v>
      </c>
      <c r="AA146" s="6"/>
      <c r="AB146" s="6"/>
      <c r="AC146" s="137">
        <f t="shared" si="128"/>
        <v>0</v>
      </c>
      <c r="AD146" s="159">
        <f t="shared" si="129"/>
        <v>0</v>
      </c>
      <c r="AE146" s="168">
        <f t="shared" si="140"/>
        <v>0</v>
      </c>
      <c r="AF146" s="6"/>
      <c r="AG146" s="6"/>
      <c r="AH146" s="137">
        <f t="shared" si="130"/>
        <v>0</v>
      </c>
      <c r="AI146" s="159">
        <f t="shared" si="131"/>
        <v>0</v>
      </c>
      <c r="AJ146" s="168">
        <f t="shared" si="141"/>
        <v>0</v>
      </c>
      <c r="AK146" s="6"/>
      <c r="AL146" s="6"/>
      <c r="AM146" s="137">
        <f t="shared" si="132"/>
        <v>0</v>
      </c>
      <c r="AN146" s="159">
        <f t="shared" si="133"/>
        <v>0</v>
      </c>
      <c r="AO146" s="168">
        <f t="shared" si="142"/>
        <v>0</v>
      </c>
      <c r="AP146" s="6"/>
      <c r="AQ146" s="6"/>
      <c r="AR146" s="137">
        <f t="shared" si="134"/>
        <v>0</v>
      </c>
      <c r="AS146" s="159">
        <f t="shared" si="135"/>
        <v>0</v>
      </c>
      <c r="AT146" s="163">
        <f t="shared" si="136"/>
        <v>0</v>
      </c>
      <c r="AU146" s="164">
        <f t="shared" si="137"/>
        <v>0</v>
      </c>
    </row>
    <row r="147" spans="2:47" outlineLevel="1">
      <c r="B147" s="236" t="s">
        <v>87</v>
      </c>
      <c r="C147" s="62" t="s">
        <v>103</v>
      </c>
      <c r="D147" s="68"/>
      <c r="E147" s="69">
        <v>0</v>
      </c>
      <c r="F147" s="68"/>
      <c r="G147" s="137">
        <f t="shared" si="116"/>
        <v>0</v>
      </c>
      <c r="H147" s="166">
        <f t="shared" si="117"/>
        <v>0</v>
      </c>
      <c r="I147" s="68"/>
      <c r="J147" s="137">
        <f t="shared" si="118"/>
        <v>0</v>
      </c>
      <c r="K147" s="166">
        <f t="shared" si="119"/>
        <v>0</v>
      </c>
      <c r="L147" s="68"/>
      <c r="M147" s="137">
        <f t="shared" si="120"/>
        <v>0</v>
      </c>
      <c r="N147" s="166">
        <f t="shared" si="121"/>
        <v>0</v>
      </c>
      <c r="O147" s="68"/>
      <c r="P147" s="137">
        <f t="shared" si="122"/>
        <v>0</v>
      </c>
      <c r="Q147" s="166">
        <f t="shared" si="123"/>
        <v>0</v>
      </c>
      <c r="R147" s="163">
        <f t="shared" si="124"/>
        <v>0</v>
      </c>
      <c r="S147" s="164">
        <f t="shared" si="125"/>
        <v>0</v>
      </c>
      <c r="U147" s="168">
        <f t="shared" si="138"/>
        <v>0</v>
      </c>
      <c r="V147" s="6"/>
      <c r="W147" s="6"/>
      <c r="X147" s="137">
        <f t="shared" si="126"/>
        <v>0</v>
      </c>
      <c r="Y147" s="166">
        <f t="shared" si="127"/>
        <v>0</v>
      </c>
      <c r="Z147" s="168">
        <f t="shared" si="139"/>
        <v>0</v>
      </c>
      <c r="AA147" s="6"/>
      <c r="AB147" s="6"/>
      <c r="AC147" s="137">
        <f t="shared" si="128"/>
        <v>0</v>
      </c>
      <c r="AD147" s="159">
        <f t="shared" si="129"/>
        <v>0</v>
      </c>
      <c r="AE147" s="168">
        <f t="shared" si="140"/>
        <v>0</v>
      </c>
      <c r="AF147" s="6"/>
      <c r="AG147" s="6"/>
      <c r="AH147" s="137">
        <f t="shared" si="130"/>
        <v>0</v>
      </c>
      <c r="AI147" s="159">
        <f t="shared" si="131"/>
        <v>0</v>
      </c>
      <c r="AJ147" s="168">
        <f t="shared" si="141"/>
        <v>0</v>
      </c>
      <c r="AK147" s="6"/>
      <c r="AL147" s="6"/>
      <c r="AM147" s="137">
        <f t="shared" si="132"/>
        <v>0</v>
      </c>
      <c r="AN147" s="159">
        <f t="shared" si="133"/>
        <v>0</v>
      </c>
      <c r="AO147" s="168">
        <f t="shared" si="142"/>
        <v>0</v>
      </c>
      <c r="AP147" s="6"/>
      <c r="AQ147" s="6"/>
      <c r="AR147" s="137">
        <f t="shared" si="134"/>
        <v>0</v>
      </c>
      <c r="AS147" s="159">
        <f t="shared" si="135"/>
        <v>0</v>
      </c>
      <c r="AT147" s="163">
        <f t="shared" si="136"/>
        <v>0</v>
      </c>
      <c r="AU147" s="164">
        <f t="shared" si="137"/>
        <v>0</v>
      </c>
    </row>
    <row r="148" spans="2:47" outlineLevel="1">
      <c r="B148" s="235" t="s">
        <v>88</v>
      </c>
      <c r="C148" s="62" t="s">
        <v>103</v>
      </c>
      <c r="D148" s="68"/>
      <c r="E148" s="69">
        <v>0</v>
      </c>
      <c r="F148" s="68"/>
      <c r="G148" s="137">
        <f t="shared" si="116"/>
        <v>0</v>
      </c>
      <c r="H148" s="166">
        <f t="shared" si="117"/>
        <v>0</v>
      </c>
      <c r="I148" s="68"/>
      <c r="J148" s="137">
        <f t="shared" si="118"/>
        <v>0</v>
      </c>
      <c r="K148" s="166">
        <f t="shared" si="119"/>
        <v>0</v>
      </c>
      <c r="L148" s="68"/>
      <c r="M148" s="137">
        <f t="shared" si="120"/>
        <v>0</v>
      </c>
      <c r="N148" s="166">
        <f t="shared" si="121"/>
        <v>0</v>
      </c>
      <c r="O148" s="68"/>
      <c r="P148" s="137">
        <f t="shared" si="122"/>
        <v>0</v>
      </c>
      <c r="Q148" s="166">
        <f t="shared" si="123"/>
        <v>0</v>
      </c>
      <c r="R148" s="163">
        <f t="shared" si="124"/>
        <v>0</v>
      </c>
      <c r="S148" s="164">
        <f t="shared" si="125"/>
        <v>0</v>
      </c>
      <c r="U148" s="168">
        <f t="shared" si="138"/>
        <v>0</v>
      </c>
      <c r="V148" s="6"/>
      <c r="W148" s="6"/>
      <c r="X148" s="137">
        <f t="shared" si="126"/>
        <v>0</v>
      </c>
      <c r="Y148" s="166">
        <f t="shared" si="127"/>
        <v>0</v>
      </c>
      <c r="Z148" s="168">
        <f t="shared" si="139"/>
        <v>0</v>
      </c>
      <c r="AA148" s="6"/>
      <c r="AB148" s="6"/>
      <c r="AC148" s="137">
        <f t="shared" si="128"/>
        <v>0</v>
      </c>
      <c r="AD148" s="159">
        <f t="shared" si="129"/>
        <v>0</v>
      </c>
      <c r="AE148" s="168">
        <f t="shared" si="140"/>
        <v>0</v>
      </c>
      <c r="AF148" s="6"/>
      <c r="AG148" s="6"/>
      <c r="AH148" s="137">
        <f t="shared" si="130"/>
        <v>0</v>
      </c>
      <c r="AI148" s="159">
        <f t="shared" si="131"/>
        <v>0</v>
      </c>
      <c r="AJ148" s="168">
        <f t="shared" si="141"/>
        <v>0</v>
      </c>
      <c r="AK148" s="6"/>
      <c r="AL148" s="6"/>
      <c r="AM148" s="137">
        <f t="shared" si="132"/>
        <v>0</v>
      </c>
      <c r="AN148" s="159">
        <f t="shared" si="133"/>
        <v>0</v>
      </c>
      <c r="AO148" s="168">
        <f t="shared" si="142"/>
        <v>0</v>
      </c>
      <c r="AP148" s="6"/>
      <c r="AQ148" s="6"/>
      <c r="AR148" s="137">
        <f t="shared" si="134"/>
        <v>0</v>
      </c>
      <c r="AS148" s="159">
        <f t="shared" si="135"/>
        <v>0</v>
      </c>
      <c r="AT148" s="163">
        <f t="shared" si="136"/>
        <v>0</v>
      </c>
      <c r="AU148" s="164">
        <f t="shared" si="137"/>
        <v>0</v>
      </c>
    </row>
    <row r="149" spans="2:47" outlineLevel="1">
      <c r="B149" s="236" t="s">
        <v>89</v>
      </c>
      <c r="C149" s="62" t="s">
        <v>103</v>
      </c>
      <c r="D149" s="68"/>
      <c r="E149" s="69">
        <v>0</v>
      </c>
      <c r="F149" s="68"/>
      <c r="G149" s="137">
        <f t="shared" si="116"/>
        <v>0</v>
      </c>
      <c r="H149" s="166">
        <f t="shared" si="117"/>
        <v>0</v>
      </c>
      <c r="I149" s="68"/>
      <c r="J149" s="137">
        <f t="shared" si="118"/>
        <v>0</v>
      </c>
      <c r="K149" s="166">
        <f t="shared" si="119"/>
        <v>0</v>
      </c>
      <c r="L149" s="68"/>
      <c r="M149" s="137">
        <f t="shared" si="120"/>
        <v>0</v>
      </c>
      <c r="N149" s="166">
        <f t="shared" si="121"/>
        <v>0</v>
      </c>
      <c r="O149" s="68"/>
      <c r="P149" s="137">
        <f t="shared" si="122"/>
        <v>0</v>
      </c>
      <c r="Q149" s="166">
        <f t="shared" si="123"/>
        <v>0</v>
      </c>
      <c r="R149" s="163">
        <f t="shared" si="124"/>
        <v>0</v>
      </c>
      <c r="S149" s="164">
        <f t="shared" si="125"/>
        <v>0</v>
      </c>
      <c r="U149" s="168">
        <f t="shared" si="138"/>
        <v>0</v>
      </c>
      <c r="V149" s="6"/>
      <c r="W149" s="6"/>
      <c r="X149" s="137">
        <f t="shared" si="126"/>
        <v>0</v>
      </c>
      <c r="Y149" s="166">
        <f t="shared" si="127"/>
        <v>0</v>
      </c>
      <c r="Z149" s="168">
        <f t="shared" si="139"/>
        <v>0</v>
      </c>
      <c r="AA149" s="6"/>
      <c r="AB149" s="6"/>
      <c r="AC149" s="137">
        <f t="shared" si="128"/>
        <v>0</v>
      </c>
      <c r="AD149" s="159">
        <f t="shared" si="129"/>
        <v>0</v>
      </c>
      <c r="AE149" s="168">
        <f t="shared" si="140"/>
        <v>0</v>
      </c>
      <c r="AF149" s="6"/>
      <c r="AG149" s="6"/>
      <c r="AH149" s="137">
        <f t="shared" si="130"/>
        <v>0</v>
      </c>
      <c r="AI149" s="159">
        <f t="shared" si="131"/>
        <v>0</v>
      </c>
      <c r="AJ149" s="168">
        <f t="shared" si="141"/>
        <v>0</v>
      </c>
      <c r="AK149" s="6"/>
      <c r="AL149" s="6"/>
      <c r="AM149" s="137">
        <f t="shared" si="132"/>
        <v>0</v>
      </c>
      <c r="AN149" s="159">
        <f t="shared" si="133"/>
        <v>0</v>
      </c>
      <c r="AO149" s="168">
        <f t="shared" si="142"/>
        <v>0</v>
      </c>
      <c r="AP149" s="6"/>
      <c r="AQ149" s="6"/>
      <c r="AR149" s="137">
        <f t="shared" si="134"/>
        <v>0</v>
      </c>
      <c r="AS149" s="159">
        <f t="shared" si="135"/>
        <v>0</v>
      </c>
      <c r="AT149" s="163">
        <f t="shared" si="136"/>
        <v>0</v>
      </c>
      <c r="AU149" s="164">
        <f t="shared" si="137"/>
        <v>0</v>
      </c>
    </row>
    <row r="150" spans="2:47" outlineLevel="1">
      <c r="B150" s="235" t="s">
        <v>90</v>
      </c>
      <c r="C150" s="62" t="s">
        <v>103</v>
      </c>
      <c r="D150" s="68"/>
      <c r="E150" s="69">
        <v>0</v>
      </c>
      <c r="F150" s="68"/>
      <c r="G150" s="137">
        <f t="shared" si="116"/>
        <v>0</v>
      </c>
      <c r="H150" s="166">
        <f t="shared" si="117"/>
        <v>0</v>
      </c>
      <c r="I150" s="68"/>
      <c r="J150" s="137">
        <f t="shared" si="118"/>
        <v>0</v>
      </c>
      <c r="K150" s="166">
        <f t="shared" si="119"/>
        <v>0</v>
      </c>
      <c r="L150" s="68"/>
      <c r="M150" s="137">
        <f t="shared" si="120"/>
        <v>0</v>
      </c>
      <c r="N150" s="166">
        <f t="shared" si="121"/>
        <v>0</v>
      </c>
      <c r="O150" s="68"/>
      <c r="P150" s="137">
        <f t="shared" si="122"/>
        <v>0</v>
      </c>
      <c r="Q150" s="166">
        <f t="shared" si="123"/>
        <v>0</v>
      </c>
      <c r="R150" s="163">
        <f t="shared" si="124"/>
        <v>0</v>
      </c>
      <c r="S150" s="164">
        <f t="shared" si="125"/>
        <v>0</v>
      </c>
      <c r="U150" s="168">
        <f t="shared" si="138"/>
        <v>0</v>
      </c>
      <c r="V150" s="6"/>
      <c r="W150" s="6"/>
      <c r="X150" s="137">
        <f t="shared" si="126"/>
        <v>0</v>
      </c>
      <c r="Y150" s="166">
        <f t="shared" si="127"/>
        <v>0</v>
      </c>
      <c r="Z150" s="168">
        <f t="shared" si="139"/>
        <v>0</v>
      </c>
      <c r="AA150" s="6"/>
      <c r="AB150" s="6"/>
      <c r="AC150" s="137">
        <f t="shared" si="128"/>
        <v>0</v>
      </c>
      <c r="AD150" s="159">
        <f t="shared" si="129"/>
        <v>0</v>
      </c>
      <c r="AE150" s="168">
        <f t="shared" si="140"/>
        <v>0</v>
      </c>
      <c r="AF150" s="6"/>
      <c r="AG150" s="6"/>
      <c r="AH150" s="137">
        <f t="shared" si="130"/>
        <v>0</v>
      </c>
      <c r="AI150" s="159">
        <f t="shared" si="131"/>
        <v>0</v>
      </c>
      <c r="AJ150" s="168">
        <f t="shared" si="141"/>
        <v>0</v>
      </c>
      <c r="AK150" s="6"/>
      <c r="AL150" s="6"/>
      <c r="AM150" s="137">
        <f t="shared" si="132"/>
        <v>0</v>
      </c>
      <c r="AN150" s="159">
        <f t="shared" si="133"/>
        <v>0</v>
      </c>
      <c r="AO150" s="168">
        <f t="shared" si="142"/>
        <v>0</v>
      </c>
      <c r="AP150" s="6"/>
      <c r="AQ150" s="6"/>
      <c r="AR150" s="137">
        <f t="shared" si="134"/>
        <v>0</v>
      </c>
      <c r="AS150" s="159">
        <f t="shared" si="135"/>
        <v>0</v>
      </c>
      <c r="AT150" s="163">
        <f t="shared" si="136"/>
        <v>0</v>
      </c>
      <c r="AU150" s="164">
        <f t="shared" si="137"/>
        <v>0</v>
      </c>
    </row>
    <row r="151" spans="2:47" outlineLevel="1">
      <c r="B151" s="236" t="s">
        <v>91</v>
      </c>
      <c r="C151" s="62" t="s">
        <v>103</v>
      </c>
      <c r="D151" s="68"/>
      <c r="E151" s="69">
        <v>0</v>
      </c>
      <c r="F151" s="68"/>
      <c r="G151" s="137">
        <f t="shared" si="116"/>
        <v>0</v>
      </c>
      <c r="H151" s="166">
        <f t="shared" si="117"/>
        <v>0</v>
      </c>
      <c r="I151" s="68"/>
      <c r="J151" s="137">
        <f t="shared" si="118"/>
        <v>0</v>
      </c>
      <c r="K151" s="166">
        <f t="shared" si="119"/>
        <v>0</v>
      </c>
      <c r="L151" s="68"/>
      <c r="M151" s="137">
        <f t="shared" si="120"/>
        <v>0</v>
      </c>
      <c r="N151" s="166">
        <f t="shared" si="121"/>
        <v>0</v>
      </c>
      <c r="O151" s="68"/>
      <c r="P151" s="137">
        <f t="shared" si="122"/>
        <v>0</v>
      </c>
      <c r="Q151" s="166">
        <f t="shared" si="123"/>
        <v>0</v>
      </c>
      <c r="R151" s="163">
        <f t="shared" si="124"/>
        <v>0</v>
      </c>
      <c r="S151" s="164">
        <f t="shared" si="125"/>
        <v>0</v>
      </c>
      <c r="U151" s="168">
        <f t="shared" si="138"/>
        <v>0</v>
      </c>
      <c r="V151" s="6"/>
      <c r="W151" s="6"/>
      <c r="X151" s="137">
        <f t="shared" si="126"/>
        <v>0</v>
      </c>
      <c r="Y151" s="166">
        <f t="shared" si="127"/>
        <v>0</v>
      </c>
      <c r="Z151" s="168">
        <f t="shared" si="139"/>
        <v>0</v>
      </c>
      <c r="AA151" s="6"/>
      <c r="AB151" s="6"/>
      <c r="AC151" s="137">
        <f t="shared" si="128"/>
        <v>0</v>
      </c>
      <c r="AD151" s="159">
        <f t="shared" si="129"/>
        <v>0</v>
      </c>
      <c r="AE151" s="168">
        <f t="shared" si="140"/>
        <v>0</v>
      </c>
      <c r="AF151" s="6"/>
      <c r="AG151" s="6"/>
      <c r="AH151" s="137">
        <f t="shared" si="130"/>
        <v>0</v>
      </c>
      <c r="AI151" s="159">
        <f t="shared" si="131"/>
        <v>0</v>
      </c>
      <c r="AJ151" s="168">
        <f t="shared" si="141"/>
        <v>0</v>
      </c>
      <c r="AK151" s="6"/>
      <c r="AL151" s="6"/>
      <c r="AM151" s="137">
        <f t="shared" si="132"/>
        <v>0</v>
      </c>
      <c r="AN151" s="159">
        <f t="shared" si="133"/>
        <v>0</v>
      </c>
      <c r="AO151" s="168">
        <f t="shared" si="142"/>
        <v>0</v>
      </c>
      <c r="AP151" s="6"/>
      <c r="AQ151" s="6"/>
      <c r="AR151" s="137">
        <f t="shared" si="134"/>
        <v>0</v>
      </c>
      <c r="AS151" s="159">
        <f t="shared" si="135"/>
        <v>0</v>
      </c>
      <c r="AT151" s="163">
        <f t="shared" si="136"/>
        <v>0</v>
      </c>
      <c r="AU151" s="164">
        <f t="shared" si="137"/>
        <v>0</v>
      </c>
    </row>
    <row r="152" spans="2:47" outlineLevel="1">
      <c r="B152" s="236" t="s">
        <v>92</v>
      </c>
      <c r="C152" s="62" t="s">
        <v>103</v>
      </c>
      <c r="D152" s="68"/>
      <c r="E152" s="69">
        <v>1</v>
      </c>
      <c r="F152" s="68"/>
      <c r="G152" s="137">
        <f t="shared" si="116"/>
        <v>1</v>
      </c>
      <c r="H152" s="166">
        <f t="shared" si="117"/>
        <v>0</v>
      </c>
      <c r="I152" s="68"/>
      <c r="J152" s="137">
        <f t="shared" si="118"/>
        <v>1</v>
      </c>
      <c r="K152" s="166">
        <f t="shared" si="119"/>
        <v>0</v>
      </c>
      <c r="L152" s="68"/>
      <c r="M152" s="137">
        <f t="shared" si="120"/>
        <v>1</v>
      </c>
      <c r="N152" s="166">
        <f t="shared" si="121"/>
        <v>0</v>
      </c>
      <c r="O152" s="68"/>
      <c r="P152" s="137">
        <f t="shared" si="122"/>
        <v>1</v>
      </c>
      <c r="Q152" s="166">
        <f t="shared" si="123"/>
        <v>0</v>
      </c>
      <c r="R152" s="163">
        <f t="shared" si="124"/>
        <v>0</v>
      </c>
      <c r="S152" s="164">
        <f t="shared" si="125"/>
        <v>0</v>
      </c>
      <c r="U152" s="168">
        <f t="shared" si="138"/>
        <v>3</v>
      </c>
      <c r="V152" s="6">
        <v>3</v>
      </c>
      <c r="W152" s="6"/>
      <c r="X152" s="137">
        <f t="shared" si="126"/>
        <v>4</v>
      </c>
      <c r="Y152" s="166">
        <f t="shared" si="127"/>
        <v>3</v>
      </c>
      <c r="Z152" s="168">
        <f t="shared" si="139"/>
        <v>5</v>
      </c>
      <c r="AA152" s="6">
        <v>5</v>
      </c>
      <c r="AB152" s="6"/>
      <c r="AC152" s="137">
        <f t="shared" si="128"/>
        <v>9</v>
      </c>
      <c r="AD152" s="159">
        <f t="shared" si="129"/>
        <v>1.25</v>
      </c>
      <c r="AE152" s="168">
        <f t="shared" si="140"/>
        <v>4</v>
      </c>
      <c r="AF152" s="6">
        <v>4</v>
      </c>
      <c r="AG152" s="6"/>
      <c r="AH152" s="137">
        <f t="shared" si="130"/>
        <v>13</v>
      </c>
      <c r="AI152" s="159">
        <f t="shared" si="131"/>
        <v>0.44444444444444442</v>
      </c>
      <c r="AJ152" s="168">
        <f t="shared" si="141"/>
        <v>4</v>
      </c>
      <c r="AK152" s="6">
        <v>4</v>
      </c>
      <c r="AL152" s="6"/>
      <c r="AM152" s="137">
        <f t="shared" si="132"/>
        <v>17</v>
      </c>
      <c r="AN152" s="159">
        <f t="shared" si="133"/>
        <v>0.30769230769230771</v>
      </c>
      <c r="AO152" s="168">
        <f t="shared" si="142"/>
        <v>3</v>
      </c>
      <c r="AP152" s="6">
        <v>3</v>
      </c>
      <c r="AQ152" s="6"/>
      <c r="AR152" s="137">
        <f t="shared" si="134"/>
        <v>20</v>
      </c>
      <c r="AS152" s="159">
        <f t="shared" si="135"/>
        <v>0.17647058823529413</v>
      </c>
      <c r="AT152" s="163">
        <f t="shared" si="136"/>
        <v>19</v>
      </c>
      <c r="AU152" s="164">
        <f t="shared" si="137"/>
        <v>0.4953487812212205</v>
      </c>
    </row>
    <row r="153" spans="2:47" outlineLevel="1">
      <c r="B153" s="235" t="s">
        <v>84</v>
      </c>
      <c r="C153" s="62" t="s">
        <v>103</v>
      </c>
      <c r="D153" s="68"/>
      <c r="E153" s="69"/>
      <c r="F153" s="68"/>
      <c r="G153" s="137">
        <f t="shared" si="116"/>
        <v>0</v>
      </c>
      <c r="H153" s="166">
        <f t="shared" si="117"/>
        <v>0</v>
      </c>
      <c r="I153" s="68"/>
      <c r="J153" s="137">
        <f t="shared" si="118"/>
        <v>0</v>
      </c>
      <c r="K153" s="166">
        <f t="shared" si="119"/>
        <v>0</v>
      </c>
      <c r="L153" s="68"/>
      <c r="M153" s="137">
        <f t="shared" si="120"/>
        <v>0</v>
      </c>
      <c r="N153" s="166">
        <f t="shared" si="121"/>
        <v>0</v>
      </c>
      <c r="O153" s="68"/>
      <c r="P153" s="137">
        <f t="shared" si="122"/>
        <v>0</v>
      </c>
      <c r="Q153" s="166">
        <f t="shared" si="123"/>
        <v>0</v>
      </c>
      <c r="R153" s="163">
        <f t="shared" si="124"/>
        <v>0</v>
      </c>
      <c r="S153" s="164">
        <f t="shared" si="125"/>
        <v>0</v>
      </c>
      <c r="U153" s="168">
        <f t="shared" si="138"/>
        <v>0</v>
      </c>
      <c r="V153" s="6"/>
      <c r="W153" s="6"/>
      <c r="X153" s="137">
        <f t="shared" si="126"/>
        <v>0</v>
      </c>
      <c r="Y153" s="166">
        <f t="shared" si="127"/>
        <v>0</v>
      </c>
      <c r="Z153" s="168">
        <f t="shared" si="139"/>
        <v>0</v>
      </c>
      <c r="AA153" s="6"/>
      <c r="AB153" s="6"/>
      <c r="AC153" s="137">
        <f t="shared" si="128"/>
        <v>0</v>
      </c>
      <c r="AD153" s="159">
        <f t="shared" si="129"/>
        <v>0</v>
      </c>
      <c r="AE153" s="168">
        <f t="shared" si="140"/>
        <v>0</v>
      </c>
      <c r="AF153" s="6"/>
      <c r="AG153" s="6"/>
      <c r="AH153" s="137">
        <f t="shared" si="130"/>
        <v>0</v>
      </c>
      <c r="AI153" s="159">
        <f t="shared" si="131"/>
        <v>0</v>
      </c>
      <c r="AJ153" s="168">
        <f t="shared" si="141"/>
        <v>0</v>
      </c>
      <c r="AK153" s="6"/>
      <c r="AL153" s="6"/>
      <c r="AM153" s="137">
        <f t="shared" si="132"/>
        <v>0</v>
      </c>
      <c r="AN153" s="159">
        <f t="shared" si="133"/>
        <v>0</v>
      </c>
      <c r="AO153" s="168">
        <f t="shared" si="142"/>
        <v>0</v>
      </c>
      <c r="AP153" s="6"/>
      <c r="AQ153" s="6"/>
      <c r="AR153" s="137">
        <f t="shared" si="134"/>
        <v>0</v>
      </c>
      <c r="AS153" s="159">
        <f t="shared" si="135"/>
        <v>0</v>
      </c>
      <c r="AT153" s="163">
        <f t="shared" si="136"/>
        <v>0</v>
      </c>
      <c r="AU153" s="164">
        <f t="shared" si="137"/>
        <v>0</v>
      </c>
    </row>
    <row r="154" spans="2:47" outlineLevel="1">
      <c r="B154" s="236" t="s">
        <v>93</v>
      </c>
      <c r="C154" s="62" t="s">
        <v>103</v>
      </c>
      <c r="D154" s="68"/>
      <c r="E154" s="69"/>
      <c r="F154" s="68"/>
      <c r="G154" s="137">
        <f t="shared" si="116"/>
        <v>0</v>
      </c>
      <c r="H154" s="166">
        <f t="shared" si="117"/>
        <v>0</v>
      </c>
      <c r="I154" s="68"/>
      <c r="J154" s="137">
        <f t="shared" si="118"/>
        <v>0</v>
      </c>
      <c r="K154" s="166">
        <f t="shared" si="119"/>
        <v>0</v>
      </c>
      <c r="L154" s="68"/>
      <c r="M154" s="137">
        <f t="shared" si="120"/>
        <v>0</v>
      </c>
      <c r="N154" s="166">
        <f t="shared" si="121"/>
        <v>0</v>
      </c>
      <c r="O154" s="68"/>
      <c r="P154" s="137">
        <f t="shared" si="122"/>
        <v>0</v>
      </c>
      <c r="Q154" s="166">
        <f t="shared" si="123"/>
        <v>0</v>
      </c>
      <c r="R154" s="163">
        <f t="shared" si="124"/>
        <v>0</v>
      </c>
      <c r="S154" s="164">
        <f t="shared" si="125"/>
        <v>0</v>
      </c>
      <c r="U154" s="168">
        <f t="shared" si="138"/>
        <v>7</v>
      </c>
      <c r="V154" s="6">
        <v>7</v>
      </c>
      <c r="W154" s="6"/>
      <c r="X154" s="137">
        <f t="shared" si="126"/>
        <v>7</v>
      </c>
      <c r="Y154" s="166">
        <f t="shared" si="127"/>
        <v>0</v>
      </c>
      <c r="Z154" s="168">
        <f t="shared" si="139"/>
        <v>22</v>
      </c>
      <c r="AA154" s="6">
        <v>22</v>
      </c>
      <c r="AB154" s="6"/>
      <c r="AC154" s="137">
        <f t="shared" si="128"/>
        <v>29</v>
      </c>
      <c r="AD154" s="159">
        <f t="shared" si="129"/>
        <v>3.1428571428571428</v>
      </c>
      <c r="AE154" s="168">
        <f t="shared" si="140"/>
        <v>20</v>
      </c>
      <c r="AF154" s="6">
        <v>20</v>
      </c>
      <c r="AG154" s="6"/>
      <c r="AH154" s="137">
        <f t="shared" si="130"/>
        <v>49</v>
      </c>
      <c r="AI154" s="159">
        <f t="shared" si="131"/>
        <v>0.68965517241379315</v>
      </c>
      <c r="AJ154" s="168">
        <f t="shared" si="141"/>
        <v>17</v>
      </c>
      <c r="AK154" s="6">
        <v>17</v>
      </c>
      <c r="AL154" s="6"/>
      <c r="AM154" s="137">
        <f t="shared" si="132"/>
        <v>66</v>
      </c>
      <c r="AN154" s="159">
        <f t="shared" si="133"/>
        <v>0.34693877551020408</v>
      </c>
      <c r="AO154" s="168">
        <f t="shared" si="142"/>
        <v>10</v>
      </c>
      <c r="AP154" s="6">
        <v>10</v>
      </c>
      <c r="AQ154" s="6"/>
      <c r="AR154" s="137">
        <f t="shared" si="134"/>
        <v>76</v>
      </c>
      <c r="AS154" s="159">
        <f t="shared" si="135"/>
        <v>0.15151515151515152</v>
      </c>
      <c r="AT154" s="163">
        <f t="shared" si="136"/>
        <v>76</v>
      </c>
      <c r="AU154" s="164">
        <f t="shared" si="137"/>
        <v>0.81521841225557634</v>
      </c>
    </row>
    <row r="155" spans="2:47" outlineLevel="1">
      <c r="B155" s="235" t="s">
        <v>94</v>
      </c>
      <c r="C155" s="62" t="s">
        <v>103</v>
      </c>
      <c r="D155" s="68"/>
      <c r="E155" s="69"/>
      <c r="F155" s="68"/>
      <c r="G155" s="137">
        <f t="shared" si="116"/>
        <v>0</v>
      </c>
      <c r="H155" s="166">
        <f t="shared" si="117"/>
        <v>0</v>
      </c>
      <c r="I155" s="68"/>
      <c r="J155" s="137">
        <f t="shared" si="118"/>
        <v>0</v>
      </c>
      <c r="K155" s="166">
        <f t="shared" si="119"/>
        <v>0</v>
      </c>
      <c r="L155" s="68"/>
      <c r="M155" s="137">
        <f t="shared" si="120"/>
        <v>0</v>
      </c>
      <c r="N155" s="166">
        <f t="shared" si="121"/>
        <v>0</v>
      </c>
      <c r="O155" s="68"/>
      <c r="P155" s="137">
        <f t="shared" si="122"/>
        <v>0</v>
      </c>
      <c r="Q155" s="166">
        <f t="shared" si="123"/>
        <v>0</v>
      </c>
      <c r="R155" s="163">
        <f t="shared" si="124"/>
        <v>0</v>
      </c>
      <c r="S155" s="164">
        <f t="shared" si="125"/>
        <v>0</v>
      </c>
      <c r="U155" s="168">
        <f t="shared" si="138"/>
        <v>0</v>
      </c>
      <c r="V155" s="6"/>
      <c r="W155" s="6"/>
      <c r="X155" s="137">
        <f t="shared" si="126"/>
        <v>0</v>
      </c>
      <c r="Y155" s="166">
        <f t="shared" si="127"/>
        <v>0</v>
      </c>
      <c r="Z155" s="168">
        <f t="shared" si="139"/>
        <v>0</v>
      </c>
      <c r="AA155" s="6"/>
      <c r="AB155" s="6"/>
      <c r="AC155" s="137">
        <f t="shared" si="128"/>
        <v>0</v>
      </c>
      <c r="AD155" s="159">
        <f t="shared" si="129"/>
        <v>0</v>
      </c>
      <c r="AE155" s="168">
        <f t="shared" si="140"/>
        <v>0</v>
      </c>
      <c r="AF155" s="6"/>
      <c r="AG155" s="6"/>
      <c r="AH155" s="137">
        <f t="shared" si="130"/>
        <v>0</v>
      </c>
      <c r="AI155" s="159">
        <f t="shared" si="131"/>
        <v>0</v>
      </c>
      <c r="AJ155" s="168">
        <f t="shared" si="141"/>
        <v>0</v>
      </c>
      <c r="AK155" s="6"/>
      <c r="AL155" s="6"/>
      <c r="AM155" s="137">
        <f t="shared" si="132"/>
        <v>0</v>
      </c>
      <c r="AN155" s="159">
        <f t="shared" si="133"/>
        <v>0</v>
      </c>
      <c r="AO155" s="168">
        <f t="shared" si="142"/>
        <v>0</v>
      </c>
      <c r="AP155" s="6"/>
      <c r="AQ155" s="6"/>
      <c r="AR155" s="137">
        <f t="shared" si="134"/>
        <v>0</v>
      </c>
      <c r="AS155" s="159">
        <f t="shared" si="135"/>
        <v>0</v>
      </c>
      <c r="AT155" s="163">
        <f t="shared" si="136"/>
        <v>0</v>
      </c>
      <c r="AU155" s="164">
        <f t="shared" si="137"/>
        <v>0</v>
      </c>
    </row>
    <row r="156" spans="2:47" outlineLevel="1">
      <c r="B156" s="236" t="s">
        <v>95</v>
      </c>
      <c r="C156" s="62" t="s">
        <v>103</v>
      </c>
      <c r="D156" s="68"/>
      <c r="E156" s="69"/>
      <c r="F156" s="68"/>
      <c r="G156" s="137">
        <f t="shared" si="116"/>
        <v>0</v>
      </c>
      <c r="H156" s="166">
        <f t="shared" si="117"/>
        <v>0</v>
      </c>
      <c r="I156" s="68"/>
      <c r="J156" s="137">
        <f t="shared" si="118"/>
        <v>0</v>
      </c>
      <c r="K156" s="166">
        <f t="shared" si="119"/>
        <v>0</v>
      </c>
      <c r="L156" s="68"/>
      <c r="M156" s="137">
        <f t="shared" si="120"/>
        <v>0</v>
      </c>
      <c r="N156" s="166">
        <f t="shared" si="121"/>
        <v>0</v>
      </c>
      <c r="O156" s="68"/>
      <c r="P156" s="137">
        <f t="shared" si="122"/>
        <v>0</v>
      </c>
      <c r="Q156" s="166">
        <f t="shared" si="123"/>
        <v>0</v>
      </c>
      <c r="R156" s="163">
        <f t="shared" si="124"/>
        <v>0</v>
      </c>
      <c r="S156" s="164">
        <f t="shared" si="125"/>
        <v>0</v>
      </c>
      <c r="U156" s="168">
        <f t="shared" si="138"/>
        <v>0</v>
      </c>
      <c r="V156" s="6"/>
      <c r="W156" s="6"/>
      <c r="X156" s="137">
        <f t="shared" si="126"/>
        <v>0</v>
      </c>
      <c r="Y156" s="166">
        <f t="shared" si="127"/>
        <v>0</v>
      </c>
      <c r="Z156" s="168">
        <f t="shared" si="139"/>
        <v>0</v>
      </c>
      <c r="AA156" s="6"/>
      <c r="AB156" s="6"/>
      <c r="AC156" s="137">
        <f t="shared" si="128"/>
        <v>0</v>
      </c>
      <c r="AD156" s="159">
        <f t="shared" si="129"/>
        <v>0</v>
      </c>
      <c r="AE156" s="168">
        <f t="shared" si="140"/>
        <v>0</v>
      </c>
      <c r="AF156" s="6"/>
      <c r="AG156" s="6"/>
      <c r="AH156" s="137">
        <f t="shared" si="130"/>
        <v>0</v>
      </c>
      <c r="AI156" s="159">
        <f t="shared" si="131"/>
        <v>0</v>
      </c>
      <c r="AJ156" s="168">
        <f t="shared" si="141"/>
        <v>0</v>
      </c>
      <c r="AK156" s="6"/>
      <c r="AL156" s="6"/>
      <c r="AM156" s="137">
        <f t="shared" si="132"/>
        <v>0</v>
      </c>
      <c r="AN156" s="159">
        <f t="shared" si="133"/>
        <v>0</v>
      </c>
      <c r="AO156" s="168">
        <f t="shared" si="142"/>
        <v>0</v>
      </c>
      <c r="AP156" s="6"/>
      <c r="AQ156" s="6"/>
      <c r="AR156" s="137">
        <f t="shared" si="134"/>
        <v>0</v>
      </c>
      <c r="AS156" s="159">
        <f t="shared" si="135"/>
        <v>0</v>
      </c>
      <c r="AT156" s="163">
        <f t="shared" si="136"/>
        <v>0</v>
      </c>
      <c r="AU156" s="164">
        <f t="shared" si="137"/>
        <v>0</v>
      </c>
    </row>
    <row r="157" spans="2:47" outlineLevel="1">
      <c r="B157" s="236" t="s">
        <v>96</v>
      </c>
      <c r="C157" s="62" t="s">
        <v>103</v>
      </c>
      <c r="D157" s="68"/>
      <c r="E157" s="69">
        <v>3</v>
      </c>
      <c r="F157" s="68">
        <v>1</v>
      </c>
      <c r="G157" s="137">
        <f t="shared" si="116"/>
        <v>4</v>
      </c>
      <c r="H157" s="166">
        <f t="shared" si="117"/>
        <v>0.33333333333333331</v>
      </c>
      <c r="I157" s="68"/>
      <c r="J157" s="137">
        <f t="shared" si="118"/>
        <v>4</v>
      </c>
      <c r="K157" s="166">
        <f t="shared" si="119"/>
        <v>0</v>
      </c>
      <c r="L157" s="68"/>
      <c r="M157" s="137">
        <f t="shared" si="120"/>
        <v>4</v>
      </c>
      <c r="N157" s="166">
        <f t="shared" si="121"/>
        <v>0</v>
      </c>
      <c r="O157" s="68"/>
      <c r="P157" s="137">
        <f t="shared" si="122"/>
        <v>4</v>
      </c>
      <c r="Q157" s="166">
        <f t="shared" si="123"/>
        <v>0</v>
      </c>
      <c r="R157" s="163">
        <f t="shared" si="124"/>
        <v>1</v>
      </c>
      <c r="S157" s="164">
        <f t="shared" si="125"/>
        <v>7.4569931823541991E-2</v>
      </c>
      <c r="U157" s="168">
        <f t="shared" si="138"/>
        <v>6</v>
      </c>
      <c r="V157" s="6">
        <v>6</v>
      </c>
      <c r="W157" s="6"/>
      <c r="X157" s="137">
        <f t="shared" si="126"/>
        <v>10</v>
      </c>
      <c r="Y157" s="166">
        <f t="shared" si="127"/>
        <v>1.5</v>
      </c>
      <c r="Z157" s="168">
        <f t="shared" si="139"/>
        <v>6</v>
      </c>
      <c r="AA157" s="6">
        <v>6</v>
      </c>
      <c r="AB157" s="6"/>
      <c r="AC157" s="137">
        <f t="shared" si="128"/>
        <v>16</v>
      </c>
      <c r="AD157" s="159">
        <f t="shared" si="129"/>
        <v>0.6</v>
      </c>
      <c r="AE157" s="168">
        <f t="shared" si="140"/>
        <v>3</v>
      </c>
      <c r="AF157" s="6">
        <v>3</v>
      </c>
      <c r="AG157" s="6"/>
      <c r="AH157" s="137">
        <f t="shared" si="130"/>
        <v>19</v>
      </c>
      <c r="AI157" s="159">
        <f t="shared" si="131"/>
        <v>0.1875</v>
      </c>
      <c r="AJ157" s="168">
        <f t="shared" si="141"/>
        <v>2</v>
      </c>
      <c r="AK157" s="6">
        <v>2</v>
      </c>
      <c r="AL157" s="6"/>
      <c r="AM157" s="137">
        <f t="shared" si="132"/>
        <v>21</v>
      </c>
      <c r="AN157" s="159">
        <f t="shared" si="133"/>
        <v>0.10526315789473684</v>
      </c>
      <c r="AO157" s="168">
        <f t="shared" si="142"/>
        <v>2</v>
      </c>
      <c r="AP157" s="6">
        <v>2</v>
      </c>
      <c r="AQ157" s="6"/>
      <c r="AR157" s="137">
        <f t="shared" si="134"/>
        <v>23</v>
      </c>
      <c r="AS157" s="159">
        <f t="shared" si="135"/>
        <v>9.5238095238095233E-2</v>
      </c>
      <c r="AT157" s="163">
        <f t="shared" si="136"/>
        <v>19</v>
      </c>
      <c r="AU157" s="164">
        <f t="shared" si="137"/>
        <v>0.23149303238398788</v>
      </c>
    </row>
    <row r="158" spans="2:47" ht="15" customHeight="1" outlineLevel="1">
      <c r="B158" s="49" t="s">
        <v>135</v>
      </c>
      <c r="C158" s="46" t="s">
        <v>103</v>
      </c>
      <c r="D158" s="169">
        <f>SUM(D135:D157)</f>
        <v>0</v>
      </c>
      <c r="E158" s="169">
        <f>SUM(E135:E157)</f>
        <v>4</v>
      </c>
      <c r="F158" s="169">
        <f>SUM(F135:F157)</f>
        <v>1</v>
      </c>
      <c r="G158" s="169">
        <f>SUM(G135:G157)</f>
        <v>5</v>
      </c>
      <c r="H158" s="165">
        <f>IFERROR((G158-E158)/E158,0)</f>
        <v>0.25</v>
      </c>
      <c r="I158" s="169">
        <f>SUM(I135:I157)</f>
        <v>0</v>
      </c>
      <c r="J158" s="169">
        <f>SUM(J135:J157)</f>
        <v>5</v>
      </c>
      <c r="K158" s="165">
        <f t="shared" ref="K158" si="143">IFERROR((J158-G158)/G158,0)</f>
        <v>0</v>
      </c>
      <c r="L158" s="169">
        <f>SUM(L135:L157)</f>
        <v>0</v>
      </c>
      <c r="M158" s="169">
        <f>SUM(M135:M157)</f>
        <v>5</v>
      </c>
      <c r="N158" s="165">
        <f t="shared" ref="N158" si="144">IFERROR((M158-J158)/J158,0)</f>
        <v>0</v>
      </c>
      <c r="O158" s="169">
        <f>SUM(O135:O157)</f>
        <v>0</v>
      </c>
      <c r="P158" s="169">
        <f>SUM(P135:P157)</f>
        <v>5</v>
      </c>
      <c r="Q158" s="165">
        <f t="shared" si="123"/>
        <v>0</v>
      </c>
      <c r="R158" s="169">
        <f>SUM(R135:R157)</f>
        <v>1</v>
      </c>
      <c r="S158" s="164">
        <f t="shared" si="125"/>
        <v>5.7371263440564091E-2</v>
      </c>
      <c r="U158" s="169">
        <f>SUM(U135:U157)</f>
        <v>25</v>
      </c>
      <c r="V158" s="169">
        <f>SUM(V135:V157)</f>
        <v>25</v>
      </c>
      <c r="W158" s="169">
        <f>SUM(W135:W157)</f>
        <v>0</v>
      </c>
      <c r="X158" s="169">
        <f>SUM(X135:X157)</f>
        <v>30</v>
      </c>
      <c r="Y158" s="165">
        <f>IFERROR((X158-P158)/P158,0)</f>
        <v>5</v>
      </c>
      <c r="Z158" s="169">
        <f>SUM(Z135:Z157)</f>
        <v>47</v>
      </c>
      <c r="AA158" s="169">
        <f>SUM(AA135:AA157)</f>
        <v>47</v>
      </c>
      <c r="AB158" s="169">
        <f>SUM(AB135:AB157)</f>
        <v>0</v>
      </c>
      <c r="AC158" s="169">
        <f>SUM(AC135:AC157)</f>
        <v>77</v>
      </c>
      <c r="AD158" s="160">
        <f t="shared" ref="AD158" si="145">IFERROR((AC158-X158)/X158,0)</f>
        <v>1.5666666666666667</v>
      </c>
      <c r="AE158" s="169">
        <f>SUM(AE135:AE157)</f>
        <v>33</v>
      </c>
      <c r="AF158" s="169">
        <f>SUM(AF135:AF157)</f>
        <v>33</v>
      </c>
      <c r="AG158" s="169">
        <f>SUM(AG135:AG157)</f>
        <v>0</v>
      </c>
      <c r="AH158" s="169">
        <f>SUM(AH135:AH157)</f>
        <v>110</v>
      </c>
      <c r="AI158" s="160">
        <f t="shared" ref="AI158" si="146">IFERROR((AH158-AC158)/AC158,0)</f>
        <v>0.42857142857142855</v>
      </c>
      <c r="AJ158" s="169">
        <f>SUM(AJ135:AJ157)</f>
        <v>29</v>
      </c>
      <c r="AK158" s="169">
        <f>SUM(AK135:AK157)</f>
        <v>29</v>
      </c>
      <c r="AL158" s="169">
        <f>SUM(AL135:AL157)</f>
        <v>0</v>
      </c>
      <c r="AM158" s="169">
        <f>SUM(AM135:AM157)</f>
        <v>139</v>
      </c>
      <c r="AN158" s="160">
        <f t="shared" ref="AN158" si="147">IFERROR((AM158-AH158)/AH158,0)</f>
        <v>0.26363636363636361</v>
      </c>
      <c r="AO158" s="169">
        <f>SUM(AO135:AO157)</f>
        <v>22</v>
      </c>
      <c r="AP158" s="169">
        <f>SUM(AP135:AP157)</f>
        <v>22</v>
      </c>
      <c r="AQ158" s="169">
        <f>SUM(AQ135:AQ157)</f>
        <v>0</v>
      </c>
      <c r="AR158" s="169">
        <f>SUM(AR135:AR157)</f>
        <v>161</v>
      </c>
      <c r="AS158" s="160">
        <f t="shared" ref="AS158" si="148">IFERROR((AR158-AM158)/AM158,0)</f>
        <v>0.15827338129496402</v>
      </c>
      <c r="AT158" s="169">
        <f>SUM(AT135:AT157)</f>
        <v>156</v>
      </c>
      <c r="AU158" s="164">
        <f t="shared" ref="AU158" si="149">IFERROR((AR158/X158)^(1/4)-1,0)</f>
        <v>0.5220403128210962</v>
      </c>
    </row>
    <row r="160" spans="2:47" ht="15.6">
      <c r="B160" s="293" t="s">
        <v>108</v>
      </c>
      <c r="C160" s="293"/>
      <c r="D160" s="293"/>
      <c r="E160" s="293"/>
      <c r="F160" s="293"/>
      <c r="G160" s="293"/>
      <c r="H160" s="293"/>
      <c r="I160" s="293"/>
      <c r="J160" s="293"/>
      <c r="K160" s="293"/>
      <c r="L160" s="293"/>
      <c r="M160" s="293"/>
      <c r="N160" s="293"/>
      <c r="O160" s="293"/>
      <c r="P160" s="293"/>
      <c r="Q160" s="293"/>
      <c r="R160" s="293"/>
      <c r="S160" s="293"/>
      <c r="T160" s="293"/>
      <c r="U160" s="293"/>
      <c r="V160" s="293"/>
      <c r="W160" s="293"/>
      <c r="X160" s="293"/>
      <c r="Y160" s="293"/>
      <c r="Z160" s="293"/>
      <c r="AA160" s="293"/>
      <c r="AB160" s="293"/>
      <c r="AC160" s="293"/>
      <c r="AD160" s="293"/>
      <c r="AE160" s="293"/>
      <c r="AF160" s="293"/>
      <c r="AG160" s="293"/>
      <c r="AH160" s="293"/>
      <c r="AI160" s="293"/>
      <c r="AJ160" s="293"/>
      <c r="AK160" s="293"/>
      <c r="AL160" s="293"/>
      <c r="AM160" s="293"/>
      <c r="AN160" s="293"/>
      <c r="AO160" s="293"/>
      <c r="AP160" s="293"/>
      <c r="AQ160" s="293"/>
      <c r="AR160" s="293"/>
      <c r="AS160" s="293"/>
      <c r="AT160" s="293"/>
      <c r="AU160" s="293"/>
    </row>
    <row r="161" spans="2:47" ht="5.45" customHeight="1" outlineLevel="1">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2"/>
    </row>
    <row r="162" spans="2:47" outlineLevel="1">
      <c r="B162" s="304"/>
      <c r="C162" s="325" t="s">
        <v>102</v>
      </c>
      <c r="D162" s="310" t="s">
        <v>127</v>
      </c>
      <c r="E162" s="312"/>
      <c r="F162" s="312"/>
      <c r="G162" s="312"/>
      <c r="H162" s="312"/>
      <c r="I162" s="312"/>
      <c r="J162" s="312"/>
      <c r="K162" s="312"/>
      <c r="L162" s="312"/>
      <c r="M162" s="312"/>
      <c r="N162" s="312"/>
      <c r="O162" s="312"/>
      <c r="P162" s="312"/>
      <c r="Q162" s="311"/>
      <c r="R162" s="313" t="str">
        <f xml:space="preserve"> D163&amp;" - "&amp;O163</f>
        <v>2019 - 2023</v>
      </c>
      <c r="S162" s="314"/>
      <c r="U162" s="310" t="s">
        <v>128</v>
      </c>
      <c r="V162" s="312"/>
      <c r="W162" s="312"/>
      <c r="X162" s="312"/>
      <c r="Y162" s="312"/>
      <c r="Z162" s="312"/>
      <c r="AA162" s="312"/>
      <c r="AB162" s="312"/>
      <c r="AC162" s="312"/>
      <c r="AD162" s="312"/>
      <c r="AE162" s="312"/>
      <c r="AF162" s="312"/>
      <c r="AG162" s="312"/>
      <c r="AH162" s="312"/>
      <c r="AI162" s="312"/>
      <c r="AJ162" s="312"/>
      <c r="AK162" s="312"/>
      <c r="AL162" s="312"/>
      <c r="AM162" s="312"/>
      <c r="AN162" s="312"/>
      <c r="AO162" s="312"/>
      <c r="AP162" s="312"/>
      <c r="AQ162" s="312"/>
      <c r="AR162" s="312"/>
      <c r="AS162" s="312"/>
      <c r="AT162" s="312"/>
      <c r="AU162" s="311"/>
    </row>
    <row r="163" spans="2:47" outlineLevel="1">
      <c r="B163" s="305"/>
      <c r="C163" s="325"/>
      <c r="D163" s="310">
        <f>$C$3-5</f>
        <v>2019</v>
      </c>
      <c r="E163" s="311"/>
      <c r="F163" s="310">
        <f>$C$3-4</f>
        <v>2020</v>
      </c>
      <c r="G163" s="312"/>
      <c r="H163" s="311"/>
      <c r="I163" s="310">
        <f>$C$3-3</f>
        <v>2021</v>
      </c>
      <c r="J163" s="312"/>
      <c r="K163" s="311"/>
      <c r="L163" s="310">
        <f>$C$3-2</f>
        <v>2022</v>
      </c>
      <c r="M163" s="312"/>
      <c r="N163" s="311"/>
      <c r="O163" s="310">
        <f>$C$3-1</f>
        <v>2023</v>
      </c>
      <c r="P163" s="312"/>
      <c r="Q163" s="311"/>
      <c r="R163" s="315"/>
      <c r="S163" s="316"/>
      <c r="U163" s="310">
        <f>$C$3</f>
        <v>2024</v>
      </c>
      <c r="V163" s="312"/>
      <c r="W163" s="312"/>
      <c r="X163" s="312"/>
      <c r="Y163" s="311"/>
      <c r="Z163" s="310">
        <f>$C$3+1</f>
        <v>2025</v>
      </c>
      <c r="AA163" s="312"/>
      <c r="AB163" s="312"/>
      <c r="AC163" s="312"/>
      <c r="AD163" s="311"/>
      <c r="AE163" s="310">
        <f>$C$3+2</f>
        <v>2026</v>
      </c>
      <c r="AF163" s="312"/>
      <c r="AG163" s="312"/>
      <c r="AH163" s="312"/>
      <c r="AI163" s="311"/>
      <c r="AJ163" s="310">
        <f>$C$3+3</f>
        <v>2027</v>
      </c>
      <c r="AK163" s="312"/>
      <c r="AL163" s="312"/>
      <c r="AM163" s="312"/>
      <c r="AN163" s="311"/>
      <c r="AO163" s="310">
        <f>$C$3+4</f>
        <v>2028</v>
      </c>
      <c r="AP163" s="312"/>
      <c r="AQ163" s="312"/>
      <c r="AR163" s="312"/>
      <c r="AS163" s="311"/>
      <c r="AT163" s="317" t="str">
        <f>U163&amp;" - "&amp;AO163</f>
        <v>2024 - 2028</v>
      </c>
      <c r="AU163" s="318"/>
    </row>
    <row r="164" spans="2:47" ht="43.15" outlineLevel="1">
      <c r="B164" s="306"/>
      <c r="C164" s="325"/>
      <c r="D164" s="64" t="s">
        <v>129</v>
      </c>
      <c r="E164" s="65" t="s">
        <v>130</v>
      </c>
      <c r="F164" s="64" t="s">
        <v>129</v>
      </c>
      <c r="G164" s="8" t="s">
        <v>130</v>
      </c>
      <c r="H164" s="65" t="s">
        <v>131</v>
      </c>
      <c r="I164" s="64" t="s">
        <v>129</v>
      </c>
      <c r="J164" s="8" t="s">
        <v>130</v>
      </c>
      <c r="K164" s="65" t="s">
        <v>131</v>
      </c>
      <c r="L164" s="64" t="s">
        <v>129</v>
      </c>
      <c r="M164" s="8" t="s">
        <v>130</v>
      </c>
      <c r="N164" s="65" t="s">
        <v>131</v>
      </c>
      <c r="O164" s="64" t="s">
        <v>129</v>
      </c>
      <c r="P164" s="8" t="s">
        <v>130</v>
      </c>
      <c r="Q164" s="65" t="s">
        <v>131</v>
      </c>
      <c r="R164" s="64" t="s">
        <v>123</v>
      </c>
      <c r="S164" s="119" t="s">
        <v>132</v>
      </c>
      <c r="U164" s="64" t="s">
        <v>129</v>
      </c>
      <c r="V164" s="104" t="s">
        <v>133</v>
      </c>
      <c r="W164" s="104" t="s">
        <v>134</v>
      </c>
      <c r="X164" s="8" t="s">
        <v>130</v>
      </c>
      <c r="Y164" s="65" t="s">
        <v>131</v>
      </c>
      <c r="Z164" s="64" t="s">
        <v>129</v>
      </c>
      <c r="AA164" s="104" t="s">
        <v>133</v>
      </c>
      <c r="AB164" s="104" t="s">
        <v>134</v>
      </c>
      <c r="AC164" s="8" t="s">
        <v>130</v>
      </c>
      <c r="AD164" s="65" t="s">
        <v>131</v>
      </c>
      <c r="AE164" s="64" t="s">
        <v>129</v>
      </c>
      <c r="AF164" s="104" t="s">
        <v>133</v>
      </c>
      <c r="AG164" s="104" t="s">
        <v>134</v>
      </c>
      <c r="AH164" s="8" t="s">
        <v>130</v>
      </c>
      <c r="AI164" s="65" t="s">
        <v>131</v>
      </c>
      <c r="AJ164" s="64" t="s">
        <v>129</v>
      </c>
      <c r="AK164" s="104" t="s">
        <v>133</v>
      </c>
      <c r="AL164" s="104" t="s">
        <v>134</v>
      </c>
      <c r="AM164" s="8" t="s">
        <v>130</v>
      </c>
      <c r="AN164" s="65" t="s">
        <v>131</v>
      </c>
      <c r="AO164" s="64" t="s">
        <v>129</v>
      </c>
      <c r="AP164" s="104" t="s">
        <v>133</v>
      </c>
      <c r="AQ164" s="104" t="s">
        <v>134</v>
      </c>
      <c r="AR164" s="8" t="s">
        <v>130</v>
      </c>
      <c r="AS164" s="65" t="s">
        <v>131</v>
      </c>
      <c r="AT164" s="64" t="s">
        <v>123</v>
      </c>
      <c r="AU164" s="119" t="s">
        <v>132</v>
      </c>
    </row>
    <row r="165" spans="2:47" outlineLevel="1">
      <c r="B165" s="235" t="s">
        <v>75</v>
      </c>
      <c r="C165" s="62" t="s">
        <v>103</v>
      </c>
      <c r="D165" s="68"/>
      <c r="E165" s="69">
        <v>0</v>
      </c>
      <c r="F165" s="68"/>
      <c r="G165" s="137">
        <f t="shared" ref="G165:G187" si="150">E165+F165</f>
        <v>0</v>
      </c>
      <c r="H165" s="166">
        <f t="shared" ref="H165:H187" si="151">IFERROR((G165-E165)/E165,0)</f>
        <v>0</v>
      </c>
      <c r="I165" s="68"/>
      <c r="J165" s="137">
        <f t="shared" ref="J165:J187" si="152">G165+I165</f>
        <v>0</v>
      </c>
      <c r="K165" s="166">
        <f t="shared" ref="K165:K187" si="153">IFERROR((J165-G165)/G165,0)</f>
        <v>0</v>
      </c>
      <c r="L165" s="68"/>
      <c r="M165" s="137">
        <f t="shared" ref="M165:M187" si="154">J165+L165</f>
        <v>0</v>
      </c>
      <c r="N165" s="166">
        <f t="shared" ref="N165:N187" si="155">IFERROR((M165-J165)/J165,0)</f>
        <v>0</v>
      </c>
      <c r="O165" s="68"/>
      <c r="P165" s="137">
        <f t="shared" ref="P165:P187" si="156">M165+O165</f>
        <v>0</v>
      </c>
      <c r="Q165" s="166">
        <f t="shared" ref="Q165:Q188" si="157">IFERROR((P165-M165)/M165,0)</f>
        <v>0</v>
      </c>
      <c r="R165" s="163">
        <f t="shared" ref="R165:R187" si="158">D165+F165+I165+L165+O165</f>
        <v>0</v>
      </c>
      <c r="S165" s="164">
        <f t="shared" ref="S165:S188" si="159">IFERROR((P165/E165)^(1/4)-1,0)</f>
        <v>0</v>
      </c>
      <c r="U165" s="168">
        <f>V165+W165</f>
        <v>0</v>
      </c>
      <c r="V165" s="6"/>
      <c r="W165" s="6"/>
      <c r="X165" s="137">
        <f t="shared" ref="X165:X187" si="160">P165+U165</f>
        <v>0</v>
      </c>
      <c r="Y165" s="166">
        <f t="shared" ref="Y165:Y187" si="161">IFERROR((X165-P165)/P165,0)</f>
        <v>0</v>
      </c>
      <c r="Z165" s="168">
        <f>AA165+AB165</f>
        <v>0</v>
      </c>
      <c r="AA165" s="6"/>
      <c r="AB165" s="6"/>
      <c r="AC165" s="137">
        <f t="shared" ref="AC165:AC187" si="162">X165+Z165</f>
        <v>0</v>
      </c>
      <c r="AD165" s="159">
        <f t="shared" ref="AD165:AD187" si="163">IFERROR((AC165-X165)/X165,0)</f>
        <v>0</v>
      </c>
      <c r="AE165" s="168">
        <f>AF165+AG165</f>
        <v>0</v>
      </c>
      <c r="AF165" s="6"/>
      <c r="AG165" s="6"/>
      <c r="AH165" s="137">
        <f t="shared" ref="AH165:AH187" si="164">AC165+AE165</f>
        <v>0</v>
      </c>
      <c r="AI165" s="159">
        <f t="shared" ref="AI165:AI187" si="165">IFERROR((AH165-AC165)/AC165,0)</f>
        <v>0</v>
      </c>
      <c r="AJ165" s="168">
        <f>AK165+AL165</f>
        <v>0</v>
      </c>
      <c r="AK165" s="6"/>
      <c r="AL165" s="6"/>
      <c r="AM165" s="137">
        <f t="shared" ref="AM165:AM187" si="166">AH165+AJ165</f>
        <v>0</v>
      </c>
      <c r="AN165" s="159">
        <f t="shared" ref="AN165:AN187" si="167">IFERROR((AM165-AH165)/AH165,0)</f>
        <v>0</v>
      </c>
      <c r="AO165" s="168">
        <f>AP165+AQ165</f>
        <v>0</v>
      </c>
      <c r="AP165" s="6"/>
      <c r="AQ165" s="6"/>
      <c r="AR165" s="137">
        <f t="shared" ref="AR165:AR187" si="168">AM165+AO165</f>
        <v>0</v>
      </c>
      <c r="AS165" s="159">
        <f t="shared" ref="AS165:AS187" si="169">IFERROR((AR165-AM165)/AM165,0)</f>
        <v>0</v>
      </c>
      <c r="AT165" s="163">
        <f t="shared" ref="AT165:AT187" si="170">U165+Z165+AE165+AJ165+AO165</f>
        <v>0</v>
      </c>
      <c r="AU165" s="164">
        <f t="shared" ref="AU165:AU187" si="171">IFERROR((AR165/X165)^(1/4)-1,0)</f>
        <v>0</v>
      </c>
    </row>
    <row r="166" spans="2:47" outlineLevel="1">
      <c r="B166" s="236" t="s">
        <v>76</v>
      </c>
      <c r="C166" s="62" t="s">
        <v>103</v>
      </c>
      <c r="D166" s="68"/>
      <c r="E166" s="69">
        <v>0</v>
      </c>
      <c r="F166" s="68"/>
      <c r="G166" s="137">
        <f t="shared" si="150"/>
        <v>0</v>
      </c>
      <c r="H166" s="166">
        <f t="shared" si="151"/>
        <v>0</v>
      </c>
      <c r="I166" s="68"/>
      <c r="J166" s="137">
        <f t="shared" si="152"/>
        <v>0</v>
      </c>
      <c r="K166" s="166">
        <f t="shared" si="153"/>
        <v>0</v>
      </c>
      <c r="L166" s="68"/>
      <c r="M166" s="137">
        <f t="shared" si="154"/>
        <v>0</v>
      </c>
      <c r="N166" s="166">
        <f t="shared" si="155"/>
        <v>0</v>
      </c>
      <c r="O166" s="68"/>
      <c r="P166" s="137">
        <f t="shared" si="156"/>
        <v>0</v>
      </c>
      <c r="Q166" s="166">
        <f t="shared" si="157"/>
        <v>0</v>
      </c>
      <c r="R166" s="163">
        <f t="shared" si="158"/>
        <v>0</v>
      </c>
      <c r="S166" s="164">
        <f t="shared" si="159"/>
        <v>0</v>
      </c>
      <c r="U166" s="168">
        <f t="shared" ref="U166:U187" si="172">V166+W166</f>
        <v>1</v>
      </c>
      <c r="V166" s="6">
        <v>1</v>
      </c>
      <c r="W166" s="6"/>
      <c r="X166" s="137">
        <f t="shared" si="160"/>
        <v>1</v>
      </c>
      <c r="Y166" s="166">
        <f t="shared" si="161"/>
        <v>0</v>
      </c>
      <c r="Z166" s="168">
        <f t="shared" ref="Z166:Z187" si="173">AA166+AB166</f>
        <v>1</v>
      </c>
      <c r="AA166" s="6">
        <v>1</v>
      </c>
      <c r="AB166" s="6"/>
      <c r="AC166" s="137">
        <f t="shared" si="162"/>
        <v>2</v>
      </c>
      <c r="AD166" s="159">
        <f t="shared" si="163"/>
        <v>1</v>
      </c>
      <c r="AE166" s="168">
        <f t="shared" ref="AE166:AE187" si="174">AF166+AG166</f>
        <v>1</v>
      </c>
      <c r="AF166" s="6">
        <v>1</v>
      </c>
      <c r="AG166" s="6"/>
      <c r="AH166" s="137">
        <f t="shared" si="164"/>
        <v>3</v>
      </c>
      <c r="AI166" s="159">
        <f t="shared" si="165"/>
        <v>0.5</v>
      </c>
      <c r="AJ166" s="168">
        <f t="shared" ref="AJ166:AJ187" si="175">AK166+AL166</f>
        <v>1</v>
      </c>
      <c r="AK166" s="6">
        <v>1</v>
      </c>
      <c r="AL166" s="6"/>
      <c r="AM166" s="137">
        <f t="shared" si="166"/>
        <v>4</v>
      </c>
      <c r="AN166" s="159">
        <f t="shared" si="167"/>
        <v>0.33333333333333331</v>
      </c>
      <c r="AO166" s="168">
        <f t="shared" ref="AO166:AO187" si="176">AP166+AQ166</f>
        <v>1</v>
      </c>
      <c r="AP166" s="6">
        <v>1</v>
      </c>
      <c r="AQ166" s="6"/>
      <c r="AR166" s="137">
        <f t="shared" si="168"/>
        <v>5</v>
      </c>
      <c r="AS166" s="159">
        <f t="shared" si="169"/>
        <v>0.25</v>
      </c>
      <c r="AT166" s="163">
        <f t="shared" si="170"/>
        <v>5</v>
      </c>
      <c r="AU166" s="164">
        <f t="shared" si="171"/>
        <v>0.4953487812212205</v>
      </c>
    </row>
    <row r="167" spans="2:47" outlineLevel="1">
      <c r="B167" s="236" t="s">
        <v>77</v>
      </c>
      <c r="C167" s="62" t="s">
        <v>103</v>
      </c>
      <c r="D167" s="68"/>
      <c r="E167" s="69">
        <v>0</v>
      </c>
      <c r="F167" s="68"/>
      <c r="G167" s="137">
        <f t="shared" si="150"/>
        <v>0</v>
      </c>
      <c r="H167" s="166">
        <f t="shared" si="151"/>
        <v>0</v>
      </c>
      <c r="I167" s="68"/>
      <c r="J167" s="137">
        <f t="shared" si="152"/>
        <v>0</v>
      </c>
      <c r="K167" s="166">
        <f t="shared" si="153"/>
        <v>0</v>
      </c>
      <c r="L167" s="68"/>
      <c r="M167" s="137">
        <f t="shared" si="154"/>
        <v>0</v>
      </c>
      <c r="N167" s="166">
        <f t="shared" si="155"/>
        <v>0</v>
      </c>
      <c r="O167" s="68"/>
      <c r="P167" s="137">
        <f t="shared" si="156"/>
        <v>0</v>
      </c>
      <c r="Q167" s="166">
        <f t="shared" si="157"/>
        <v>0</v>
      </c>
      <c r="R167" s="163">
        <f t="shared" si="158"/>
        <v>0</v>
      </c>
      <c r="S167" s="164">
        <f t="shared" si="159"/>
        <v>0</v>
      </c>
      <c r="U167" s="168">
        <f t="shared" si="172"/>
        <v>0</v>
      </c>
      <c r="V167" s="6"/>
      <c r="W167" s="6"/>
      <c r="X167" s="137">
        <f t="shared" si="160"/>
        <v>0</v>
      </c>
      <c r="Y167" s="166">
        <f t="shared" si="161"/>
        <v>0</v>
      </c>
      <c r="Z167" s="168">
        <f t="shared" si="173"/>
        <v>0</v>
      </c>
      <c r="AA167" s="6"/>
      <c r="AB167" s="6"/>
      <c r="AC167" s="137">
        <f t="shared" si="162"/>
        <v>0</v>
      </c>
      <c r="AD167" s="159">
        <f t="shared" si="163"/>
        <v>0</v>
      </c>
      <c r="AE167" s="168">
        <f t="shared" si="174"/>
        <v>0</v>
      </c>
      <c r="AF167" s="6"/>
      <c r="AG167" s="6"/>
      <c r="AH167" s="137">
        <f t="shared" si="164"/>
        <v>0</v>
      </c>
      <c r="AI167" s="159">
        <f t="shared" si="165"/>
        <v>0</v>
      </c>
      <c r="AJ167" s="168">
        <f t="shared" si="175"/>
        <v>0</v>
      </c>
      <c r="AK167" s="6"/>
      <c r="AL167" s="6"/>
      <c r="AM167" s="137">
        <f t="shared" si="166"/>
        <v>0</v>
      </c>
      <c r="AN167" s="159">
        <f t="shared" si="167"/>
        <v>0</v>
      </c>
      <c r="AO167" s="168">
        <f t="shared" si="176"/>
        <v>0</v>
      </c>
      <c r="AP167" s="6"/>
      <c r="AQ167" s="6"/>
      <c r="AR167" s="137">
        <f t="shared" si="168"/>
        <v>0</v>
      </c>
      <c r="AS167" s="159">
        <f t="shared" si="169"/>
        <v>0</v>
      </c>
      <c r="AT167" s="163">
        <f t="shared" si="170"/>
        <v>0</v>
      </c>
      <c r="AU167" s="164">
        <f t="shared" si="171"/>
        <v>0</v>
      </c>
    </row>
    <row r="168" spans="2:47" outlineLevel="1">
      <c r="B168" s="235" t="s">
        <v>78</v>
      </c>
      <c r="C168" s="62" t="s">
        <v>103</v>
      </c>
      <c r="D168" s="68"/>
      <c r="E168" s="69"/>
      <c r="F168" s="68"/>
      <c r="G168" s="137">
        <f t="shared" si="150"/>
        <v>0</v>
      </c>
      <c r="H168" s="166">
        <f t="shared" si="151"/>
        <v>0</v>
      </c>
      <c r="I168" s="68"/>
      <c r="J168" s="137">
        <f t="shared" si="152"/>
        <v>0</v>
      </c>
      <c r="K168" s="166">
        <f t="shared" si="153"/>
        <v>0</v>
      </c>
      <c r="L168" s="68"/>
      <c r="M168" s="137">
        <f t="shared" si="154"/>
        <v>0</v>
      </c>
      <c r="N168" s="166">
        <f t="shared" si="155"/>
        <v>0</v>
      </c>
      <c r="O168" s="68"/>
      <c r="P168" s="137">
        <f t="shared" si="156"/>
        <v>0</v>
      </c>
      <c r="Q168" s="166">
        <f t="shared" si="157"/>
        <v>0</v>
      </c>
      <c r="R168" s="163">
        <f t="shared" si="158"/>
        <v>0</v>
      </c>
      <c r="S168" s="164">
        <f t="shared" si="159"/>
        <v>0</v>
      </c>
      <c r="U168" s="168">
        <f t="shared" si="172"/>
        <v>0</v>
      </c>
      <c r="V168" s="6"/>
      <c r="W168" s="6"/>
      <c r="X168" s="137">
        <f t="shared" si="160"/>
        <v>0</v>
      </c>
      <c r="Y168" s="166">
        <f t="shared" si="161"/>
        <v>0</v>
      </c>
      <c r="Z168" s="168">
        <f t="shared" si="173"/>
        <v>0</v>
      </c>
      <c r="AA168" s="6"/>
      <c r="AB168" s="6"/>
      <c r="AC168" s="137">
        <f t="shared" si="162"/>
        <v>0</v>
      </c>
      <c r="AD168" s="159">
        <f t="shared" si="163"/>
        <v>0</v>
      </c>
      <c r="AE168" s="168">
        <f t="shared" si="174"/>
        <v>0</v>
      </c>
      <c r="AF168" s="6"/>
      <c r="AG168" s="6"/>
      <c r="AH168" s="137">
        <f t="shared" si="164"/>
        <v>0</v>
      </c>
      <c r="AI168" s="159">
        <f t="shared" si="165"/>
        <v>0</v>
      </c>
      <c r="AJ168" s="168">
        <f t="shared" si="175"/>
        <v>0</v>
      </c>
      <c r="AK168" s="6"/>
      <c r="AL168" s="6"/>
      <c r="AM168" s="137">
        <f t="shared" si="166"/>
        <v>0</v>
      </c>
      <c r="AN168" s="159">
        <f t="shared" si="167"/>
        <v>0</v>
      </c>
      <c r="AO168" s="168">
        <f t="shared" si="176"/>
        <v>0</v>
      </c>
      <c r="AP168" s="6"/>
      <c r="AQ168" s="6"/>
      <c r="AR168" s="137">
        <f t="shared" si="168"/>
        <v>0</v>
      </c>
      <c r="AS168" s="159">
        <f t="shared" si="169"/>
        <v>0</v>
      </c>
      <c r="AT168" s="163">
        <f t="shared" si="170"/>
        <v>0</v>
      </c>
      <c r="AU168" s="164">
        <f t="shared" si="171"/>
        <v>0</v>
      </c>
    </row>
    <row r="169" spans="2:47" outlineLevel="1">
      <c r="B169" s="236" t="s">
        <v>79</v>
      </c>
      <c r="C169" s="62" t="s">
        <v>103</v>
      </c>
      <c r="D169" s="68"/>
      <c r="E169" s="69">
        <v>3</v>
      </c>
      <c r="F169" s="68"/>
      <c r="G169" s="137">
        <f t="shared" si="150"/>
        <v>3</v>
      </c>
      <c r="H169" s="166">
        <f t="shared" si="151"/>
        <v>0</v>
      </c>
      <c r="I169" s="68"/>
      <c r="J169" s="137">
        <f t="shared" si="152"/>
        <v>3</v>
      </c>
      <c r="K169" s="166">
        <f t="shared" si="153"/>
        <v>0</v>
      </c>
      <c r="L169" s="68"/>
      <c r="M169" s="137">
        <f t="shared" si="154"/>
        <v>3</v>
      </c>
      <c r="N169" s="166">
        <f t="shared" si="155"/>
        <v>0</v>
      </c>
      <c r="O169" s="68"/>
      <c r="P169" s="137">
        <f t="shared" si="156"/>
        <v>3</v>
      </c>
      <c r="Q169" s="166">
        <f t="shared" si="157"/>
        <v>0</v>
      </c>
      <c r="R169" s="163">
        <f t="shared" si="158"/>
        <v>0</v>
      </c>
      <c r="S169" s="164">
        <f t="shared" si="159"/>
        <v>0</v>
      </c>
      <c r="U169" s="168">
        <f t="shared" si="172"/>
        <v>0</v>
      </c>
      <c r="V169" s="6"/>
      <c r="W169" s="6"/>
      <c r="X169" s="137">
        <f t="shared" si="160"/>
        <v>3</v>
      </c>
      <c r="Y169" s="166">
        <f t="shared" si="161"/>
        <v>0</v>
      </c>
      <c r="Z169" s="168">
        <f t="shared" si="173"/>
        <v>1</v>
      </c>
      <c r="AA169" s="6">
        <v>1</v>
      </c>
      <c r="AB169" s="6"/>
      <c r="AC169" s="137">
        <f t="shared" si="162"/>
        <v>4</v>
      </c>
      <c r="AD169" s="159">
        <f t="shared" si="163"/>
        <v>0.33333333333333331</v>
      </c>
      <c r="AE169" s="168">
        <f t="shared" si="174"/>
        <v>1</v>
      </c>
      <c r="AF169" s="6">
        <v>1</v>
      </c>
      <c r="AG169" s="6"/>
      <c r="AH169" s="137">
        <f t="shared" si="164"/>
        <v>5</v>
      </c>
      <c r="AI169" s="159">
        <f t="shared" si="165"/>
        <v>0.25</v>
      </c>
      <c r="AJ169" s="168">
        <f t="shared" si="175"/>
        <v>1</v>
      </c>
      <c r="AK169" s="6">
        <v>1</v>
      </c>
      <c r="AL169" s="6"/>
      <c r="AM169" s="137">
        <f t="shared" si="166"/>
        <v>6</v>
      </c>
      <c r="AN169" s="159">
        <f t="shared" si="167"/>
        <v>0.2</v>
      </c>
      <c r="AO169" s="168">
        <f t="shared" si="176"/>
        <v>1</v>
      </c>
      <c r="AP169" s="6">
        <v>1</v>
      </c>
      <c r="AQ169" s="6"/>
      <c r="AR169" s="137">
        <f t="shared" si="168"/>
        <v>7</v>
      </c>
      <c r="AS169" s="159">
        <f t="shared" si="169"/>
        <v>0.16666666666666666</v>
      </c>
      <c r="AT169" s="163">
        <f t="shared" si="170"/>
        <v>4</v>
      </c>
      <c r="AU169" s="164">
        <f t="shared" si="171"/>
        <v>0.23593091702244706</v>
      </c>
    </row>
    <row r="170" spans="2:47" outlineLevel="1">
      <c r="B170" s="236" t="s">
        <v>80</v>
      </c>
      <c r="C170" s="62" t="s">
        <v>103</v>
      </c>
      <c r="D170" s="68"/>
      <c r="E170" s="69">
        <v>3</v>
      </c>
      <c r="F170" s="68"/>
      <c r="G170" s="137">
        <f t="shared" si="150"/>
        <v>3</v>
      </c>
      <c r="H170" s="166">
        <f t="shared" si="151"/>
        <v>0</v>
      </c>
      <c r="I170" s="68"/>
      <c r="J170" s="137">
        <f t="shared" si="152"/>
        <v>3</v>
      </c>
      <c r="K170" s="166">
        <f t="shared" si="153"/>
        <v>0</v>
      </c>
      <c r="L170" s="68"/>
      <c r="M170" s="137">
        <f t="shared" si="154"/>
        <v>3</v>
      </c>
      <c r="N170" s="166">
        <f t="shared" si="155"/>
        <v>0</v>
      </c>
      <c r="O170" s="68"/>
      <c r="P170" s="137">
        <f t="shared" si="156"/>
        <v>3</v>
      </c>
      <c r="Q170" s="166">
        <f t="shared" si="157"/>
        <v>0</v>
      </c>
      <c r="R170" s="163">
        <f t="shared" si="158"/>
        <v>0</v>
      </c>
      <c r="S170" s="164">
        <f t="shared" si="159"/>
        <v>0</v>
      </c>
      <c r="U170" s="168">
        <f t="shared" si="172"/>
        <v>0</v>
      </c>
      <c r="V170" s="6"/>
      <c r="W170" s="6"/>
      <c r="X170" s="137">
        <f t="shared" si="160"/>
        <v>3</v>
      </c>
      <c r="Y170" s="166">
        <f t="shared" si="161"/>
        <v>0</v>
      </c>
      <c r="Z170" s="168">
        <f t="shared" si="173"/>
        <v>0</v>
      </c>
      <c r="AA170" s="6"/>
      <c r="AB170" s="6"/>
      <c r="AC170" s="137">
        <f t="shared" si="162"/>
        <v>3</v>
      </c>
      <c r="AD170" s="159">
        <f t="shared" si="163"/>
        <v>0</v>
      </c>
      <c r="AE170" s="168">
        <f t="shared" si="174"/>
        <v>0</v>
      </c>
      <c r="AF170" s="6"/>
      <c r="AG170" s="6"/>
      <c r="AH170" s="137">
        <f t="shared" si="164"/>
        <v>3</v>
      </c>
      <c r="AI170" s="159">
        <f t="shared" si="165"/>
        <v>0</v>
      </c>
      <c r="AJ170" s="168">
        <f t="shared" si="175"/>
        <v>0</v>
      </c>
      <c r="AK170" s="6"/>
      <c r="AL170" s="6"/>
      <c r="AM170" s="137">
        <f t="shared" si="166"/>
        <v>3</v>
      </c>
      <c r="AN170" s="159">
        <f t="shared" si="167"/>
        <v>0</v>
      </c>
      <c r="AO170" s="168">
        <f t="shared" si="176"/>
        <v>0</v>
      </c>
      <c r="AP170" s="6"/>
      <c r="AQ170" s="6"/>
      <c r="AR170" s="137">
        <f t="shared" si="168"/>
        <v>3</v>
      </c>
      <c r="AS170" s="159">
        <f t="shared" si="169"/>
        <v>0</v>
      </c>
      <c r="AT170" s="163">
        <f t="shared" si="170"/>
        <v>0</v>
      </c>
      <c r="AU170" s="164">
        <f t="shared" si="171"/>
        <v>0</v>
      </c>
    </row>
    <row r="171" spans="2:47" outlineLevel="1">
      <c r="B171" s="235" t="s">
        <v>81</v>
      </c>
      <c r="C171" s="62" t="s">
        <v>103</v>
      </c>
      <c r="D171" s="68"/>
      <c r="E171" s="69"/>
      <c r="F171" s="68"/>
      <c r="G171" s="137">
        <f t="shared" si="150"/>
        <v>0</v>
      </c>
      <c r="H171" s="166">
        <f t="shared" si="151"/>
        <v>0</v>
      </c>
      <c r="I171" s="68"/>
      <c r="J171" s="137">
        <f t="shared" si="152"/>
        <v>0</v>
      </c>
      <c r="K171" s="166">
        <f t="shared" si="153"/>
        <v>0</v>
      </c>
      <c r="L171" s="68"/>
      <c r="M171" s="137">
        <f t="shared" si="154"/>
        <v>0</v>
      </c>
      <c r="N171" s="166">
        <f t="shared" si="155"/>
        <v>0</v>
      </c>
      <c r="O171" s="68"/>
      <c r="P171" s="137">
        <f t="shared" si="156"/>
        <v>0</v>
      </c>
      <c r="Q171" s="166">
        <f t="shared" si="157"/>
        <v>0</v>
      </c>
      <c r="R171" s="163">
        <f t="shared" si="158"/>
        <v>0</v>
      </c>
      <c r="S171" s="164">
        <f t="shared" si="159"/>
        <v>0</v>
      </c>
      <c r="U171" s="168">
        <f t="shared" si="172"/>
        <v>0</v>
      </c>
      <c r="V171" s="6"/>
      <c r="W171" s="6"/>
      <c r="X171" s="137">
        <f t="shared" si="160"/>
        <v>0</v>
      </c>
      <c r="Y171" s="166">
        <f t="shared" si="161"/>
        <v>0</v>
      </c>
      <c r="Z171" s="168">
        <f t="shared" si="173"/>
        <v>0</v>
      </c>
      <c r="AA171" s="6"/>
      <c r="AB171" s="6"/>
      <c r="AC171" s="137">
        <f t="shared" si="162"/>
        <v>0</v>
      </c>
      <c r="AD171" s="159">
        <f t="shared" si="163"/>
        <v>0</v>
      </c>
      <c r="AE171" s="168">
        <f t="shared" si="174"/>
        <v>0</v>
      </c>
      <c r="AF171" s="6"/>
      <c r="AG171" s="6"/>
      <c r="AH171" s="137">
        <f t="shared" si="164"/>
        <v>0</v>
      </c>
      <c r="AI171" s="159">
        <f t="shared" si="165"/>
        <v>0</v>
      </c>
      <c r="AJ171" s="168">
        <f t="shared" si="175"/>
        <v>0</v>
      </c>
      <c r="AK171" s="6"/>
      <c r="AL171" s="6"/>
      <c r="AM171" s="137">
        <f t="shared" si="166"/>
        <v>0</v>
      </c>
      <c r="AN171" s="159">
        <f t="shared" si="167"/>
        <v>0</v>
      </c>
      <c r="AO171" s="168">
        <f t="shared" si="176"/>
        <v>0</v>
      </c>
      <c r="AP171" s="6"/>
      <c r="AQ171" s="6"/>
      <c r="AR171" s="137">
        <f t="shared" si="168"/>
        <v>0</v>
      </c>
      <c r="AS171" s="159">
        <f t="shared" si="169"/>
        <v>0</v>
      </c>
      <c r="AT171" s="163">
        <f t="shared" si="170"/>
        <v>0</v>
      </c>
      <c r="AU171" s="164">
        <f t="shared" si="171"/>
        <v>0</v>
      </c>
    </row>
    <row r="172" spans="2:47" outlineLevel="1">
      <c r="B172" s="236" t="s">
        <v>82</v>
      </c>
      <c r="C172" s="62" t="s">
        <v>103</v>
      </c>
      <c r="D172" s="68"/>
      <c r="E172" s="69"/>
      <c r="F172" s="68"/>
      <c r="G172" s="137">
        <f t="shared" si="150"/>
        <v>0</v>
      </c>
      <c r="H172" s="166">
        <f t="shared" si="151"/>
        <v>0</v>
      </c>
      <c r="I172" s="68"/>
      <c r="J172" s="137">
        <f t="shared" si="152"/>
        <v>0</v>
      </c>
      <c r="K172" s="166">
        <f t="shared" si="153"/>
        <v>0</v>
      </c>
      <c r="L172" s="68"/>
      <c r="M172" s="137">
        <f t="shared" si="154"/>
        <v>0</v>
      </c>
      <c r="N172" s="166">
        <f t="shared" si="155"/>
        <v>0</v>
      </c>
      <c r="O172" s="68"/>
      <c r="P172" s="137">
        <f t="shared" si="156"/>
        <v>0</v>
      </c>
      <c r="Q172" s="166">
        <f t="shared" si="157"/>
        <v>0</v>
      </c>
      <c r="R172" s="163">
        <f t="shared" si="158"/>
        <v>0</v>
      </c>
      <c r="S172" s="164">
        <f t="shared" si="159"/>
        <v>0</v>
      </c>
      <c r="U172" s="168">
        <f t="shared" si="172"/>
        <v>0</v>
      </c>
      <c r="V172" s="6"/>
      <c r="W172" s="6"/>
      <c r="X172" s="137">
        <f t="shared" si="160"/>
        <v>0</v>
      </c>
      <c r="Y172" s="166">
        <f t="shared" si="161"/>
        <v>0</v>
      </c>
      <c r="Z172" s="168">
        <f t="shared" si="173"/>
        <v>1</v>
      </c>
      <c r="AA172" s="6">
        <v>1</v>
      </c>
      <c r="AB172" s="6"/>
      <c r="AC172" s="137">
        <f t="shared" si="162"/>
        <v>1</v>
      </c>
      <c r="AD172" s="159">
        <f t="shared" si="163"/>
        <v>0</v>
      </c>
      <c r="AE172" s="168">
        <f t="shared" si="174"/>
        <v>1</v>
      </c>
      <c r="AF172" s="6">
        <v>1</v>
      </c>
      <c r="AG172" s="6"/>
      <c r="AH172" s="137">
        <f t="shared" si="164"/>
        <v>2</v>
      </c>
      <c r="AI172" s="159">
        <f t="shared" si="165"/>
        <v>1</v>
      </c>
      <c r="AJ172" s="168">
        <f t="shared" si="175"/>
        <v>1</v>
      </c>
      <c r="AK172" s="6">
        <v>1</v>
      </c>
      <c r="AL172" s="6"/>
      <c r="AM172" s="137">
        <f t="shared" si="166"/>
        <v>3</v>
      </c>
      <c r="AN172" s="159">
        <f t="shared" si="167"/>
        <v>0.5</v>
      </c>
      <c r="AO172" s="168">
        <f t="shared" si="176"/>
        <v>1</v>
      </c>
      <c r="AP172" s="6">
        <v>1</v>
      </c>
      <c r="AQ172" s="6"/>
      <c r="AR172" s="137">
        <f t="shared" si="168"/>
        <v>4</v>
      </c>
      <c r="AS172" s="159">
        <f t="shared" si="169"/>
        <v>0.33333333333333331</v>
      </c>
      <c r="AT172" s="163">
        <f t="shared" si="170"/>
        <v>4</v>
      </c>
      <c r="AU172" s="164">
        <f t="shared" si="171"/>
        <v>0</v>
      </c>
    </row>
    <row r="173" spans="2:47" outlineLevel="1">
      <c r="B173" s="236" t="s">
        <v>83</v>
      </c>
      <c r="C173" s="62" t="s">
        <v>103</v>
      </c>
      <c r="D173" s="68"/>
      <c r="E173" s="69"/>
      <c r="F173" s="68"/>
      <c r="G173" s="137">
        <f t="shared" si="150"/>
        <v>0</v>
      </c>
      <c r="H173" s="166">
        <f t="shared" si="151"/>
        <v>0</v>
      </c>
      <c r="I173" s="68"/>
      <c r="J173" s="137">
        <f t="shared" si="152"/>
        <v>0</v>
      </c>
      <c r="K173" s="166">
        <f t="shared" si="153"/>
        <v>0</v>
      </c>
      <c r="L173" s="68"/>
      <c r="M173" s="137">
        <f t="shared" si="154"/>
        <v>0</v>
      </c>
      <c r="N173" s="166">
        <f t="shared" si="155"/>
        <v>0</v>
      </c>
      <c r="O173" s="68"/>
      <c r="P173" s="137">
        <f t="shared" si="156"/>
        <v>0</v>
      </c>
      <c r="Q173" s="166">
        <f t="shared" si="157"/>
        <v>0</v>
      </c>
      <c r="R173" s="163">
        <f t="shared" si="158"/>
        <v>0</v>
      </c>
      <c r="S173" s="164">
        <f t="shared" si="159"/>
        <v>0</v>
      </c>
      <c r="U173" s="168">
        <f t="shared" si="172"/>
        <v>0</v>
      </c>
      <c r="V173" s="6"/>
      <c r="W173" s="6"/>
      <c r="X173" s="137">
        <f t="shared" si="160"/>
        <v>0</v>
      </c>
      <c r="Y173" s="166">
        <f t="shared" si="161"/>
        <v>0</v>
      </c>
      <c r="Z173" s="168">
        <f t="shared" si="173"/>
        <v>0</v>
      </c>
      <c r="AA173" s="6"/>
      <c r="AB173" s="6"/>
      <c r="AC173" s="137">
        <f t="shared" si="162"/>
        <v>0</v>
      </c>
      <c r="AD173" s="159">
        <f t="shared" si="163"/>
        <v>0</v>
      </c>
      <c r="AE173" s="168">
        <f t="shared" si="174"/>
        <v>0</v>
      </c>
      <c r="AF173" s="6"/>
      <c r="AG173" s="6"/>
      <c r="AH173" s="137">
        <f t="shared" si="164"/>
        <v>0</v>
      </c>
      <c r="AI173" s="159">
        <f t="shared" si="165"/>
        <v>0</v>
      </c>
      <c r="AJ173" s="168">
        <f t="shared" si="175"/>
        <v>0</v>
      </c>
      <c r="AK173" s="6"/>
      <c r="AL173" s="6"/>
      <c r="AM173" s="137">
        <f t="shared" si="166"/>
        <v>0</v>
      </c>
      <c r="AN173" s="159">
        <f t="shared" si="167"/>
        <v>0</v>
      </c>
      <c r="AO173" s="168">
        <f t="shared" si="176"/>
        <v>0</v>
      </c>
      <c r="AP173" s="6"/>
      <c r="AQ173" s="6"/>
      <c r="AR173" s="137">
        <f t="shared" si="168"/>
        <v>0</v>
      </c>
      <c r="AS173" s="159">
        <f t="shared" si="169"/>
        <v>0</v>
      </c>
      <c r="AT173" s="163">
        <f t="shared" si="170"/>
        <v>0</v>
      </c>
      <c r="AU173" s="164">
        <f t="shared" si="171"/>
        <v>0</v>
      </c>
    </row>
    <row r="174" spans="2:47" outlineLevel="1">
      <c r="B174" s="235" t="s">
        <v>84</v>
      </c>
      <c r="C174" s="62" t="s">
        <v>103</v>
      </c>
      <c r="D174" s="68"/>
      <c r="E174" s="69"/>
      <c r="F174" s="68"/>
      <c r="G174" s="137">
        <f t="shared" si="150"/>
        <v>0</v>
      </c>
      <c r="H174" s="166">
        <f t="shared" si="151"/>
        <v>0</v>
      </c>
      <c r="I174" s="68"/>
      <c r="J174" s="137">
        <f t="shared" si="152"/>
        <v>0</v>
      </c>
      <c r="K174" s="166">
        <f t="shared" si="153"/>
        <v>0</v>
      </c>
      <c r="L174" s="68"/>
      <c r="M174" s="137">
        <f t="shared" si="154"/>
        <v>0</v>
      </c>
      <c r="N174" s="166">
        <f t="shared" si="155"/>
        <v>0</v>
      </c>
      <c r="O174" s="68"/>
      <c r="P174" s="137">
        <f t="shared" si="156"/>
        <v>0</v>
      </c>
      <c r="Q174" s="166">
        <f t="shared" si="157"/>
        <v>0</v>
      </c>
      <c r="R174" s="163">
        <f t="shared" si="158"/>
        <v>0</v>
      </c>
      <c r="S174" s="164">
        <f t="shared" si="159"/>
        <v>0</v>
      </c>
      <c r="U174" s="168">
        <f t="shared" si="172"/>
        <v>0</v>
      </c>
      <c r="V174" s="6"/>
      <c r="W174" s="6"/>
      <c r="X174" s="137">
        <f t="shared" si="160"/>
        <v>0</v>
      </c>
      <c r="Y174" s="166">
        <f t="shared" si="161"/>
        <v>0</v>
      </c>
      <c r="Z174" s="168">
        <f t="shared" si="173"/>
        <v>0</v>
      </c>
      <c r="AA174" s="6"/>
      <c r="AB174" s="6"/>
      <c r="AC174" s="137">
        <f t="shared" si="162"/>
        <v>0</v>
      </c>
      <c r="AD174" s="159">
        <f t="shared" si="163"/>
        <v>0</v>
      </c>
      <c r="AE174" s="168">
        <f t="shared" si="174"/>
        <v>0</v>
      </c>
      <c r="AF174" s="6"/>
      <c r="AG174" s="6"/>
      <c r="AH174" s="137">
        <f t="shared" si="164"/>
        <v>0</v>
      </c>
      <c r="AI174" s="159">
        <f t="shared" si="165"/>
        <v>0</v>
      </c>
      <c r="AJ174" s="168">
        <f t="shared" si="175"/>
        <v>0</v>
      </c>
      <c r="AK174" s="6"/>
      <c r="AL174" s="6"/>
      <c r="AM174" s="137">
        <f t="shared" si="166"/>
        <v>0</v>
      </c>
      <c r="AN174" s="159">
        <f t="shared" si="167"/>
        <v>0</v>
      </c>
      <c r="AO174" s="168">
        <f t="shared" si="176"/>
        <v>0</v>
      </c>
      <c r="AP174" s="6"/>
      <c r="AQ174" s="6"/>
      <c r="AR174" s="137">
        <f t="shared" si="168"/>
        <v>0</v>
      </c>
      <c r="AS174" s="159">
        <f t="shared" si="169"/>
        <v>0</v>
      </c>
      <c r="AT174" s="163">
        <f t="shared" si="170"/>
        <v>0</v>
      </c>
      <c r="AU174" s="164">
        <f t="shared" si="171"/>
        <v>0</v>
      </c>
    </row>
    <row r="175" spans="2:47" outlineLevel="1">
      <c r="B175" s="237" t="s">
        <v>85</v>
      </c>
      <c r="C175" s="62" t="s">
        <v>103</v>
      </c>
      <c r="D175" s="68"/>
      <c r="E175" s="69"/>
      <c r="F175" s="68"/>
      <c r="G175" s="137">
        <f t="shared" si="150"/>
        <v>0</v>
      </c>
      <c r="H175" s="166">
        <f t="shared" si="151"/>
        <v>0</v>
      </c>
      <c r="I175" s="68"/>
      <c r="J175" s="137">
        <f t="shared" si="152"/>
        <v>0</v>
      </c>
      <c r="K175" s="166">
        <f t="shared" si="153"/>
        <v>0</v>
      </c>
      <c r="L175" s="68"/>
      <c r="M175" s="137">
        <f t="shared" si="154"/>
        <v>0</v>
      </c>
      <c r="N175" s="166">
        <f t="shared" si="155"/>
        <v>0</v>
      </c>
      <c r="O175" s="68"/>
      <c r="P175" s="137">
        <f t="shared" si="156"/>
        <v>0</v>
      </c>
      <c r="Q175" s="166">
        <f t="shared" si="157"/>
        <v>0</v>
      </c>
      <c r="R175" s="163">
        <f t="shared" si="158"/>
        <v>0</v>
      </c>
      <c r="S175" s="164">
        <f t="shared" si="159"/>
        <v>0</v>
      </c>
      <c r="U175" s="168">
        <f t="shared" si="172"/>
        <v>0</v>
      </c>
      <c r="V175" s="6"/>
      <c r="W175" s="6"/>
      <c r="X175" s="137">
        <f t="shared" si="160"/>
        <v>0</v>
      </c>
      <c r="Y175" s="166">
        <f t="shared" si="161"/>
        <v>0</v>
      </c>
      <c r="Z175" s="168">
        <f t="shared" si="173"/>
        <v>0</v>
      </c>
      <c r="AA175" s="6"/>
      <c r="AB175" s="6"/>
      <c r="AC175" s="137">
        <f t="shared" si="162"/>
        <v>0</v>
      </c>
      <c r="AD175" s="159">
        <f t="shared" si="163"/>
        <v>0</v>
      </c>
      <c r="AE175" s="168">
        <f t="shared" si="174"/>
        <v>0</v>
      </c>
      <c r="AF175" s="6"/>
      <c r="AG175" s="6"/>
      <c r="AH175" s="137">
        <f t="shared" si="164"/>
        <v>0</v>
      </c>
      <c r="AI175" s="159">
        <f t="shared" si="165"/>
        <v>0</v>
      </c>
      <c r="AJ175" s="168">
        <f t="shared" si="175"/>
        <v>0</v>
      </c>
      <c r="AK175" s="6"/>
      <c r="AL175" s="6"/>
      <c r="AM175" s="137">
        <f t="shared" si="166"/>
        <v>0</v>
      </c>
      <c r="AN175" s="159">
        <f t="shared" si="167"/>
        <v>0</v>
      </c>
      <c r="AO175" s="168">
        <f t="shared" si="176"/>
        <v>0</v>
      </c>
      <c r="AP175" s="6"/>
      <c r="AQ175" s="6"/>
      <c r="AR175" s="137">
        <f t="shared" si="168"/>
        <v>0</v>
      </c>
      <c r="AS175" s="159">
        <f t="shared" si="169"/>
        <v>0</v>
      </c>
      <c r="AT175" s="163">
        <f t="shared" si="170"/>
        <v>0</v>
      </c>
      <c r="AU175" s="164">
        <f t="shared" si="171"/>
        <v>0</v>
      </c>
    </row>
    <row r="176" spans="2:47" outlineLevel="1">
      <c r="B176" s="235" t="s">
        <v>86</v>
      </c>
      <c r="C176" s="62" t="s">
        <v>103</v>
      </c>
      <c r="D176" s="68"/>
      <c r="E176" s="69"/>
      <c r="F176" s="68"/>
      <c r="G176" s="137">
        <f t="shared" si="150"/>
        <v>0</v>
      </c>
      <c r="H176" s="166">
        <f t="shared" si="151"/>
        <v>0</v>
      </c>
      <c r="I176" s="68"/>
      <c r="J176" s="137">
        <f t="shared" si="152"/>
        <v>0</v>
      </c>
      <c r="K176" s="166">
        <f t="shared" si="153"/>
        <v>0</v>
      </c>
      <c r="L176" s="68"/>
      <c r="M176" s="137">
        <f t="shared" si="154"/>
        <v>0</v>
      </c>
      <c r="N176" s="166">
        <f t="shared" si="155"/>
        <v>0</v>
      </c>
      <c r="O176" s="68"/>
      <c r="P176" s="137">
        <f t="shared" si="156"/>
        <v>0</v>
      </c>
      <c r="Q176" s="166">
        <f t="shared" si="157"/>
        <v>0</v>
      </c>
      <c r="R176" s="163">
        <f t="shared" si="158"/>
        <v>0</v>
      </c>
      <c r="S176" s="164">
        <f t="shared" si="159"/>
        <v>0</v>
      </c>
      <c r="U176" s="168">
        <f t="shared" si="172"/>
        <v>0</v>
      </c>
      <c r="V176" s="6"/>
      <c r="W176" s="6"/>
      <c r="X176" s="137">
        <f t="shared" si="160"/>
        <v>0</v>
      </c>
      <c r="Y176" s="166">
        <f t="shared" si="161"/>
        <v>0</v>
      </c>
      <c r="Z176" s="168">
        <f t="shared" si="173"/>
        <v>0</v>
      </c>
      <c r="AA176" s="6"/>
      <c r="AB176" s="6"/>
      <c r="AC176" s="137">
        <f t="shared" si="162"/>
        <v>0</v>
      </c>
      <c r="AD176" s="159">
        <f t="shared" si="163"/>
        <v>0</v>
      </c>
      <c r="AE176" s="168">
        <f t="shared" si="174"/>
        <v>0</v>
      </c>
      <c r="AF176" s="6"/>
      <c r="AG176" s="6"/>
      <c r="AH176" s="137">
        <f t="shared" si="164"/>
        <v>0</v>
      </c>
      <c r="AI176" s="159">
        <f t="shared" si="165"/>
        <v>0</v>
      </c>
      <c r="AJ176" s="168">
        <f t="shared" si="175"/>
        <v>0</v>
      </c>
      <c r="AK176" s="6"/>
      <c r="AL176" s="6"/>
      <c r="AM176" s="137">
        <f t="shared" si="166"/>
        <v>0</v>
      </c>
      <c r="AN176" s="159">
        <f t="shared" si="167"/>
        <v>0</v>
      </c>
      <c r="AO176" s="168">
        <f t="shared" si="176"/>
        <v>0</v>
      </c>
      <c r="AP176" s="6"/>
      <c r="AQ176" s="6"/>
      <c r="AR176" s="137">
        <f t="shared" si="168"/>
        <v>0</v>
      </c>
      <c r="AS176" s="159">
        <f t="shared" si="169"/>
        <v>0</v>
      </c>
      <c r="AT176" s="163">
        <f t="shared" si="170"/>
        <v>0</v>
      </c>
      <c r="AU176" s="164">
        <f t="shared" si="171"/>
        <v>0</v>
      </c>
    </row>
    <row r="177" spans="2:47" outlineLevel="1">
      <c r="B177" s="236" t="s">
        <v>87</v>
      </c>
      <c r="C177" s="62" t="s">
        <v>103</v>
      </c>
      <c r="D177" s="68"/>
      <c r="E177" s="69"/>
      <c r="F177" s="68"/>
      <c r="G177" s="137">
        <f t="shared" si="150"/>
        <v>0</v>
      </c>
      <c r="H177" s="166">
        <f t="shared" si="151"/>
        <v>0</v>
      </c>
      <c r="I177" s="68"/>
      <c r="J177" s="137">
        <f t="shared" si="152"/>
        <v>0</v>
      </c>
      <c r="K177" s="166">
        <f t="shared" si="153"/>
        <v>0</v>
      </c>
      <c r="L177" s="68"/>
      <c r="M177" s="137">
        <f t="shared" si="154"/>
        <v>0</v>
      </c>
      <c r="N177" s="166">
        <f t="shared" si="155"/>
        <v>0</v>
      </c>
      <c r="O177" s="68"/>
      <c r="P177" s="137">
        <f t="shared" si="156"/>
        <v>0</v>
      </c>
      <c r="Q177" s="166">
        <f t="shared" si="157"/>
        <v>0</v>
      </c>
      <c r="R177" s="163">
        <f t="shared" si="158"/>
        <v>0</v>
      </c>
      <c r="S177" s="164">
        <f t="shared" si="159"/>
        <v>0</v>
      </c>
      <c r="U177" s="168">
        <f t="shared" si="172"/>
        <v>0</v>
      </c>
      <c r="V177" s="6"/>
      <c r="W177" s="6"/>
      <c r="X177" s="137">
        <f t="shared" si="160"/>
        <v>0</v>
      </c>
      <c r="Y177" s="166">
        <f t="shared" si="161"/>
        <v>0</v>
      </c>
      <c r="Z177" s="168">
        <f t="shared" si="173"/>
        <v>0</v>
      </c>
      <c r="AA177" s="6"/>
      <c r="AB177" s="6"/>
      <c r="AC177" s="137">
        <f t="shared" si="162"/>
        <v>0</v>
      </c>
      <c r="AD177" s="159">
        <f t="shared" si="163"/>
        <v>0</v>
      </c>
      <c r="AE177" s="168">
        <f t="shared" si="174"/>
        <v>0</v>
      </c>
      <c r="AF177" s="6"/>
      <c r="AG177" s="6"/>
      <c r="AH177" s="137">
        <f t="shared" si="164"/>
        <v>0</v>
      </c>
      <c r="AI177" s="159">
        <f t="shared" si="165"/>
        <v>0</v>
      </c>
      <c r="AJ177" s="168">
        <f t="shared" si="175"/>
        <v>0</v>
      </c>
      <c r="AK177" s="6"/>
      <c r="AL177" s="6"/>
      <c r="AM177" s="137">
        <f t="shared" si="166"/>
        <v>0</v>
      </c>
      <c r="AN177" s="159">
        <f t="shared" si="167"/>
        <v>0</v>
      </c>
      <c r="AO177" s="168">
        <f t="shared" si="176"/>
        <v>0</v>
      </c>
      <c r="AP177" s="6"/>
      <c r="AQ177" s="6"/>
      <c r="AR177" s="137">
        <f t="shared" si="168"/>
        <v>0</v>
      </c>
      <c r="AS177" s="159">
        <f t="shared" si="169"/>
        <v>0</v>
      </c>
      <c r="AT177" s="163">
        <f t="shared" si="170"/>
        <v>0</v>
      </c>
      <c r="AU177" s="164">
        <f t="shared" si="171"/>
        <v>0</v>
      </c>
    </row>
    <row r="178" spans="2:47" outlineLevel="1">
      <c r="B178" s="235" t="s">
        <v>88</v>
      </c>
      <c r="C178" s="62" t="s">
        <v>103</v>
      </c>
      <c r="D178" s="68"/>
      <c r="E178" s="69"/>
      <c r="F178" s="68"/>
      <c r="G178" s="137">
        <f t="shared" si="150"/>
        <v>0</v>
      </c>
      <c r="H178" s="166">
        <f t="shared" si="151"/>
        <v>0</v>
      </c>
      <c r="I178" s="68"/>
      <c r="J178" s="137">
        <f t="shared" si="152"/>
        <v>0</v>
      </c>
      <c r="K178" s="166">
        <f t="shared" si="153"/>
        <v>0</v>
      </c>
      <c r="L178" s="68"/>
      <c r="M178" s="137">
        <f t="shared" si="154"/>
        <v>0</v>
      </c>
      <c r="N178" s="166">
        <f t="shared" si="155"/>
        <v>0</v>
      </c>
      <c r="O178" s="68"/>
      <c r="P178" s="137">
        <f t="shared" si="156"/>
        <v>0</v>
      </c>
      <c r="Q178" s="166">
        <f t="shared" si="157"/>
        <v>0</v>
      </c>
      <c r="R178" s="163">
        <f t="shared" si="158"/>
        <v>0</v>
      </c>
      <c r="S178" s="164">
        <f t="shared" si="159"/>
        <v>0</v>
      </c>
      <c r="U178" s="168">
        <f t="shared" si="172"/>
        <v>0</v>
      </c>
      <c r="V178" s="6"/>
      <c r="W178" s="6"/>
      <c r="X178" s="137">
        <f t="shared" si="160"/>
        <v>0</v>
      </c>
      <c r="Y178" s="166">
        <f t="shared" si="161"/>
        <v>0</v>
      </c>
      <c r="Z178" s="168">
        <f t="shared" si="173"/>
        <v>0</v>
      </c>
      <c r="AA178" s="6"/>
      <c r="AB178" s="6"/>
      <c r="AC178" s="137">
        <f t="shared" si="162"/>
        <v>0</v>
      </c>
      <c r="AD178" s="159">
        <f t="shared" si="163"/>
        <v>0</v>
      </c>
      <c r="AE178" s="168">
        <f t="shared" si="174"/>
        <v>0</v>
      </c>
      <c r="AF178" s="6"/>
      <c r="AG178" s="6"/>
      <c r="AH178" s="137">
        <f t="shared" si="164"/>
        <v>0</v>
      </c>
      <c r="AI178" s="159">
        <f t="shared" si="165"/>
        <v>0</v>
      </c>
      <c r="AJ178" s="168">
        <f t="shared" si="175"/>
        <v>0</v>
      </c>
      <c r="AK178" s="6"/>
      <c r="AL178" s="6"/>
      <c r="AM178" s="137">
        <f t="shared" si="166"/>
        <v>0</v>
      </c>
      <c r="AN178" s="159">
        <f t="shared" si="167"/>
        <v>0</v>
      </c>
      <c r="AO178" s="168">
        <f t="shared" si="176"/>
        <v>0</v>
      </c>
      <c r="AP178" s="6"/>
      <c r="AQ178" s="6"/>
      <c r="AR178" s="137">
        <f t="shared" si="168"/>
        <v>0</v>
      </c>
      <c r="AS178" s="159">
        <f t="shared" si="169"/>
        <v>0</v>
      </c>
      <c r="AT178" s="163">
        <f t="shared" si="170"/>
        <v>0</v>
      </c>
      <c r="AU178" s="164">
        <f t="shared" si="171"/>
        <v>0</v>
      </c>
    </row>
    <row r="179" spans="2:47" outlineLevel="1">
      <c r="B179" s="236" t="s">
        <v>89</v>
      </c>
      <c r="C179" s="62" t="s">
        <v>103</v>
      </c>
      <c r="D179" s="68"/>
      <c r="E179" s="69"/>
      <c r="F179" s="68"/>
      <c r="G179" s="137">
        <f t="shared" si="150"/>
        <v>0</v>
      </c>
      <c r="H179" s="166">
        <f t="shared" si="151"/>
        <v>0</v>
      </c>
      <c r="I179" s="68"/>
      <c r="J179" s="137">
        <f t="shared" si="152"/>
        <v>0</v>
      </c>
      <c r="K179" s="166">
        <f t="shared" si="153"/>
        <v>0</v>
      </c>
      <c r="L179" s="68"/>
      <c r="M179" s="137">
        <f t="shared" si="154"/>
        <v>0</v>
      </c>
      <c r="N179" s="166">
        <f t="shared" si="155"/>
        <v>0</v>
      </c>
      <c r="O179" s="68"/>
      <c r="P179" s="137">
        <f t="shared" si="156"/>
        <v>0</v>
      </c>
      <c r="Q179" s="166">
        <f t="shared" si="157"/>
        <v>0</v>
      </c>
      <c r="R179" s="163">
        <f t="shared" si="158"/>
        <v>0</v>
      </c>
      <c r="S179" s="164">
        <f t="shared" si="159"/>
        <v>0</v>
      </c>
      <c r="U179" s="168">
        <f t="shared" si="172"/>
        <v>0</v>
      </c>
      <c r="V179" s="6"/>
      <c r="W179" s="6"/>
      <c r="X179" s="137">
        <f t="shared" si="160"/>
        <v>0</v>
      </c>
      <c r="Y179" s="166">
        <f t="shared" si="161"/>
        <v>0</v>
      </c>
      <c r="Z179" s="168">
        <f t="shared" si="173"/>
        <v>0</v>
      </c>
      <c r="AA179" s="6"/>
      <c r="AB179" s="6"/>
      <c r="AC179" s="137">
        <f t="shared" si="162"/>
        <v>0</v>
      </c>
      <c r="AD179" s="159">
        <f t="shared" si="163"/>
        <v>0</v>
      </c>
      <c r="AE179" s="168">
        <f t="shared" si="174"/>
        <v>0</v>
      </c>
      <c r="AF179" s="6"/>
      <c r="AG179" s="6"/>
      <c r="AH179" s="137">
        <f t="shared" si="164"/>
        <v>0</v>
      </c>
      <c r="AI179" s="159">
        <f t="shared" si="165"/>
        <v>0</v>
      </c>
      <c r="AJ179" s="168">
        <f t="shared" si="175"/>
        <v>0</v>
      </c>
      <c r="AK179" s="6"/>
      <c r="AL179" s="6"/>
      <c r="AM179" s="137">
        <f t="shared" si="166"/>
        <v>0</v>
      </c>
      <c r="AN179" s="159">
        <f t="shared" si="167"/>
        <v>0</v>
      </c>
      <c r="AO179" s="168">
        <f t="shared" si="176"/>
        <v>0</v>
      </c>
      <c r="AP179" s="6"/>
      <c r="AQ179" s="6"/>
      <c r="AR179" s="137">
        <f t="shared" si="168"/>
        <v>0</v>
      </c>
      <c r="AS179" s="159">
        <f t="shared" si="169"/>
        <v>0</v>
      </c>
      <c r="AT179" s="163">
        <f t="shared" si="170"/>
        <v>0</v>
      </c>
      <c r="AU179" s="164">
        <f t="shared" si="171"/>
        <v>0</v>
      </c>
    </row>
    <row r="180" spans="2:47" outlineLevel="1">
      <c r="B180" s="235" t="s">
        <v>90</v>
      </c>
      <c r="C180" s="62" t="s">
        <v>103</v>
      </c>
      <c r="D180" s="68"/>
      <c r="E180" s="69"/>
      <c r="F180" s="68"/>
      <c r="G180" s="137">
        <f t="shared" si="150"/>
        <v>0</v>
      </c>
      <c r="H180" s="166">
        <f t="shared" si="151"/>
        <v>0</v>
      </c>
      <c r="I180" s="68"/>
      <c r="J180" s="137">
        <f t="shared" si="152"/>
        <v>0</v>
      </c>
      <c r="K180" s="166">
        <f t="shared" si="153"/>
        <v>0</v>
      </c>
      <c r="L180" s="68"/>
      <c r="M180" s="137">
        <f t="shared" si="154"/>
        <v>0</v>
      </c>
      <c r="N180" s="166">
        <f t="shared" si="155"/>
        <v>0</v>
      </c>
      <c r="O180" s="68"/>
      <c r="P180" s="137">
        <f t="shared" si="156"/>
        <v>0</v>
      </c>
      <c r="Q180" s="166">
        <f t="shared" si="157"/>
        <v>0</v>
      </c>
      <c r="R180" s="163">
        <f t="shared" si="158"/>
        <v>0</v>
      </c>
      <c r="S180" s="164">
        <f t="shared" si="159"/>
        <v>0</v>
      </c>
      <c r="U180" s="168">
        <f t="shared" si="172"/>
        <v>0</v>
      </c>
      <c r="V180" s="6"/>
      <c r="W180" s="6"/>
      <c r="X180" s="137">
        <f t="shared" si="160"/>
        <v>0</v>
      </c>
      <c r="Y180" s="166">
        <f t="shared" si="161"/>
        <v>0</v>
      </c>
      <c r="Z180" s="168">
        <f t="shared" si="173"/>
        <v>0</v>
      </c>
      <c r="AA180" s="6"/>
      <c r="AB180" s="6"/>
      <c r="AC180" s="137">
        <f t="shared" si="162"/>
        <v>0</v>
      </c>
      <c r="AD180" s="159">
        <f t="shared" si="163"/>
        <v>0</v>
      </c>
      <c r="AE180" s="168">
        <f t="shared" si="174"/>
        <v>0</v>
      </c>
      <c r="AF180" s="6"/>
      <c r="AG180" s="6"/>
      <c r="AH180" s="137">
        <f t="shared" si="164"/>
        <v>0</v>
      </c>
      <c r="AI180" s="159">
        <f t="shared" si="165"/>
        <v>0</v>
      </c>
      <c r="AJ180" s="168">
        <f t="shared" si="175"/>
        <v>0</v>
      </c>
      <c r="AK180" s="6"/>
      <c r="AL180" s="6"/>
      <c r="AM180" s="137">
        <f t="shared" si="166"/>
        <v>0</v>
      </c>
      <c r="AN180" s="159">
        <f t="shared" si="167"/>
        <v>0</v>
      </c>
      <c r="AO180" s="168">
        <f t="shared" si="176"/>
        <v>0</v>
      </c>
      <c r="AP180" s="6"/>
      <c r="AQ180" s="6"/>
      <c r="AR180" s="137">
        <f t="shared" si="168"/>
        <v>0</v>
      </c>
      <c r="AS180" s="159">
        <f t="shared" si="169"/>
        <v>0</v>
      </c>
      <c r="AT180" s="163">
        <f t="shared" si="170"/>
        <v>0</v>
      </c>
      <c r="AU180" s="164">
        <f t="shared" si="171"/>
        <v>0</v>
      </c>
    </row>
    <row r="181" spans="2:47" outlineLevel="1">
      <c r="B181" s="236" t="s">
        <v>91</v>
      </c>
      <c r="C181" s="62" t="s">
        <v>103</v>
      </c>
      <c r="D181" s="68"/>
      <c r="E181" s="69">
        <v>10</v>
      </c>
      <c r="F181" s="68">
        <v>-1</v>
      </c>
      <c r="G181" s="137">
        <f t="shared" si="150"/>
        <v>9</v>
      </c>
      <c r="H181" s="166">
        <f t="shared" si="151"/>
        <v>-0.1</v>
      </c>
      <c r="I181" s="68"/>
      <c r="J181" s="137">
        <f t="shared" si="152"/>
        <v>9</v>
      </c>
      <c r="K181" s="166">
        <f t="shared" si="153"/>
        <v>0</v>
      </c>
      <c r="L181" s="68"/>
      <c r="M181" s="137">
        <f t="shared" si="154"/>
        <v>9</v>
      </c>
      <c r="N181" s="166">
        <f t="shared" si="155"/>
        <v>0</v>
      </c>
      <c r="O181" s="68"/>
      <c r="P181" s="137">
        <f t="shared" si="156"/>
        <v>9</v>
      </c>
      <c r="Q181" s="166">
        <f t="shared" si="157"/>
        <v>0</v>
      </c>
      <c r="R181" s="163">
        <f t="shared" si="158"/>
        <v>-1</v>
      </c>
      <c r="S181" s="164">
        <f t="shared" si="159"/>
        <v>-2.5996253574703254E-2</v>
      </c>
      <c r="U181" s="168">
        <f t="shared" si="172"/>
        <v>0</v>
      </c>
      <c r="V181" s="6"/>
      <c r="W181" s="6"/>
      <c r="X181" s="137">
        <f t="shared" si="160"/>
        <v>9</v>
      </c>
      <c r="Y181" s="166">
        <f t="shared" si="161"/>
        <v>0</v>
      </c>
      <c r="Z181" s="168">
        <f t="shared" si="173"/>
        <v>0</v>
      </c>
      <c r="AA181" s="6"/>
      <c r="AB181" s="6"/>
      <c r="AC181" s="137">
        <f t="shared" si="162"/>
        <v>9</v>
      </c>
      <c r="AD181" s="159">
        <f t="shared" si="163"/>
        <v>0</v>
      </c>
      <c r="AE181" s="168">
        <f t="shared" si="174"/>
        <v>0</v>
      </c>
      <c r="AF181" s="6"/>
      <c r="AG181" s="6"/>
      <c r="AH181" s="137">
        <f t="shared" si="164"/>
        <v>9</v>
      </c>
      <c r="AI181" s="159">
        <f t="shared" si="165"/>
        <v>0</v>
      </c>
      <c r="AJ181" s="168">
        <f t="shared" si="175"/>
        <v>0</v>
      </c>
      <c r="AK181" s="6"/>
      <c r="AL181" s="6"/>
      <c r="AM181" s="137">
        <f t="shared" si="166"/>
        <v>9</v>
      </c>
      <c r="AN181" s="159">
        <f t="shared" si="167"/>
        <v>0</v>
      </c>
      <c r="AO181" s="168">
        <f t="shared" si="176"/>
        <v>0</v>
      </c>
      <c r="AP181" s="6"/>
      <c r="AQ181" s="6"/>
      <c r="AR181" s="137">
        <f t="shared" si="168"/>
        <v>9</v>
      </c>
      <c r="AS181" s="159">
        <f t="shared" si="169"/>
        <v>0</v>
      </c>
      <c r="AT181" s="163">
        <f t="shared" si="170"/>
        <v>0</v>
      </c>
      <c r="AU181" s="164">
        <f t="shared" si="171"/>
        <v>0</v>
      </c>
    </row>
    <row r="182" spans="2:47" outlineLevel="1">
      <c r="B182" s="236" t="s">
        <v>92</v>
      </c>
      <c r="C182" s="62" t="s">
        <v>103</v>
      </c>
      <c r="D182" s="68"/>
      <c r="E182" s="69">
        <v>20</v>
      </c>
      <c r="F182" s="68"/>
      <c r="G182" s="137">
        <f t="shared" si="150"/>
        <v>20</v>
      </c>
      <c r="H182" s="166">
        <f t="shared" si="151"/>
        <v>0</v>
      </c>
      <c r="I182" s="68"/>
      <c r="J182" s="137">
        <f t="shared" si="152"/>
        <v>20</v>
      </c>
      <c r="K182" s="166">
        <f t="shared" si="153"/>
        <v>0</v>
      </c>
      <c r="L182" s="68"/>
      <c r="M182" s="137">
        <f t="shared" si="154"/>
        <v>20</v>
      </c>
      <c r="N182" s="166">
        <f t="shared" si="155"/>
        <v>0</v>
      </c>
      <c r="O182" s="68">
        <v>1</v>
      </c>
      <c r="P182" s="137">
        <f t="shared" si="156"/>
        <v>21</v>
      </c>
      <c r="Q182" s="166">
        <f t="shared" si="157"/>
        <v>0.05</v>
      </c>
      <c r="R182" s="163">
        <f t="shared" si="158"/>
        <v>1</v>
      </c>
      <c r="S182" s="164">
        <f t="shared" si="159"/>
        <v>1.2272234429039353E-2</v>
      </c>
      <c r="U182" s="168">
        <f t="shared" si="172"/>
        <v>1</v>
      </c>
      <c r="V182" s="6">
        <v>1</v>
      </c>
      <c r="W182" s="6"/>
      <c r="X182" s="137">
        <f t="shared" si="160"/>
        <v>22</v>
      </c>
      <c r="Y182" s="166">
        <f t="shared" si="161"/>
        <v>4.7619047619047616E-2</v>
      </c>
      <c r="Z182" s="168">
        <f t="shared" si="173"/>
        <v>2</v>
      </c>
      <c r="AA182" s="6">
        <v>2</v>
      </c>
      <c r="AB182" s="6"/>
      <c r="AC182" s="137">
        <f t="shared" si="162"/>
        <v>24</v>
      </c>
      <c r="AD182" s="159">
        <f t="shared" si="163"/>
        <v>9.0909090909090912E-2</v>
      </c>
      <c r="AE182" s="168">
        <f t="shared" si="174"/>
        <v>2</v>
      </c>
      <c r="AF182" s="6">
        <v>2</v>
      </c>
      <c r="AG182" s="6"/>
      <c r="AH182" s="137">
        <f t="shared" si="164"/>
        <v>26</v>
      </c>
      <c r="AI182" s="159">
        <f t="shared" si="165"/>
        <v>8.3333333333333329E-2</v>
      </c>
      <c r="AJ182" s="168">
        <f t="shared" si="175"/>
        <v>1</v>
      </c>
      <c r="AK182" s="6">
        <v>1</v>
      </c>
      <c r="AL182" s="6"/>
      <c r="AM182" s="137">
        <f t="shared" si="166"/>
        <v>27</v>
      </c>
      <c r="AN182" s="159">
        <f t="shared" si="167"/>
        <v>3.8461538461538464E-2</v>
      </c>
      <c r="AO182" s="168">
        <f t="shared" si="176"/>
        <v>1</v>
      </c>
      <c r="AP182" s="6">
        <v>1</v>
      </c>
      <c r="AQ182" s="6"/>
      <c r="AR182" s="137">
        <f t="shared" si="168"/>
        <v>28</v>
      </c>
      <c r="AS182" s="159">
        <f t="shared" si="169"/>
        <v>3.7037037037037035E-2</v>
      </c>
      <c r="AT182" s="163">
        <f t="shared" si="170"/>
        <v>7</v>
      </c>
      <c r="AU182" s="164">
        <f t="shared" si="171"/>
        <v>6.214506995773994E-2</v>
      </c>
    </row>
    <row r="183" spans="2:47" outlineLevel="1">
      <c r="B183" s="235" t="s">
        <v>84</v>
      </c>
      <c r="C183" s="62" t="s">
        <v>103</v>
      </c>
      <c r="D183" s="68"/>
      <c r="E183" s="69"/>
      <c r="F183" s="68"/>
      <c r="G183" s="137">
        <f t="shared" si="150"/>
        <v>0</v>
      </c>
      <c r="H183" s="166">
        <f t="shared" si="151"/>
        <v>0</v>
      </c>
      <c r="I183" s="68"/>
      <c r="J183" s="137">
        <f t="shared" si="152"/>
        <v>0</v>
      </c>
      <c r="K183" s="166">
        <f t="shared" si="153"/>
        <v>0</v>
      </c>
      <c r="L183" s="68"/>
      <c r="M183" s="137">
        <f t="shared" si="154"/>
        <v>0</v>
      </c>
      <c r="N183" s="166">
        <f t="shared" si="155"/>
        <v>0</v>
      </c>
      <c r="O183" s="68"/>
      <c r="P183" s="137">
        <f t="shared" si="156"/>
        <v>0</v>
      </c>
      <c r="Q183" s="166">
        <f t="shared" si="157"/>
        <v>0</v>
      </c>
      <c r="R183" s="163">
        <f t="shared" si="158"/>
        <v>0</v>
      </c>
      <c r="S183" s="164">
        <f t="shared" si="159"/>
        <v>0</v>
      </c>
      <c r="U183" s="168">
        <f t="shared" si="172"/>
        <v>0</v>
      </c>
      <c r="V183" s="6"/>
      <c r="W183" s="6"/>
      <c r="X183" s="137">
        <f t="shared" si="160"/>
        <v>0</v>
      </c>
      <c r="Y183" s="166">
        <f t="shared" si="161"/>
        <v>0</v>
      </c>
      <c r="Z183" s="168">
        <f t="shared" si="173"/>
        <v>0</v>
      </c>
      <c r="AA183" s="6"/>
      <c r="AB183" s="6"/>
      <c r="AC183" s="137">
        <f t="shared" si="162"/>
        <v>0</v>
      </c>
      <c r="AD183" s="159">
        <f t="shared" si="163"/>
        <v>0</v>
      </c>
      <c r="AE183" s="168">
        <f t="shared" si="174"/>
        <v>0</v>
      </c>
      <c r="AF183" s="6"/>
      <c r="AG183" s="6"/>
      <c r="AH183" s="137">
        <f t="shared" si="164"/>
        <v>0</v>
      </c>
      <c r="AI183" s="159">
        <f t="shared" si="165"/>
        <v>0</v>
      </c>
      <c r="AJ183" s="168">
        <f t="shared" si="175"/>
        <v>0</v>
      </c>
      <c r="AK183" s="6"/>
      <c r="AL183" s="6"/>
      <c r="AM183" s="137">
        <f t="shared" si="166"/>
        <v>0</v>
      </c>
      <c r="AN183" s="159">
        <f t="shared" si="167"/>
        <v>0</v>
      </c>
      <c r="AO183" s="168">
        <f t="shared" si="176"/>
        <v>0</v>
      </c>
      <c r="AP183" s="6"/>
      <c r="AQ183" s="6"/>
      <c r="AR183" s="137">
        <f t="shared" si="168"/>
        <v>0</v>
      </c>
      <c r="AS183" s="159">
        <f t="shared" si="169"/>
        <v>0</v>
      </c>
      <c r="AT183" s="163">
        <f t="shared" si="170"/>
        <v>0</v>
      </c>
      <c r="AU183" s="164">
        <f t="shared" si="171"/>
        <v>0</v>
      </c>
    </row>
    <row r="184" spans="2:47" outlineLevel="1">
      <c r="B184" s="236" t="s">
        <v>93</v>
      </c>
      <c r="C184" s="62" t="s">
        <v>103</v>
      </c>
      <c r="D184" s="68">
        <v>1</v>
      </c>
      <c r="E184" s="69">
        <f>2+D184</f>
        <v>3</v>
      </c>
      <c r="F184" s="68"/>
      <c r="G184" s="137">
        <f t="shared" si="150"/>
        <v>3</v>
      </c>
      <c r="H184" s="166">
        <f t="shared" si="151"/>
        <v>0</v>
      </c>
      <c r="I184" s="68">
        <v>1</v>
      </c>
      <c r="J184" s="137">
        <f t="shared" si="152"/>
        <v>4</v>
      </c>
      <c r="K184" s="166">
        <f t="shared" si="153"/>
        <v>0.33333333333333331</v>
      </c>
      <c r="L184" s="68"/>
      <c r="M184" s="137">
        <f t="shared" si="154"/>
        <v>4</v>
      </c>
      <c r="N184" s="166">
        <f t="shared" si="155"/>
        <v>0</v>
      </c>
      <c r="O184" s="68"/>
      <c r="P184" s="137">
        <f t="shared" si="156"/>
        <v>4</v>
      </c>
      <c r="Q184" s="166">
        <f t="shared" si="157"/>
        <v>0</v>
      </c>
      <c r="R184" s="163">
        <f t="shared" si="158"/>
        <v>2</v>
      </c>
      <c r="S184" s="164">
        <f t="shared" si="159"/>
        <v>7.4569931823541991E-2</v>
      </c>
      <c r="U184" s="168">
        <f t="shared" si="172"/>
        <v>2</v>
      </c>
      <c r="V184" s="6">
        <v>2</v>
      </c>
      <c r="W184" s="6"/>
      <c r="X184" s="137">
        <f t="shared" si="160"/>
        <v>6</v>
      </c>
      <c r="Y184" s="166">
        <f t="shared" si="161"/>
        <v>0.5</v>
      </c>
      <c r="Z184" s="168">
        <f t="shared" si="173"/>
        <v>1</v>
      </c>
      <c r="AA184" s="6">
        <v>1</v>
      </c>
      <c r="AB184" s="6"/>
      <c r="AC184" s="137">
        <f t="shared" si="162"/>
        <v>7</v>
      </c>
      <c r="AD184" s="159">
        <f t="shared" si="163"/>
        <v>0.16666666666666666</v>
      </c>
      <c r="AE184" s="168">
        <f t="shared" si="174"/>
        <v>1</v>
      </c>
      <c r="AF184" s="6">
        <v>1</v>
      </c>
      <c r="AG184" s="6"/>
      <c r="AH184" s="137">
        <f t="shared" si="164"/>
        <v>8</v>
      </c>
      <c r="AI184" s="159">
        <f t="shared" si="165"/>
        <v>0.14285714285714285</v>
      </c>
      <c r="AJ184" s="168">
        <f t="shared" si="175"/>
        <v>1</v>
      </c>
      <c r="AK184" s="6">
        <v>1</v>
      </c>
      <c r="AL184" s="6"/>
      <c r="AM184" s="137">
        <f t="shared" si="166"/>
        <v>9</v>
      </c>
      <c r="AN184" s="159">
        <f t="shared" si="167"/>
        <v>0.125</v>
      </c>
      <c r="AO184" s="168">
        <f t="shared" si="176"/>
        <v>0</v>
      </c>
      <c r="AP184" s="6"/>
      <c r="AQ184" s="6"/>
      <c r="AR184" s="137">
        <f t="shared" si="168"/>
        <v>9</v>
      </c>
      <c r="AS184" s="159">
        <f t="shared" si="169"/>
        <v>0</v>
      </c>
      <c r="AT184" s="163">
        <f t="shared" si="170"/>
        <v>5</v>
      </c>
      <c r="AU184" s="164">
        <f t="shared" si="171"/>
        <v>0.1066819197003217</v>
      </c>
    </row>
    <row r="185" spans="2:47" outlineLevel="1">
      <c r="B185" s="235" t="s">
        <v>94</v>
      </c>
      <c r="C185" s="62" t="s">
        <v>103</v>
      </c>
      <c r="D185" s="68"/>
      <c r="E185" s="69"/>
      <c r="F185" s="68"/>
      <c r="G185" s="137">
        <f t="shared" si="150"/>
        <v>0</v>
      </c>
      <c r="H185" s="166">
        <f t="shared" si="151"/>
        <v>0</v>
      </c>
      <c r="I185" s="68"/>
      <c r="J185" s="137">
        <f t="shared" si="152"/>
        <v>0</v>
      </c>
      <c r="K185" s="166">
        <f t="shared" si="153"/>
        <v>0</v>
      </c>
      <c r="L185" s="68"/>
      <c r="M185" s="137">
        <f t="shared" si="154"/>
        <v>0</v>
      </c>
      <c r="N185" s="166">
        <f t="shared" si="155"/>
        <v>0</v>
      </c>
      <c r="O185" s="68"/>
      <c r="P185" s="137">
        <f t="shared" si="156"/>
        <v>0</v>
      </c>
      <c r="Q185" s="166">
        <f t="shared" si="157"/>
        <v>0</v>
      </c>
      <c r="R185" s="163">
        <f t="shared" si="158"/>
        <v>0</v>
      </c>
      <c r="S185" s="164">
        <f t="shared" si="159"/>
        <v>0</v>
      </c>
      <c r="U185" s="168">
        <f t="shared" si="172"/>
        <v>0</v>
      </c>
      <c r="V185" s="6"/>
      <c r="W185" s="6"/>
      <c r="X185" s="137">
        <f t="shared" si="160"/>
        <v>0</v>
      </c>
      <c r="Y185" s="166">
        <f t="shared" si="161"/>
        <v>0</v>
      </c>
      <c r="Z185" s="168">
        <f t="shared" si="173"/>
        <v>0</v>
      </c>
      <c r="AA185" s="6"/>
      <c r="AB185" s="6"/>
      <c r="AC185" s="137">
        <f t="shared" si="162"/>
        <v>0</v>
      </c>
      <c r="AD185" s="159">
        <f t="shared" si="163"/>
        <v>0</v>
      </c>
      <c r="AE185" s="168">
        <f t="shared" si="174"/>
        <v>0</v>
      </c>
      <c r="AF185" s="6"/>
      <c r="AG185" s="6"/>
      <c r="AH185" s="137">
        <f t="shared" si="164"/>
        <v>0</v>
      </c>
      <c r="AI185" s="159">
        <f t="shared" si="165"/>
        <v>0</v>
      </c>
      <c r="AJ185" s="168">
        <f t="shared" si="175"/>
        <v>0</v>
      </c>
      <c r="AK185" s="6"/>
      <c r="AL185" s="6"/>
      <c r="AM185" s="137">
        <f t="shared" si="166"/>
        <v>0</v>
      </c>
      <c r="AN185" s="159">
        <f t="shared" si="167"/>
        <v>0</v>
      </c>
      <c r="AO185" s="168">
        <f t="shared" si="176"/>
        <v>0</v>
      </c>
      <c r="AP185" s="6"/>
      <c r="AQ185" s="6"/>
      <c r="AR185" s="137">
        <f t="shared" si="168"/>
        <v>0</v>
      </c>
      <c r="AS185" s="159">
        <f t="shared" si="169"/>
        <v>0</v>
      </c>
      <c r="AT185" s="163">
        <f t="shared" si="170"/>
        <v>0</v>
      </c>
      <c r="AU185" s="164">
        <f t="shared" si="171"/>
        <v>0</v>
      </c>
    </row>
    <row r="186" spans="2:47" outlineLevel="1">
      <c r="B186" s="236" t="s">
        <v>95</v>
      </c>
      <c r="C186" s="62" t="s">
        <v>103</v>
      </c>
      <c r="D186" s="68"/>
      <c r="E186" s="69">
        <v>6</v>
      </c>
      <c r="F186" s="68">
        <v>-1</v>
      </c>
      <c r="G186" s="137">
        <f t="shared" si="150"/>
        <v>5</v>
      </c>
      <c r="H186" s="166">
        <f t="shared" si="151"/>
        <v>-0.16666666666666666</v>
      </c>
      <c r="I186" s="68">
        <v>1</v>
      </c>
      <c r="J186" s="137">
        <f t="shared" si="152"/>
        <v>6</v>
      </c>
      <c r="K186" s="166">
        <f t="shared" si="153"/>
        <v>0.2</v>
      </c>
      <c r="L186" s="68">
        <v>1</v>
      </c>
      <c r="M186" s="137">
        <f t="shared" si="154"/>
        <v>7</v>
      </c>
      <c r="N186" s="166">
        <f t="shared" si="155"/>
        <v>0.16666666666666666</v>
      </c>
      <c r="O186" s="68"/>
      <c r="P186" s="137">
        <f t="shared" si="156"/>
        <v>7</v>
      </c>
      <c r="Q186" s="166">
        <f t="shared" si="157"/>
        <v>0</v>
      </c>
      <c r="R186" s="163">
        <f t="shared" si="158"/>
        <v>1</v>
      </c>
      <c r="S186" s="164">
        <f t="shared" si="159"/>
        <v>3.9289877625411807E-2</v>
      </c>
      <c r="U186" s="168">
        <f t="shared" si="172"/>
        <v>0</v>
      </c>
      <c r="V186" s="6"/>
      <c r="W186" s="6"/>
      <c r="X186" s="137">
        <f t="shared" si="160"/>
        <v>7</v>
      </c>
      <c r="Y186" s="166">
        <f t="shared" si="161"/>
        <v>0</v>
      </c>
      <c r="Z186" s="168">
        <f t="shared" si="173"/>
        <v>0</v>
      </c>
      <c r="AA186" s="6"/>
      <c r="AB186" s="6"/>
      <c r="AC186" s="137">
        <f t="shared" si="162"/>
        <v>7</v>
      </c>
      <c r="AD186" s="159">
        <f t="shared" si="163"/>
        <v>0</v>
      </c>
      <c r="AE186" s="168">
        <f t="shared" si="174"/>
        <v>0</v>
      </c>
      <c r="AF186" s="6"/>
      <c r="AG186" s="6"/>
      <c r="AH186" s="137">
        <f t="shared" si="164"/>
        <v>7</v>
      </c>
      <c r="AI186" s="159">
        <f t="shared" si="165"/>
        <v>0</v>
      </c>
      <c r="AJ186" s="168">
        <f t="shared" si="175"/>
        <v>0</v>
      </c>
      <c r="AK186" s="6"/>
      <c r="AL186" s="6"/>
      <c r="AM186" s="137">
        <f t="shared" si="166"/>
        <v>7</v>
      </c>
      <c r="AN186" s="159">
        <f t="shared" si="167"/>
        <v>0</v>
      </c>
      <c r="AO186" s="168">
        <f t="shared" si="176"/>
        <v>0</v>
      </c>
      <c r="AP186" s="6"/>
      <c r="AQ186" s="6"/>
      <c r="AR186" s="137">
        <f t="shared" si="168"/>
        <v>7</v>
      </c>
      <c r="AS186" s="159">
        <f t="shared" si="169"/>
        <v>0</v>
      </c>
      <c r="AT186" s="163">
        <f t="shared" si="170"/>
        <v>0</v>
      </c>
      <c r="AU186" s="164">
        <f t="shared" si="171"/>
        <v>0</v>
      </c>
    </row>
    <row r="187" spans="2:47" outlineLevel="1">
      <c r="B187" s="236" t="s">
        <v>96</v>
      </c>
      <c r="C187" s="62" t="s">
        <v>103</v>
      </c>
      <c r="D187" s="68"/>
      <c r="E187" s="69">
        <v>5</v>
      </c>
      <c r="F187" s="68"/>
      <c r="G187" s="137">
        <f t="shared" si="150"/>
        <v>5</v>
      </c>
      <c r="H187" s="166">
        <f t="shared" si="151"/>
        <v>0</v>
      </c>
      <c r="I187" s="68"/>
      <c r="J187" s="137">
        <f t="shared" si="152"/>
        <v>5</v>
      </c>
      <c r="K187" s="166">
        <f t="shared" si="153"/>
        <v>0</v>
      </c>
      <c r="L187" s="68">
        <v>-1</v>
      </c>
      <c r="M187" s="137">
        <f t="shared" si="154"/>
        <v>4</v>
      </c>
      <c r="N187" s="166">
        <f t="shared" si="155"/>
        <v>-0.2</v>
      </c>
      <c r="O187" s="68"/>
      <c r="P187" s="137">
        <f t="shared" si="156"/>
        <v>4</v>
      </c>
      <c r="Q187" s="166">
        <f t="shared" si="157"/>
        <v>0</v>
      </c>
      <c r="R187" s="163">
        <f t="shared" si="158"/>
        <v>-1</v>
      </c>
      <c r="S187" s="164">
        <f t="shared" si="159"/>
        <v>-5.4258390996824168E-2</v>
      </c>
      <c r="U187" s="168">
        <f t="shared" si="172"/>
        <v>6</v>
      </c>
      <c r="V187" s="6">
        <f>3+3</f>
        <v>6</v>
      </c>
      <c r="W187" s="6"/>
      <c r="X187" s="137">
        <f t="shared" si="160"/>
        <v>10</v>
      </c>
      <c r="Y187" s="166">
        <f t="shared" si="161"/>
        <v>1.5</v>
      </c>
      <c r="Z187" s="168">
        <f t="shared" si="173"/>
        <v>2</v>
      </c>
      <c r="AA187" s="6">
        <v>2</v>
      </c>
      <c r="AB187" s="6"/>
      <c r="AC187" s="137">
        <f t="shared" si="162"/>
        <v>12</v>
      </c>
      <c r="AD187" s="159">
        <f t="shared" si="163"/>
        <v>0.2</v>
      </c>
      <c r="AE187" s="168">
        <f t="shared" si="174"/>
        <v>2</v>
      </c>
      <c r="AF187" s="6">
        <v>2</v>
      </c>
      <c r="AG187" s="6"/>
      <c r="AH187" s="137">
        <f t="shared" si="164"/>
        <v>14</v>
      </c>
      <c r="AI187" s="159">
        <f t="shared" si="165"/>
        <v>0.16666666666666666</v>
      </c>
      <c r="AJ187" s="168">
        <f t="shared" si="175"/>
        <v>1</v>
      </c>
      <c r="AK187" s="6">
        <v>1</v>
      </c>
      <c r="AL187" s="6"/>
      <c r="AM187" s="137">
        <f t="shared" si="166"/>
        <v>15</v>
      </c>
      <c r="AN187" s="159">
        <f t="shared" si="167"/>
        <v>7.1428571428571425E-2</v>
      </c>
      <c r="AO187" s="168">
        <f t="shared" si="176"/>
        <v>1</v>
      </c>
      <c r="AP187" s="6">
        <v>1</v>
      </c>
      <c r="AQ187" s="6"/>
      <c r="AR187" s="137">
        <f t="shared" si="168"/>
        <v>16</v>
      </c>
      <c r="AS187" s="159">
        <f t="shared" si="169"/>
        <v>6.6666666666666666E-2</v>
      </c>
      <c r="AT187" s="163">
        <f t="shared" si="170"/>
        <v>12</v>
      </c>
      <c r="AU187" s="164">
        <f t="shared" si="171"/>
        <v>0.12468265038069815</v>
      </c>
    </row>
    <row r="188" spans="2:47" ht="15" customHeight="1" outlineLevel="1">
      <c r="B188" s="49" t="s">
        <v>135</v>
      </c>
      <c r="C188" s="46" t="s">
        <v>103</v>
      </c>
      <c r="D188" s="169">
        <f>SUM(D165:D187)</f>
        <v>1</v>
      </c>
      <c r="E188" s="169">
        <f>SUM(E165:E187)</f>
        <v>50</v>
      </c>
      <c r="F188" s="169">
        <f>SUM(F165:F187)</f>
        <v>-2</v>
      </c>
      <c r="G188" s="169">
        <f>SUM(G165:G187)</f>
        <v>48</v>
      </c>
      <c r="H188" s="165">
        <f>IFERROR((G188-E188)/E188,0)</f>
        <v>-0.04</v>
      </c>
      <c r="I188" s="169">
        <f>SUM(I165:I187)</f>
        <v>2</v>
      </c>
      <c r="J188" s="169">
        <f>SUM(J165:J187)</f>
        <v>50</v>
      </c>
      <c r="K188" s="165">
        <f t="shared" ref="K188" si="177">IFERROR((J188-G188)/G188,0)</f>
        <v>4.1666666666666664E-2</v>
      </c>
      <c r="L188" s="169">
        <f>SUM(L165:L187)</f>
        <v>0</v>
      </c>
      <c r="M188" s="169">
        <f>SUM(M165:M187)</f>
        <v>50</v>
      </c>
      <c r="N188" s="165">
        <f t="shared" ref="N188" si="178">IFERROR((M188-J188)/J188,0)</f>
        <v>0</v>
      </c>
      <c r="O188" s="169">
        <f>SUM(O165:O187)</f>
        <v>1</v>
      </c>
      <c r="P188" s="169">
        <f>SUM(P165:P187)</f>
        <v>51</v>
      </c>
      <c r="Q188" s="165">
        <f t="shared" si="157"/>
        <v>0.02</v>
      </c>
      <c r="R188" s="169">
        <f>SUM(R165:R187)</f>
        <v>2</v>
      </c>
      <c r="S188" s="164">
        <f t="shared" si="159"/>
        <v>4.9629315732038215E-3</v>
      </c>
      <c r="U188" s="169">
        <f>SUM(U165:U187)</f>
        <v>10</v>
      </c>
      <c r="V188" s="169">
        <f>SUM(V165:V187)</f>
        <v>10</v>
      </c>
      <c r="W188" s="169">
        <f>SUM(W165:W187)</f>
        <v>0</v>
      </c>
      <c r="X188" s="169">
        <f>SUM(X165:X187)</f>
        <v>61</v>
      </c>
      <c r="Y188" s="165">
        <f>IFERROR((X188-P188)/P188,0)</f>
        <v>0.19607843137254902</v>
      </c>
      <c r="Z188" s="169">
        <f>SUM(Z165:Z187)</f>
        <v>8</v>
      </c>
      <c r="AA188" s="169">
        <f>SUM(AA165:AA187)</f>
        <v>8</v>
      </c>
      <c r="AB188" s="169">
        <f>SUM(AB165:AB187)</f>
        <v>0</v>
      </c>
      <c r="AC188" s="169">
        <f>SUM(AC165:AC187)</f>
        <v>69</v>
      </c>
      <c r="AD188" s="160">
        <f t="shared" ref="AD188" si="179">IFERROR((AC188-X188)/X188,0)</f>
        <v>0.13114754098360656</v>
      </c>
      <c r="AE188" s="169">
        <f>SUM(AE165:AE187)</f>
        <v>8</v>
      </c>
      <c r="AF188" s="169">
        <f>SUM(AF165:AF187)</f>
        <v>8</v>
      </c>
      <c r="AG188" s="169">
        <f>SUM(AG165:AG187)</f>
        <v>0</v>
      </c>
      <c r="AH188" s="169">
        <f>SUM(AH165:AH187)</f>
        <v>77</v>
      </c>
      <c r="AI188" s="160">
        <f t="shared" ref="AI188" si="180">IFERROR((AH188-AC188)/AC188,0)</f>
        <v>0.11594202898550725</v>
      </c>
      <c r="AJ188" s="169">
        <f>SUM(AJ165:AJ187)</f>
        <v>6</v>
      </c>
      <c r="AK188" s="169">
        <f>SUM(AK165:AK187)</f>
        <v>6</v>
      </c>
      <c r="AL188" s="169">
        <f>SUM(AL165:AL187)</f>
        <v>0</v>
      </c>
      <c r="AM188" s="169">
        <f>SUM(AM165:AM187)</f>
        <v>83</v>
      </c>
      <c r="AN188" s="160">
        <f t="shared" ref="AN188" si="181">IFERROR((AM188-AH188)/AH188,0)</f>
        <v>7.792207792207792E-2</v>
      </c>
      <c r="AO188" s="169">
        <f>SUM(AO165:AO187)</f>
        <v>5</v>
      </c>
      <c r="AP188" s="169">
        <f>SUM(AP165:AP187)</f>
        <v>5</v>
      </c>
      <c r="AQ188" s="169">
        <f>SUM(AQ165:AQ187)</f>
        <v>0</v>
      </c>
      <c r="AR188" s="169">
        <f>SUM(AR165:AR187)</f>
        <v>88</v>
      </c>
      <c r="AS188" s="160">
        <f t="shared" ref="AS188" si="182">IFERROR((AR188-AM188)/AM188,0)</f>
        <v>6.0240963855421686E-2</v>
      </c>
      <c r="AT188" s="169">
        <f>SUM(AT165:AT187)</f>
        <v>37</v>
      </c>
      <c r="AU188" s="164">
        <f t="shared" ref="AU188" si="183">IFERROR((AR188/X188)^(1/4)-1,0)</f>
        <v>9.5943611209879265E-2</v>
      </c>
    </row>
    <row r="189" spans="2:47" ht="15" customHeight="1"/>
    <row r="190" spans="2:47" ht="15.6">
      <c r="B190" s="293" t="s">
        <v>109</v>
      </c>
      <c r="C190" s="293"/>
      <c r="D190" s="293"/>
      <c r="E190" s="293"/>
      <c r="F190" s="293"/>
      <c r="G190" s="293"/>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row>
    <row r="191" spans="2:47" ht="5.45" customHeight="1" outlineLevel="1">
      <c r="B191" s="102"/>
      <c r="C191" s="102"/>
      <c r="D191" s="102"/>
      <c r="E191" s="102"/>
      <c r="F191" s="102"/>
      <c r="G191" s="102"/>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row>
    <row r="192" spans="2:47" outlineLevel="1">
      <c r="B192" s="304"/>
      <c r="C192" s="325" t="s">
        <v>102</v>
      </c>
      <c r="D192" s="310" t="s">
        <v>127</v>
      </c>
      <c r="E192" s="312"/>
      <c r="F192" s="312"/>
      <c r="G192" s="312"/>
      <c r="H192" s="312"/>
      <c r="I192" s="312"/>
      <c r="J192" s="312"/>
      <c r="K192" s="312"/>
      <c r="L192" s="312"/>
      <c r="M192" s="312"/>
      <c r="N192" s="312"/>
      <c r="O192" s="312"/>
      <c r="P192" s="312"/>
      <c r="Q192" s="311"/>
      <c r="R192" s="313" t="str">
        <f xml:space="preserve"> D193&amp;" - "&amp;O193</f>
        <v>2019 - 2023</v>
      </c>
      <c r="S192" s="314"/>
      <c r="U192" s="310" t="s">
        <v>128</v>
      </c>
      <c r="V192" s="312"/>
      <c r="W192" s="312"/>
      <c r="X192" s="312"/>
      <c r="Y192" s="312"/>
      <c r="Z192" s="312"/>
      <c r="AA192" s="312"/>
      <c r="AB192" s="312"/>
      <c r="AC192" s="312"/>
      <c r="AD192" s="312"/>
      <c r="AE192" s="312"/>
      <c r="AF192" s="312"/>
      <c r="AG192" s="312"/>
      <c r="AH192" s="312"/>
      <c r="AI192" s="312"/>
      <c r="AJ192" s="312"/>
      <c r="AK192" s="312"/>
      <c r="AL192" s="312"/>
      <c r="AM192" s="312"/>
      <c r="AN192" s="312"/>
      <c r="AO192" s="312"/>
      <c r="AP192" s="312"/>
      <c r="AQ192" s="312"/>
      <c r="AR192" s="312"/>
      <c r="AS192" s="312"/>
      <c r="AT192" s="312"/>
      <c r="AU192" s="311"/>
    </row>
    <row r="193" spans="2:47" outlineLevel="1">
      <c r="B193" s="305"/>
      <c r="C193" s="325"/>
      <c r="D193" s="310">
        <f>$C$3-5</f>
        <v>2019</v>
      </c>
      <c r="E193" s="311"/>
      <c r="F193" s="310">
        <f>$C$3-4</f>
        <v>2020</v>
      </c>
      <c r="G193" s="312"/>
      <c r="H193" s="311"/>
      <c r="I193" s="310">
        <f>$C$3-3</f>
        <v>2021</v>
      </c>
      <c r="J193" s="312"/>
      <c r="K193" s="311"/>
      <c r="L193" s="310">
        <f>$C$3-2</f>
        <v>2022</v>
      </c>
      <c r="M193" s="312"/>
      <c r="N193" s="311"/>
      <c r="O193" s="310">
        <f>$C$3-1</f>
        <v>2023</v>
      </c>
      <c r="P193" s="312"/>
      <c r="Q193" s="311"/>
      <c r="R193" s="315"/>
      <c r="S193" s="316"/>
      <c r="U193" s="310">
        <f>$C$3</f>
        <v>2024</v>
      </c>
      <c r="V193" s="312"/>
      <c r="W193" s="312"/>
      <c r="X193" s="312"/>
      <c r="Y193" s="311"/>
      <c r="Z193" s="310">
        <f>$C$3+1</f>
        <v>2025</v>
      </c>
      <c r="AA193" s="312"/>
      <c r="AB193" s="312"/>
      <c r="AC193" s="312"/>
      <c r="AD193" s="311"/>
      <c r="AE193" s="310">
        <f>$C$3+2</f>
        <v>2026</v>
      </c>
      <c r="AF193" s="312"/>
      <c r="AG193" s="312"/>
      <c r="AH193" s="312"/>
      <c r="AI193" s="311"/>
      <c r="AJ193" s="310">
        <f>$C$3+3</f>
        <v>2027</v>
      </c>
      <c r="AK193" s="312"/>
      <c r="AL193" s="312"/>
      <c r="AM193" s="312"/>
      <c r="AN193" s="311"/>
      <c r="AO193" s="310">
        <f>$C$3+4</f>
        <v>2028</v>
      </c>
      <c r="AP193" s="312"/>
      <c r="AQ193" s="312"/>
      <c r="AR193" s="312"/>
      <c r="AS193" s="311"/>
      <c r="AT193" s="317" t="str">
        <f>U193&amp;" - "&amp;AO193</f>
        <v>2024 - 2028</v>
      </c>
      <c r="AU193" s="318"/>
    </row>
    <row r="194" spans="2:47" ht="43.15" outlineLevel="1">
      <c r="B194" s="306"/>
      <c r="C194" s="325"/>
      <c r="D194" s="64" t="s">
        <v>129</v>
      </c>
      <c r="E194" s="65" t="s">
        <v>130</v>
      </c>
      <c r="F194" s="64" t="s">
        <v>129</v>
      </c>
      <c r="G194" s="8" t="s">
        <v>130</v>
      </c>
      <c r="H194" s="65" t="s">
        <v>131</v>
      </c>
      <c r="I194" s="64" t="s">
        <v>129</v>
      </c>
      <c r="J194" s="8" t="s">
        <v>130</v>
      </c>
      <c r="K194" s="65" t="s">
        <v>131</v>
      </c>
      <c r="L194" s="64" t="s">
        <v>129</v>
      </c>
      <c r="M194" s="8" t="s">
        <v>130</v>
      </c>
      <c r="N194" s="65" t="s">
        <v>131</v>
      </c>
      <c r="O194" s="64" t="s">
        <v>129</v>
      </c>
      <c r="P194" s="8" t="s">
        <v>130</v>
      </c>
      <c r="Q194" s="65" t="s">
        <v>131</v>
      </c>
      <c r="R194" s="64" t="s">
        <v>123</v>
      </c>
      <c r="S194" s="119" t="s">
        <v>132</v>
      </c>
      <c r="U194" s="64" t="s">
        <v>129</v>
      </c>
      <c r="V194" s="104" t="s">
        <v>133</v>
      </c>
      <c r="W194" s="104" t="s">
        <v>134</v>
      </c>
      <c r="X194" s="8" t="s">
        <v>130</v>
      </c>
      <c r="Y194" s="65" t="s">
        <v>131</v>
      </c>
      <c r="Z194" s="64" t="s">
        <v>129</v>
      </c>
      <c r="AA194" s="104" t="s">
        <v>133</v>
      </c>
      <c r="AB194" s="104" t="s">
        <v>134</v>
      </c>
      <c r="AC194" s="8" t="s">
        <v>130</v>
      </c>
      <c r="AD194" s="65" t="s">
        <v>131</v>
      </c>
      <c r="AE194" s="64" t="s">
        <v>129</v>
      </c>
      <c r="AF194" s="104" t="s">
        <v>133</v>
      </c>
      <c r="AG194" s="104" t="s">
        <v>134</v>
      </c>
      <c r="AH194" s="8" t="s">
        <v>130</v>
      </c>
      <c r="AI194" s="65" t="s">
        <v>131</v>
      </c>
      <c r="AJ194" s="64" t="s">
        <v>129</v>
      </c>
      <c r="AK194" s="104" t="s">
        <v>133</v>
      </c>
      <c r="AL194" s="104" t="s">
        <v>134</v>
      </c>
      <c r="AM194" s="8" t="s">
        <v>130</v>
      </c>
      <c r="AN194" s="65" t="s">
        <v>131</v>
      </c>
      <c r="AO194" s="64" t="s">
        <v>129</v>
      </c>
      <c r="AP194" s="104" t="s">
        <v>133</v>
      </c>
      <c r="AQ194" s="104" t="s">
        <v>134</v>
      </c>
      <c r="AR194" s="8" t="s">
        <v>130</v>
      </c>
      <c r="AS194" s="65" t="s">
        <v>131</v>
      </c>
      <c r="AT194" s="64" t="s">
        <v>123</v>
      </c>
      <c r="AU194" s="119" t="s">
        <v>132</v>
      </c>
    </row>
    <row r="195" spans="2:47" outlineLevel="1">
      <c r="B195" s="235" t="s">
        <v>75</v>
      </c>
      <c r="C195" s="62" t="s">
        <v>103</v>
      </c>
      <c r="D195" s="68"/>
      <c r="E195" s="69"/>
      <c r="F195" s="68"/>
      <c r="G195" s="137">
        <f t="shared" ref="G195:G217" si="184">E195+F195</f>
        <v>0</v>
      </c>
      <c r="H195" s="166">
        <f t="shared" ref="H195:H217" si="185">IFERROR((G195-E195)/E195,0)</f>
        <v>0</v>
      </c>
      <c r="I195" s="68"/>
      <c r="J195" s="137">
        <f t="shared" ref="J195:J217" si="186">G195+I195</f>
        <v>0</v>
      </c>
      <c r="K195" s="166">
        <f t="shared" ref="K195:K217" si="187">IFERROR((J195-G195)/G195,0)</f>
        <v>0</v>
      </c>
      <c r="L195" s="68"/>
      <c r="M195" s="137">
        <f t="shared" ref="M195:M217" si="188">J195+L195</f>
        <v>0</v>
      </c>
      <c r="N195" s="166">
        <f t="shared" ref="N195:N217" si="189">IFERROR((M195-J195)/J195,0)</f>
        <v>0</v>
      </c>
      <c r="O195" s="68"/>
      <c r="P195" s="137">
        <f t="shared" ref="P195:P217" si="190">M195+O195</f>
        <v>0</v>
      </c>
      <c r="Q195" s="166">
        <f t="shared" ref="Q195:Q218" si="191">IFERROR((P195-M195)/M195,0)</f>
        <v>0</v>
      </c>
      <c r="R195" s="163">
        <f t="shared" ref="R195:R217" si="192">D195+F195+I195+L195+O195</f>
        <v>0</v>
      </c>
      <c r="S195" s="164">
        <f t="shared" ref="S195:S218" si="193">IFERROR((P195/E195)^(1/4)-1,0)</f>
        <v>0</v>
      </c>
      <c r="U195" s="168">
        <f>V195+W195</f>
        <v>0</v>
      </c>
      <c r="V195" s="6"/>
      <c r="W195" s="6"/>
      <c r="X195" s="137">
        <f t="shared" ref="X195:X217" si="194">P195+U195</f>
        <v>0</v>
      </c>
      <c r="Y195" s="166">
        <f t="shared" ref="Y195:Y217" si="195">IFERROR((X195-P195)/P195,0)</f>
        <v>0</v>
      </c>
      <c r="Z195" s="168">
        <f>AA195+AB195</f>
        <v>0</v>
      </c>
      <c r="AA195" s="6"/>
      <c r="AB195" s="6"/>
      <c r="AC195" s="137">
        <f t="shared" ref="AC195:AC217" si="196">X195+Z195</f>
        <v>0</v>
      </c>
      <c r="AD195" s="159">
        <f t="shared" ref="AD195:AD217" si="197">IFERROR((AC195-X195)/X195,0)</f>
        <v>0</v>
      </c>
      <c r="AE195" s="168">
        <f>AF195+AG195</f>
        <v>0</v>
      </c>
      <c r="AF195" s="6"/>
      <c r="AG195" s="6"/>
      <c r="AH195" s="137">
        <f t="shared" ref="AH195:AH217" si="198">AC195+AE195</f>
        <v>0</v>
      </c>
      <c r="AI195" s="159">
        <f t="shared" ref="AI195:AI217" si="199">IFERROR((AH195-AC195)/AC195,0)</f>
        <v>0</v>
      </c>
      <c r="AJ195" s="168">
        <f>AK195+AL195</f>
        <v>0</v>
      </c>
      <c r="AK195" s="6"/>
      <c r="AL195" s="6"/>
      <c r="AM195" s="137">
        <f t="shared" ref="AM195:AM217" si="200">AH195+AJ195</f>
        <v>0</v>
      </c>
      <c r="AN195" s="159">
        <f t="shared" ref="AN195:AN217" si="201">IFERROR((AM195-AH195)/AH195,0)</f>
        <v>0</v>
      </c>
      <c r="AO195" s="168">
        <f>AP195+AQ195</f>
        <v>0</v>
      </c>
      <c r="AP195" s="6"/>
      <c r="AQ195" s="6"/>
      <c r="AR195" s="137">
        <f t="shared" ref="AR195:AR217" si="202">AM195+AO195</f>
        <v>0</v>
      </c>
      <c r="AS195" s="159">
        <f t="shared" ref="AS195:AS217" si="203">IFERROR((AR195-AM195)/AM195,0)</f>
        <v>0</v>
      </c>
      <c r="AT195" s="163">
        <f t="shared" ref="AT195:AT217" si="204">U195+Z195+AE195+AJ195+AO195</f>
        <v>0</v>
      </c>
      <c r="AU195" s="164">
        <f t="shared" ref="AU195:AU217" si="205">IFERROR((AR195/X195)^(1/4)-1,0)</f>
        <v>0</v>
      </c>
    </row>
    <row r="196" spans="2:47" outlineLevel="1">
      <c r="B196" s="236" t="s">
        <v>76</v>
      </c>
      <c r="C196" s="62" t="s">
        <v>103</v>
      </c>
      <c r="D196" s="68"/>
      <c r="E196" s="69"/>
      <c r="F196" s="68"/>
      <c r="G196" s="137">
        <f t="shared" si="184"/>
        <v>0</v>
      </c>
      <c r="H196" s="166">
        <f t="shared" si="185"/>
        <v>0</v>
      </c>
      <c r="I196" s="68"/>
      <c r="J196" s="137">
        <f t="shared" si="186"/>
        <v>0</v>
      </c>
      <c r="K196" s="166">
        <f t="shared" si="187"/>
        <v>0</v>
      </c>
      <c r="L196" s="68"/>
      <c r="M196" s="137">
        <f t="shared" si="188"/>
        <v>0</v>
      </c>
      <c r="N196" s="166">
        <f t="shared" si="189"/>
        <v>0</v>
      </c>
      <c r="O196" s="68"/>
      <c r="P196" s="137">
        <f t="shared" si="190"/>
        <v>0</v>
      </c>
      <c r="Q196" s="166">
        <f t="shared" si="191"/>
        <v>0</v>
      </c>
      <c r="R196" s="163">
        <f t="shared" si="192"/>
        <v>0</v>
      </c>
      <c r="S196" s="164">
        <f t="shared" si="193"/>
        <v>0</v>
      </c>
      <c r="U196" s="168">
        <f t="shared" ref="U196:U217" si="206">V196+W196</f>
        <v>0</v>
      </c>
      <c r="V196" s="6"/>
      <c r="W196" s="6"/>
      <c r="X196" s="137">
        <f t="shared" si="194"/>
        <v>0</v>
      </c>
      <c r="Y196" s="166">
        <f t="shared" si="195"/>
        <v>0</v>
      </c>
      <c r="Z196" s="168">
        <f t="shared" ref="Z196:Z217" si="207">AA196+AB196</f>
        <v>0</v>
      </c>
      <c r="AA196" s="6"/>
      <c r="AB196" s="6"/>
      <c r="AC196" s="137">
        <f t="shared" si="196"/>
        <v>0</v>
      </c>
      <c r="AD196" s="159">
        <f t="shared" si="197"/>
        <v>0</v>
      </c>
      <c r="AE196" s="168">
        <f t="shared" ref="AE196:AE217" si="208">AF196+AG196</f>
        <v>0</v>
      </c>
      <c r="AF196" s="6"/>
      <c r="AG196" s="6"/>
      <c r="AH196" s="137">
        <f t="shared" si="198"/>
        <v>0</v>
      </c>
      <c r="AI196" s="159">
        <f t="shared" si="199"/>
        <v>0</v>
      </c>
      <c r="AJ196" s="168">
        <f t="shared" ref="AJ196:AJ217" si="209">AK196+AL196</f>
        <v>0</v>
      </c>
      <c r="AK196" s="6"/>
      <c r="AL196" s="6"/>
      <c r="AM196" s="137">
        <f t="shared" si="200"/>
        <v>0</v>
      </c>
      <c r="AN196" s="159">
        <f t="shared" si="201"/>
        <v>0</v>
      </c>
      <c r="AO196" s="168">
        <f t="shared" ref="AO196:AO217" si="210">AP196+AQ196</f>
        <v>0</v>
      </c>
      <c r="AP196" s="6"/>
      <c r="AQ196" s="6"/>
      <c r="AR196" s="137">
        <f t="shared" si="202"/>
        <v>0</v>
      </c>
      <c r="AS196" s="159">
        <f t="shared" si="203"/>
        <v>0</v>
      </c>
      <c r="AT196" s="163">
        <f t="shared" si="204"/>
        <v>0</v>
      </c>
      <c r="AU196" s="164">
        <f t="shared" si="205"/>
        <v>0</v>
      </c>
    </row>
    <row r="197" spans="2:47" outlineLevel="1">
      <c r="B197" s="236" t="s">
        <v>77</v>
      </c>
      <c r="C197" s="62" t="s">
        <v>103</v>
      </c>
      <c r="D197" s="68"/>
      <c r="E197" s="69"/>
      <c r="F197" s="68"/>
      <c r="G197" s="137">
        <f t="shared" si="184"/>
        <v>0</v>
      </c>
      <c r="H197" s="166">
        <f t="shared" si="185"/>
        <v>0</v>
      </c>
      <c r="I197" s="68"/>
      <c r="J197" s="137">
        <f t="shared" si="186"/>
        <v>0</v>
      </c>
      <c r="K197" s="166">
        <f t="shared" si="187"/>
        <v>0</v>
      </c>
      <c r="L197" s="68"/>
      <c r="M197" s="137">
        <f t="shared" si="188"/>
        <v>0</v>
      </c>
      <c r="N197" s="166">
        <f t="shared" si="189"/>
        <v>0</v>
      </c>
      <c r="O197" s="68"/>
      <c r="P197" s="137">
        <f t="shared" si="190"/>
        <v>0</v>
      </c>
      <c r="Q197" s="166">
        <f t="shared" si="191"/>
        <v>0</v>
      </c>
      <c r="R197" s="163">
        <f t="shared" si="192"/>
        <v>0</v>
      </c>
      <c r="S197" s="164">
        <f t="shared" si="193"/>
        <v>0</v>
      </c>
      <c r="U197" s="168">
        <f t="shared" si="206"/>
        <v>0</v>
      </c>
      <c r="V197" s="6"/>
      <c r="W197" s="6"/>
      <c r="X197" s="137">
        <f t="shared" si="194"/>
        <v>0</v>
      </c>
      <c r="Y197" s="166">
        <f t="shared" si="195"/>
        <v>0</v>
      </c>
      <c r="Z197" s="168">
        <f t="shared" si="207"/>
        <v>0</v>
      </c>
      <c r="AA197" s="6"/>
      <c r="AB197" s="6"/>
      <c r="AC197" s="137">
        <f t="shared" si="196"/>
        <v>0</v>
      </c>
      <c r="AD197" s="159">
        <f t="shared" si="197"/>
        <v>0</v>
      </c>
      <c r="AE197" s="168">
        <f t="shared" si="208"/>
        <v>0</v>
      </c>
      <c r="AF197" s="6"/>
      <c r="AG197" s="6"/>
      <c r="AH197" s="137">
        <f t="shared" si="198"/>
        <v>0</v>
      </c>
      <c r="AI197" s="159">
        <f t="shared" si="199"/>
        <v>0</v>
      </c>
      <c r="AJ197" s="168">
        <f t="shared" si="209"/>
        <v>0</v>
      </c>
      <c r="AK197" s="6"/>
      <c r="AL197" s="6"/>
      <c r="AM197" s="137">
        <f t="shared" si="200"/>
        <v>0</v>
      </c>
      <c r="AN197" s="159">
        <f t="shared" si="201"/>
        <v>0</v>
      </c>
      <c r="AO197" s="168">
        <f t="shared" si="210"/>
        <v>0</v>
      </c>
      <c r="AP197" s="6"/>
      <c r="AQ197" s="6"/>
      <c r="AR197" s="137">
        <f t="shared" si="202"/>
        <v>0</v>
      </c>
      <c r="AS197" s="159">
        <f t="shared" si="203"/>
        <v>0</v>
      </c>
      <c r="AT197" s="163">
        <f t="shared" si="204"/>
        <v>0</v>
      </c>
      <c r="AU197" s="164">
        <f t="shared" si="205"/>
        <v>0</v>
      </c>
    </row>
    <row r="198" spans="2:47" outlineLevel="1">
      <c r="B198" s="235" t="s">
        <v>78</v>
      </c>
      <c r="C198" s="62" t="s">
        <v>103</v>
      </c>
      <c r="D198" s="68"/>
      <c r="E198" s="69"/>
      <c r="F198" s="68"/>
      <c r="G198" s="137">
        <f t="shared" si="184"/>
        <v>0</v>
      </c>
      <c r="H198" s="166">
        <f t="shared" si="185"/>
        <v>0</v>
      </c>
      <c r="I198" s="68"/>
      <c r="J198" s="137">
        <f t="shared" si="186"/>
        <v>0</v>
      </c>
      <c r="K198" s="166">
        <f t="shared" si="187"/>
        <v>0</v>
      </c>
      <c r="L198" s="68"/>
      <c r="M198" s="137">
        <f t="shared" si="188"/>
        <v>0</v>
      </c>
      <c r="N198" s="166">
        <f t="shared" si="189"/>
        <v>0</v>
      </c>
      <c r="O198" s="68"/>
      <c r="P198" s="137">
        <f t="shared" si="190"/>
        <v>0</v>
      </c>
      <c r="Q198" s="166">
        <f t="shared" si="191"/>
        <v>0</v>
      </c>
      <c r="R198" s="163">
        <f t="shared" si="192"/>
        <v>0</v>
      </c>
      <c r="S198" s="164">
        <f t="shared" si="193"/>
        <v>0</v>
      </c>
      <c r="U198" s="168">
        <f t="shared" si="206"/>
        <v>0</v>
      </c>
      <c r="V198" s="6"/>
      <c r="W198" s="6"/>
      <c r="X198" s="137">
        <f t="shared" si="194"/>
        <v>0</v>
      </c>
      <c r="Y198" s="166">
        <f t="shared" si="195"/>
        <v>0</v>
      </c>
      <c r="Z198" s="168">
        <f t="shared" si="207"/>
        <v>0</v>
      </c>
      <c r="AA198" s="6"/>
      <c r="AB198" s="6"/>
      <c r="AC198" s="137">
        <f t="shared" si="196"/>
        <v>0</v>
      </c>
      <c r="AD198" s="159">
        <f t="shared" si="197"/>
        <v>0</v>
      </c>
      <c r="AE198" s="168">
        <f t="shared" si="208"/>
        <v>0</v>
      </c>
      <c r="AF198" s="6"/>
      <c r="AG198" s="6"/>
      <c r="AH198" s="137">
        <f t="shared" si="198"/>
        <v>0</v>
      </c>
      <c r="AI198" s="159">
        <f t="shared" si="199"/>
        <v>0</v>
      </c>
      <c r="AJ198" s="168">
        <f t="shared" si="209"/>
        <v>0</v>
      </c>
      <c r="AK198" s="6"/>
      <c r="AL198" s="6"/>
      <c r="AM198" s="137">
        <f t="shared" si="200"/>
        <v>0</v>
      </c>
      <c r="AN198" s="159">
        <f t="shared" si="201"/>
        <v>0</v>
      </c>
      <c r="AO198" s="168">
        <f t="shared" si="210"/>
        <v>0</v>
      </c>
      <c r="AP198" s="6"/>
      <c r="AQ198" s="6"/>
      <c r="AR198" s="137">
        <f t="shared" si="202"/>
        <v>0</v>
      </c>
      <c r="AS198" s="159">
        <f t="shared" si="203"/>
        <v>0</v>
      </c>
      <c r="AT198" s="163">
        <f t="shared" si="204"/>
        <v>0</v>
      </c>
      <c r="AU198" s="164">
        <f t="shared" si="205"/>
        <v>0</v>
      </c>
    </row>
    <row r="199" spans="2:47" outlineLevel="1">
      <c r="B199" s="236" t="s">
        <v>79</v>
      </c>
      <c r="C199" s="62" t="s">
        <v>103</v>
      </c>
      <c r="D199" s="68"/>
      <c r="E199" s="69"/>
      <c r="F199" s="68"/>
      <c r="G199" s="137">
        <f t="shared" si="184"/>
        <v>0</v>
      </c>
      <c r="H199" s="166">
        <f t="shared" si="185"/>
        <v>0</v>
      </c>
      <c r="I199" s="68"/>
      <c r="J199" s="137">
        <f t="shared" si="186"/>
        <v>0</v>
      </c>
      <c r="K199" s="166">
        <f t="shared" si="187"/>
        <v>0</v>
      </c>
      <c r="L199" s="68"/>
      <c r="M199" s="137">
        <f t="shared" si="188"/>
        <v>0</v>
      </c>
      <c r="N199" s="166">
        <f t="shared" si="189"/>
        <v>0</v>
      </c>
      <c r="O199" s="68"/>
      <c r="P199" s="137">
        <f t="shared" si="190"/>
        <v>0</v>
      </c>
      <c r="Q199" s="166">
        <f t="shared" si="191"/>
        <v>0</v>
      </c>
      <c r="R199" s="163">
        <f t="shared" si="192"/>
        <v>0</v>
      </c>
      <c r="S199" s="164">
        <f t="shared" si="193"/>
        <v>0</v>
      </c>
      <c r="U199" s="168">
        <f t="shared" si="206"/>
        <v>0</v>
      </c>
      <c r="V199" s="6"/>
      <c r="W199" s="6"/>
      <c r="X199" s="137">
        <f t="shared" si="194"/>
        <v>0</v>
      </c>
      <c r="Y199" s="166">
        <f t="shared" si="195"/>
        <v>0</v>
      </c>
      <c r="Z199" s="168">
        <f t="shared" si="207"/>
        <v>0</v>
      </c>
      <c r="AA199" s="6"/>
      <c r="AB199" s="6"/>
      <c r="AC199" s="137">
        <f t="shared" si="196"/>
        <v>0</v>
      </c>
      <c r="AD199" s="159">
        <f t="shared" si="197"/>
        <v>0</v>
      </c>
      <c r="AE199" s="168">
        <f t="shared" si="208"/>
        <v>0</v>
      </c>
      <c r="AF199" s="6"/>
      <c r="AG199" s="6"/>
      <c r="AH199" s="137">
        <f t="shared" si="198"/>
        <v>0</v>
      </c>
      <c r="AI199" s="159">
        <f t="shared" si="199"/>
        <v>0</v>
      </c>
      <c r="AJ199" s="168">
        <f t="shared" si="209"/>
        <v>0</v>
      </c>
      <c r="AK199" s="6"/>
      <c r="AL199" s="6"/>
      <c r="AM199" s="137">
        <f t="shared" si="200"/>
        <v>0</v>
      </c>
      <c r="AN199" s="159">
        <f t="shared" si="201"/>
        <v>0</v>
      </c>
      <c r="AO199" s="168">
        <f t="shared" si="210"/>
        <v>0</v>
      </c>
      <c r="AP199" s="6"/>
      <c r="AQ199" s="6"/>
      <c r="AR199" s="137">
        <f t="shared" si="202"/>
        <v>0</v>
      </c>
      <c r="AS199" s="159">
        <f t="shared" si="203"/>
        <v>0</v>
      </c>
      <c r="AT199" s="163">
        <f t="shared" si="204"/>
        <v>0</v>
      </c>
      <c r="AU199" s="164">
        <f t="shared" si="205"/>
        <v>0</v>
      </c>
    </row>
    <row r="200" spans="2:47" outlineLevel="1">
      <c r="B200" s="236" t="s">
        <v>80</v>
      </c>
      <c r="C200" s="62" t="s">
        <v>103</v>
      </c>
      <c r="D200" s="68"/>
      <c r="E200" s="69"/>
      <c r="F200" s="68"/>
      <c r="G200" s="137">
        <f t="shared" si="184"/>
        <v>0</v>
      </c>
      <c r="H200" s="166">
        <f t="shared" si="185"/>
        <v>0</v>
      </c>
      <c r="I200" s="68"/>
      <c r="J200" s="137">
        <f t="shared" si="186"/>
        <v>0</v>
      </c>
      <c r="K200" s="166">
        <f t="shared" si="187"/>
        <v>0</v>
      </c>
      <c r="L200" s="68"/>
      <c r="M200" s="137">
        <f t="shared" si="188"/>
        <v>0</v>
      </c>
      <c r="N200" s="166">
        <f t="shared" si="189"/>
        <v>0</v>
      </c>
      <c r="O200" s="68"/>
      <c r="P200" s="137">
        <f t="shared" si="190"/>
        <v>0</v>
      </c>
      <c r="Q200" s="166">
        <f t="shared" si="191"/>
        <v>0</v>
      </c>
      <c r="R200" s="163">
        <f t="shared" si="192"/>
        <v>0</v>
      </c>
      <c r="S200" s="164">
        <f t="shared" si="193"/>
        <v>0</v>
      </c>
      <c r="U200" s="168">
        <f t="shared" si="206"/>
        <v>0</v>
      </c>
      <c r="V200" s="6"/>
      <c r="W200" s="6"/>
      <c r="X200" s="137">
        <f t="shared" si="194"/>
        <v>0</v>
      </c>
      <c r="Y200" s="166">
        <f t="shared" si="195"/>
        <v>0</v>
      </c>
      <c r="Z200" s="168">
        <f t="shared" si="207"/>
        <v>0</v>
      </c>
      <c r="AA200" s="6"/>
      <c r="AB200" s="6"/>
      <c r="AC200" s="137">
        <f t="shared" si="196"/>
        <v>0</v>
      </c>
      <c r="AD200" s="159">
        <f t="shared" si="197"/>
        <v>0</v>
      </c>
      <c r="AE200" s="168">
        <f t="shared" si="208"/>
        <v>0</v>
      </c>
      <c r="AF200" s="6"/>
      <c r="AG200" s="6"/>
      <c r="AH200" s="137">
        <f t="shared" si="198"/>
        <v>0</v>
      </c>
      <c r="AI200" s="159">
        <f t="shared" si="199"/>
        <v>0</v>
      </c>
      <c r="AJ200" s="168">
        <f t="shared" si="209"/>
        <v>0</v>
      </c>
      <c r="AK200" s="6"/>
      <c r="AL200" s="6"/>
      <c r="AM200" s="137">
        <f t="shared" si="200"/>
        <v>0</v>
      </c>
      <c r="AN200" s="159">
        <f t="shared" si="201"/>
        <v>0</v>
      </c>
      <c r="AO200" s="168">
        <f t="shared" si="210"/>
        <v>0</v>
      </c>
      <c r="AP200" s="6"/>
      <c r="AQ200" s="6"/>
      <c r="AR200" s="137">
        <f t="shared" si="202"/>
        <v>0</v>
      </c>
      <c r="AS200" s="159">
        <f t="shared" si="203"/>
        <v>0</v>
      </c>
      <c r="AT200" s="163">
        <f t="shared" si="204"/>
        <v>0</v>
      </c>
      <c r="AU200" s="164">
        <f t="shared" si="205"/>
        <v>0</v>
      </c>
    </row>
    <row r="201" spans="2:47" outlineLevel="1">
      <c r="B201" s="235" t="s">
        <v>81</v>
      </c>
      <c r="C201" s="62" t="s">
        <v>103</v>
      </c>
      <c r="D201" s="68"/>
      <c r="E201" s="69"/>
      <c r="F201" s="68"/>
      <c r="G201" s="137">
        <f t="shared" si="184"/>
        <v>0</v>
      </c>
      <c r="H201" s="166">
        <f t="shared" si="185"/>
        <v>0</v>
      </c>
      <c r="I201" s="68"/>
      <c r="J201" s="137">
        <f t="shared" si="186"/>
        <v>0</v>
      </c>
      <c r="K201" s="166">
        <f t="shared" si="187"/>
        <v>0</v>
      </c>
      <c r="L201" s="68"/>
      <c r="M201" s="137">
        <f t="shared" si="188"/>
        <v>0</v>
      </c>
      <c r="N201" s="166">
        <f t="shared" si="189"/>
        <v>0</v>
      </c>
      <c r="O201" s="68"/>
      <c r="P201" s="137">
        <f t="shared" si="190"/>
        <v>0</v>
      </c>
      <c r="Q201" s="166">
        <f t="shared" si="191"/>
        <v>0</v>
      </c>
      <c r="R201" s="163">
        <f t="shared" si="192"/>
        <v>0</v>
      </c>
      <c r="S201" s="164">
        <f t="shared" si="193"/>
        <v>0</v>
      </c>
      <c r="U201" s="168">
        <f t="shared" si="206"/>
        <v>0</v>
      </c>
      <c r="V201" s="6"/>
      <c r="W201" s="6"/>
      <c r="X201" s="137">
        <f t="shared" si="194"/>
        <v>0</v>
      </c>
      <c r="Y201" s="166">
        <f t="shared" si="195"/>
        <v>0</v>
      </c>
      <c r="Z201" s="168">
        <f t="shared" si="207"/>
        <v>0</v>
      </c>
      <c r="AA201" s="6"/>
      <c r="AB201" s="6"/>
      <c r="AC201" s="137">
        <f t="shared" si="196"/>
        <v>0</v>
      </c>
      <c r="AD201" s="159">
        <f t="shared" si="197"/>
        <v>0</v>
      </c>
      <c r="AE201" s="168">
        <f t="shared" si="208"/>
        <v>0</v>
      </c>
      <c r="AF201" s="6"/>
      <c r="AG201" s="6"/>
      <c r="AH201" s="137">
        <f t="shared" si="198"/>
        <v>0</v>
      </c>
      <c r="AI201" s="159">
        <f t="shared" si="199"/>
        <v>0</v>
      </c>
      <c r="AJ201" s="168">
        <f t="shared" si="209"/>
        <v>0</v>
      </c>
      <c r="AK201" s="6"/>
      <c r="AL201" s="6"/>
      <c r="AM201" s="137">
        <f t="shared" si="200"/>
        <v>0</v>
      </c>
      <c r="AN201" s="159">
        <f t="shared" si="201"/>
        <v>0</v>
      </c>
      <c r="AO201" s="168">
        <f t="shared" si="210"/>
        <v>0</v>
      </c>
      <c r="AP201" s="6"/>
      <c r="AQ201" s="6"/>
      <c r="AR201" s="137">
        <f t="shared" si="202"/>
        <v>0</v>
      </c>
      <c r="AS201" s="159">
        <f t="shared" si="203"/>
        <v>0</v>
      </c>
      <c r="AT201" s="163">
        <f t="shared" si="204"/>
        <v>0</v>
      </c>
      <c r="AU201" s="164">
        <f t="shared" si="205"/>
        <v>0</v>
      </c>
    </row>
    <row r="202" spans="2:47" outlineLevel="1">
      <c r="B202" s="236" t="s">
        <v>82</v>
      </c>
      <c r="C202" s="62" t="s">
        <v>103</v>
      </c>
      <c r="D202" s="68"/>
      <c r="E202" s="69"/>
      <c r="F202" s="68"/>
      <c r="G202" s="137">
        <f t="shared" si="184"/>
        <v>0</v>
      </c>
      <c r="H202" s="166">
        <f t="shared" si="185"/>
        <v>0</v>
      </c>
      <c r="I202" s="68"/>
      <c r="J202" s="137">
        <f t="shared" si="186"/>
        <v>0</v>
      </c>
      <c r="K202" s="166">
        <f t="shared" si="187"/>
        <v>0</v>
      </c>
      <c r="L202" s="68"/>
      <c r="M202" s="137">
        <f t="shared" si="188"/>
        <v>0</v>
      </c>
      <c r="N202" s="166">
        <f t="shared" si="189"/>
        <v>0</v>
      </c>
      <c r="O202" s="68"/>
      <c r="P202" s="137">
        <f t="shared" si="190"/>
        <v>0</v>
      </c>
      <c r="Q202" s="166">
        <f t="shared" si="191"/>
        <v>0</v>
      </c>
      <c r="R202" s="163">
        <f t="shared" si="192"/>
        <v>0</v>
      </c>
      <c r="S202" s="164">
        <f t="shared" si="193"/>
        <v>0</v>
      </c>
      <c r="U202" s="168">
        <f t="shared" si="206"/>
        <v>0</v>
      </c>
      <c r="V202" s="6"/>
      <c r="W202" s="6"/>
      <c r="X202" s="137">
        <f t="shared" si="194"/>
        <v>0</v>
      </c>
      <c r="Y202" s="166">
        <f t="shared" si="195"/>
        <v>0</v>
      </c>
      <c r="Z202" s="168">
        <f t="shared" si="207"/>
        <v>0</v>
      </c>
      <c r="AA202" s="6"/>
      <c r="AB202" s="6"/>
      <c r="AC202" s="137">
        <f t="shared" si="196"/>
        <v>0</v>
      </c>
      <c r="AD202" s="159">
        <f t="shared" si="197"/>
        <v>0</v>
      </c>
      <c r="AE202" s="168">
        <f t="shared" si="208"/>
        <v>0</v>
      </c>
      <c r="AF202" s="6"/>
      <c r="AG202" s="6"/>
      <c r="AH202" s="137">
        <f t="shared" si="198"/>
        <v>0</v>
      </c>
      <c r="AI202" s="159">
        <f t="shared" si="199"/>
        <v>0</v>
      </c>
      <c r="AJ202" s="168">
        <f t="shared" si="209"/>
        <v>0</v>
      </c>
      <c r="AK202" s="6"/>
      <c r="AL202" s="6"/>
      <c r="AM202" s="137">
        <f t="shared" si="200"/>
        <v>0</v>
      </c>
      <c r="AN202" s="159">
        <f t="shared" si="201"/>
        <v>0</v>
      </c>
      <c r="AO202" s="168">
        <f t="shared" si="210"/>
        <v>0</v>
      </c>
      <c r="AP202" s="6"/>
      <c r="AQ202" s="6"/>
      <c r="AR202" s="137">
        <f t="shared" si="202"/>
        <v>0</v>
      </c>
      <c r="AS202" s="159">
        <f t="shared" si="203"/>
        <v>0</v>
      </c>
      <c r="AT202" s="163">
        <f t="shared" si="204"/>
        <v>0</v>
      </c>
      <c r="AU202" s="164">
        <f t="shared" si="205"/>
        <v>0</v>
      </c>
    </row>
    <row r="203" spans="2:47" outlineLevel="1">
      <c r="B203" s="236" t="s">
        <v>83</v>
      </c>
      <c r="C203" s="62" t="s">
        <v>103</v>
      </c>
      <c r="D203" s="68"/>
      <c r="E203" s="69"/>
      <c r="F203" s="68"/>
      <c r="G203" s="137">
        <f t="shared" si="184"/>
        <v>0</v>
      </c>
      <c r="H203" s="166">
        <f t="shared" si="185"/>
        <v>0</v>
      </c>
      <c r="I203" s="68"/>
      <c r="J203" s="137">
        <f t="shared" si="186"/>
        <v>0</v>
      </c>
      <c r="K203" s="166">
        <f t="shared" si="187"/>
        <v>0</v>
      </c>
      <c r="L203" s="68"/>
      <c r="M203" s="137">
        <f t="shared" si="188"/>
        <v>0</v>
      </c>
      <c r="N203" s="166">
        <f t="shared" si="189"/>
        <v>0</v>
      </c>
      <c r="O203" s="68"/>
      <c r="P203" s="137">
        <f t="shared" si="190"/>
        <v>0</v>
      </c>
      <c r="Q203" s="166">
        <f t="shared" si="191"/>
        <v>0</v>
      </c>
      <c r="R203" s="163">
        <f t="shared" si="192"/>
        <v>0</v>
      </c>
      <c r="S203" s="164">
        <f t="shared" si="193"/>
        <v>0</v>
      </c>
      <c r="U203" s="168">
        <f t="shared" si="206"/>
        <v>0</v>
      </c>
      <c r="V203" s="6"/>
      <c r="W203" s="6"/>
      <c r="X203" s="137">
        <f t="shared" si="194"/>
        <v>0</v>
      </c>
      <c r="Y203" s="166">
        <f t="shared" si="195"/>
        <v>0</v>
      </c>
      <c r="Z203" s="168">
        <f t="shared" si="207"/>
        <v>0</v>
      </c>
      <c r="AA203" s="6"/>
      <c r="AB203" s="6"/>
      <c r="AC203" s="137">
        <f t="shared" si="196"/>
        <v>0</v>
      </c>
      <c r="AD203" s="159">
        <f t="shared" si="197"/>
        <v>0</v>
      </c>
      <c r="AE203" s="168">
        <f t="shared" si="208"/>
        <v>0</v>
      </c>
      <c r="AF203" s="6"/>
      <c r="AG203" s="6"/>
      <c r="AH203" s="137">
        <f t="shared" si="198"/>
        <v>0</v>
      </c>
      <c r="AI203" s="159">
        <f t="shared" si="199"/>
        <v>0</v>
      </c>
      <c r="AJ203" s="168">
        <f t="shared" si="209"/>
        <v>0</v>
      </c>
      <c r="AK203" s="6"/>
      <c r="AL203" s="6"/>
      <c r="AM203" s="137">
        <f t="shared" si="200"/>
        <v>0</v>
      </c>
      <c r="AN203" s="159">
        <f t="shared" si="201"/>
        <v>0</v>
      </c>
      <c r="AO203" s="168">
        <f t="shared" si="210"/>
        <v>0</v>
      </c>
      <c r="AP203" s="6"/>
      <c r="AQ203" s="6"/>
      <c r="AR203" s="137">
        <f t="shared" si="202"/>
        <v>0</v>
      </c>
      <c r="AS203" s="159">
        <f t="shared" si="203"/>
        <v>0</v>
      </c>
      <c r="AT203" s="163">
        <f t="shared" si="204"/>
        <v>0</v>
      </c>
      <c r="AU203" s="164">
        <f t="shared" si="205"/>
        <v>0</v>
      </c>
    </row>
    <row r="204" spans="2:47" outlineLevel="1">
      <c r="B204" s="235" t="s">
        <v>84</v>
      </c>
      <c r="C204" s="62" t="s">
        <v>103</v>
      </c>
      <c r="D204" s="68"/>
      <c r="E204" s="69"/>
      <c r="F204" s="68"/>
      <c r="G204" s="137">
        <f t="shared" si="184"/>
        <v>0</v>
      </c>
      <c r="H204" s="166">
        <f t="shared" si="185"/>
        <v>0</v>
      </c>
      <c r="I204" s="68"/>
      <c r="J204" s="137">
        <f t="shared" si="186"/>
        <v>0</v>
      </c>
      <c r="K204" s="166">
        <f t="shared" si="187"/>
        <v>0</v>
      </c>
      <c r="L204" s="68"/>
      <c r="M204" s="137">
        <f t="shared" si="188"/>
        <v>0</v>
      </c>
      <c r="N204" s="166">
        <f t="shared" si="189"/>
        <v>0</v>
      </c>
      <c r="O204" s="68"/>
      <c r="P204" s="137">
        <f t="shared" si="190"/>
        <v>0</v>
      </c>
      <c r="Q204" s="166">
        <f t="shared" si="191"/>
        <v>0</v>
      </c>
      <c r="R204" s="163">
        <f t="shared" si="192"/>
        <v>0</v>
      </c>
      <c r="S204" s="164">
        <f t="shared" si="193"/>
        <v>0</v>
      </c>
      <c r="U204" s="168">
        <f t="shared" si="206"/>
        <v>0</v>
      </c>
      <c r="V204" s="6"/>
      <c r="W204" s="6"/>
      <c r="X204" s="137">
        <f t="shared" si="194"/>
        <v>0</v>
      </c>
      <c r="Y204" s="166">
        <f t="shared" si="195"/>
        <v>0</v>
      </c>
      <c r="Z204" s="168">
        <f t="shared" si="207"/>
        <v>0</v>
      </c>
      <c r="AA204" s="6"/>
      <c r="AB204" s="6"/>
      <c r="AC204" s="137">
        <f t="shared" si="196"/>
        <v>0</v>
      </c>
      <c r="AD204" s="159">
        <f t="shared" si="197"/>
        <v>0</v>
      </c>
      <c r="AE204" s="168">
        <f t="shared" si="208"/>
        <v>0</v>
      </c>
      <c r="AF204" s="6"/>
      <c r="AG204" s="6"/>
      <c r="AH204" s="137">
        <f t="shared" si="198"/>
        <v>0</v>
      </c>
      <c r="AI204" s="159">
        <f t="shared" si="199"/>
        <v>0</v>
      </c>
      <c r="AJ204" s="168">
        <f t="shared" si="209"/>
        <v>0</v>
      </c>
      <c r="AK204" s="6"/>
      <c r="AL204" s="6"/>
      <c r="AM204" s="137">
        <f t="shared" si="200"/>
        <v>0</v>
      </c>
      <c r="AN204" s="159">
        <f t="shared" si="201"/>
        <v>0</v>
      </c>
      <c r="AO204" s="168">
        <f t="shared" si="210"/>
        <v>0</v>
      </c>
      <c r="AP204" s="6"/>
      <c r="AQ204" s="6"/>
      <c r="AR204" s="137">
        <f t="shared" si="202"/>
        <v>0</v>
      </c>
      <c r="AS204" s="159">
        <f t="shared" si="203"/>
        <v>0</v>
      </c>
      <c r="AT204" s="163">
        <f t="shared" si="204"/>
        <v>0</v>
      </c>
      <c r="AU204" s="164">
        <f t="shared" si="205"/>
        <v>0</v>
      </c>
    </row>
    <row r="205" spans="2:47" outlineLevel="1">
      <c r="B205" s="237" t="s">
        <v>85</v>
      </c>
      <c r="C205" s="62" t="s">
        <v>103</v>
      </c>
      <c r="D205" s="68"/>
      <c r="E205" s="69"/>
      <c r="F205" s="68"/>
      <c r="G205" s="137">
        <f t="shared" si="184"/>
        <v>0</v>
      </c>
      <c r="H205" s="166">
        <f t="shared" si="185"/>
        <v>0</v>
      </c>
      <c r="I205" s="68"/>
      <c r="J205" s="137">
        <f t="shared" si="186"/>
        <v>0</v>
      </c>
      <c r="K205" s="166">
        <f t="shared" si="187"/>
        <v>0</v>
      </c>
      <c r="L205" s="68"/>
      <c r="M205" s="137">
        <f t="shared" si="188"/>
        <v>0</v>
      </c>
      <c r="N205" s="166">
        <f t="shared" si="189"/>
        <v>0</v>
      </c>
      <c r="O205" s="68"/>
      <c r="P205" s="137">
        <f t="shared" si="190"/>
        <v>0</v>
      </c>
      <c r="Q205" s="166">
        <f t="shared" si="191"/>
        <v>0</v>
      </c>
      <c r="R205" s="163">
        <f t="shared" si="192"/>
        <v>0</v>
      </c>
      <c r="S205" s="164">
        <f t="shared" si="193"/>
        <v>0</v>
      </c>
      <c r="U205" s="168">
        <f t="shared" si="206"/>
        <v>0</v>
      </c>
      <c r="V205" s="6"/>
      <c r="W205" s="6"/>
      <c r="X205" s="137">
        <f t="shared" si="194"/>
        <v>0</v>
      </c>
      <c r="Y205" s="166">
        <f t="shared" si="195"/>
        <v>0</v>
      </c>
      <c r="Z205" s="168">
        <f t="shared" si="207"/>
        <v>0</v>
      </c>
      <c r="AA205" s="6"/>
      <c r="AB205" s="6"/>
      <c r="AC205" s="137">
        <f t="shared" si="196"/>
        <v>0</v>
      </c>
      <c r="AD205" s="159">
        <f t="shared" si="197"/>
        <v>0</v>
      </c>
      <c r="AE205" s="168">
        <f t="shared" si="208"/>
        <v>0</v>
      </c>
      <c r="AF205" s="6"/>
      <c r="AG205" s="6"/>
      <c r="AH205" s="137">
        <f t="shared" si="198"/>
        <v>0</v>
      </c>
      <c r="AI205" s="159">
        <f t="shared" si="199"/>
        <v>0</v>
      </c>
      <c r="AJ205" s="168">
        <f t="shared" si="209"/>
        <v>0</v>
      </c>
      <c r="AK205" s="6"/>
      <c r="AL205" s="6"/>
      <c r="AM205" s="137">
        <f t="shared" si="200"/>
        <v>0</v>
      </c>
      <c r="AN205" s="159">
        <f t="shared" si="201"/>
        <v>0</v>
      </c>
      <c r="AO205" s="168">
        <f t="shared" si="210"/>
        <v>0</v>
      </c>
      <c r="AP205" s="6"/>
      <c r="AQ205" s="6"/>
      <c r="AR205" s="137">
        <f t="shared" si="202"/>
        <v>0</v>
      </c>
      <c r="AS205" s="159">
        <f t="shared" si="203"/>
        <v>0</v>
      </c>
      <c r="AT205" s="163">
        <f t="shared" si="204"/>
        <v>0</v>
      </c>
      <c r="AU205" s="164">
        <f t="shared" si="205"/>
        <v>0</v>
      </c>
    </row>
    <row r="206" spans="2:47" outlineLevel="1">
      <c r="B206" s="235" t="s">
        <v>86</v>
      </c>
      <c r="C206" s="62" t="s">
        <v>103</v>
      </c>
      <c r="D206" s="68"/>
      <c r="E206" s="69"/>
      <c r="F206" s="68"/>
      <c r="G206" s="137">
        <f t="shared" si="184"/>
        <v>0</v>
      </c>
      <c r="H206" s="166">
        <f t="shared" si="185"/>
        <v>0</v>
      </c>
      <c r="I206" s="68"/>
      <c r="J206" s="137">
        <f t="shared" si="186"/>
        <v>0</v>
      </c>
      <c r="K206" s="166">
        <f t="shared" si="187"/>
        <v>0</v>
      </c>
      <c r="L206" s="68"/>
      <c r="M206" s="137">
        <f t="shared" si="188"/>
        <v>0</v>
      </c>
      <c r="N206" s="166">
        <f t="shared" si="189"/>
        <v>0</v>
      </c>
      <c r="O206" s="68"/>
      <c r="P206" s="137">
        <f t="shared" si="190"/>
        <v>0</v>
      </c>
      <c r="Q206" s="166">
        <f t="shared" si="191"/>
        <v>0</v>
      </c>
      <c r="R206" s="163">
        <f t="shared" si="192"/>
        <v>0</v>
      </c>
      <c r="S206" s="164">
        <f t="shared" si="193"/>
        <v>0</v>
      </c>
      <c r="U206" s="168">
        <f t="shared" si="206"/>
        <v>0</v>
      </c>
      <c r="V206" s="6"/>
      <c r="W206" s="6"/>
      <c r="X206" s="137">
        <f t="shared" si="194"/>
        <v>0</v>
      </c>
      <c r="Y206" s="166">
        <f t="shared" si="195"/>
        <v>0</v>
      </c>
      <c r="Z206" s="168">
        <f t="shared" si="207"/>
        <v>0</v>
      </c>
      <c r="AA206" s="6"/>
      <c r="AB206" s="6"/>
      <c r="AC206" s="137">
        <f t="shared" si="196"/>
        <v>0</v>
      </c>
      <c r="AD206" s="159">
        <f t="shared" si="197"/>
        <v>0</v>
      </c>
      <c r="AE206" s="168">
        <f t="shared" si="208"/>
        <v>0</v>
      </c>
      <c r="AF206" s="6"/>
      <c r="AG206" s="6"/>
      <c r="AH206" s="137">
        <f t="shared" si="198"/>
        <v>0</v>
      </c>
      <c r="AI206" s="159">
        <f t="shared" si="199"/>
        <v>0</v>
      </c>
      <c r="AJ206" s="168">
        <f t="shared" si="209"/>
        <v>0</v>
      </c>
      <c r="AK206" s="6"/>
      <c r="AL206" s="6"/>
      <c r="AM206" s="137">
        <f t="shared" si="200"/>
        <v>0</v>
      </c>
      <c r="AN206" s="159">
        <f t="shared" si="201"/>
        <v>0</v>
      </c>
      <c r="AO206" s="168">
        <f t="shared" si="210"/>
        <v>0</v>
      </c>
      <c r="AP206" s="6"/>
      <c r="AQ206" s="6"/>
      <c r="AR206" s="137">
        <f t="shared" si="202"/>
        <v>0</v>
      </c>
      <c r="AS206" s="159">
        <f t="shared" si="203"/>
        <v>0</v>
      </c>
      <c r="AT206" s="163">
        <f t="shared" si="204"/>
        <v>0</v>
      </c>
      <c r="AU206" s="164">
        <f t="shared" si="205"/>
        <v>0</v>
      </c>
    </row>
    <row r="207" spans="2:47" outlineLevel="1">
      <c r="B207" s="236" t="s">
        <v>87</v>
      </c>
      <c r="C207" s="62" t="s">
        <v>103</v>
      </c>
      <c r="D207" s="68"/>
      <c r="E207" s="69"/>
      <c r="F207" s="68"/>
      <c r="G207" s="137">
        <f t="shared" si="184"/>
        <v>0</v>
      </c>
      <c r="H207" s="166">
        <f t="shared" si="185"/>
        <v>0</v>
      </c>
      <c r="I207" s="68"/>
      <c r="J207" s="137">
        <f t="shared" si="186"/>
        <v>0</v>
      </c>
      <c r="K207" s="166">
        <f t="shared" si="187"/>
        <v>0</v>
      </c>
      <c r="L207" s="68"/>
      <c r="M207" s="137">
        <f t="shared" si="188"/>
        <v>0</v>
      </c>
      <c r="N207" s="166">
        <f t="shared" si="189"/>
        <v>0</v>
      </c>
      <c r="O207" s="68"/>
      <c r="P207" s="137">
        <f t="shared" si="190"/>
        <v>0</v>
      </c>
      <c r="Q207" s="166">
        <f t="shared" si="191"/>
        <v>0</v>
      </c>
      <c r="R207" s="163">
        <f t="shared" si="192"/>
        <v>0</v>
      </c>
      <c r="S207" s="164">
        <f t="shared" si="193"/>
        <v>0</v>
      </c>
      <c r="U207" s="168">
        <f t="shared" si="206"/>
        <v>0</v>
      </c>
      <c r="V207" s="6"/>
      <c r="W207" s="6"/>
      <c r="X207" s="137">
        <f t="shared" si="194"/>
        <v>0</v>
      </c>
      <c r="Y207" s="166">
        <f t="shared" si="195"/>
        <v>0</v>
      </c>
      <c r="Z207" s="168">
        <f t="shared" si="207"/>
        <v>0</v>
      </c>
      <c r="AA207" s="6"/>
      <c r="AB207" s="6"/>
      <c r="AC207" s="137">
        <f t="shared" si="196"/>
        <v>0</v>
      </c>
      <c r="AD207" s="159">
        <f t="shared" si="197"/>
        <v>0</v>
      </c>
      <c r="AE207" s="168">
        <f t="shared" si="208"/>
        <v>0</v>
      </c>
      <c r="AF207" s="6"/>
      <c r="AG207" s="6"/>
      <c r="AH207" s="137">
        <f t="shared" si="198"/>
        <v>0</v>
      </c>
      <c r="AI207" s="159">
        <f t="shared" si="199"/>
        <v>0</v>
      </c>
      <c r="AJ207" s="168">
        <f t="shared" si="209"/>
        <v>0</v>
      </c>
      <c r="AK207" s="6"/>
      <c r="AL207" s="6"/>
      <c r="AM207" s="137">
        <f t="shared" si="200"/>
        <v>0</v>
      </c>
      <c r="AN207" s="159">
        <f t="shared" si="201"/>
        <v>0</v>
      </c>
      <c r="AO207" s="168">
        <f t="shared" si="210"/>
        <v>0</v>
      </c>
      <c r="AP207" s="6"/>
      <c r="AQ207" s="6"/>
      <c r="AR207" s="137">
        <f t="shared" si="202"/>
        <v>0</v>
      </c>
      <c r="AS207" s="159">
        <f t="shared" si="203"/>
        <v>0</v>
      </c>
      <c r="AT207" s="163">
        <f t="shared" si="204"/>
        <v>0</v>
      </c>
      <c r="AU207" s="164">
        <f t="shared" si="205"/>
        <v>0</v>
      </c>
    </row>
    <row r="208" spans="2:47" outlineLevel="1">
      <c r="B208" s="235" t="s">
        <v>88</v>
      </c>
      <c r="C208" s="62" t="s">
        <v>103</v>
      </c>
      <c r="D208" s="68"/>
      <c r="E208" s="69"/>
      <c r="F208" s="68"/>
      <c r="G208" s="137">
        <f t="shared" si="184"/>
        <v>0</v>
      </c>
      <c r="H208" s="166">
        <f t="shared" si="185"/>
        <v>0</v>
      </c>
      <c r="I208" s="68"/>
      <c r="J208" s="137">
        <f t="shared" si="186"/>
        <v>0</v>
      </c>
      <c r="K208" s="166">
        <f t="shared" si="187"/>
        <v>0</v>
      </c>
      <c r="L208" s="68"/>
      <c r="M208" s="137">
        <f t="shared" si="188"/>
        <v>0</v>
      </c>
      <c r="N208" s="166">
        <f t="shared" si="189"/>
        <v>0</v>
      </c>
      <c r="O208" s="68"/>
      <c r="P208" s="137">
        <f t="shared" si="190"/>
        <v>0</v>
      </c>
      <c r="Q208" s="166">
        <f t="shared" si="191"/>
        <v>0</v>
      </c>
      <c r="R208" s="163">
        <f t="shared" si="192"/>
        <v>0</v>
      </c>
      <c r="S208" s="164">
        <f t="shared" si="193"/>
        <v>0</v>
      </c>
      <c r="U208" s="168">
        <f t="shared" si="206"/>
        <v>0</v>
      </c>
      <c r="V208" s="6"/>
      <c r="W208" s="6"/>
      <c r="X208" s="137">
        <f t="shared" si="194"/>
        <v>0</v>
      </c>
      <c r="Y208" s="166">
        <f t="shared" si="195"/>
        <v>0</v>
      </c>
      <c r="Z208" s="168">
        <f t="shared" si="207"/>
        <v>0</v>
      </c>
      <c r="AA208" s="6"/>
      <c r="AB208" s="6"/>
      <c r="AC208" s="137">
        <f t="shared" si="196"/>
        <v>0</v>
      </c>
      <c r="AD208" s="159">
        <f t="shared" si="197"/>
        <v>0</v>
      </c>
      <c r="AE208" s="168">
        <f t="shared" si="208"/>
        <v>0</v>
      </c>
      <c r="AF208" s="6"/>
      <c r="AG208" s="6"/>
      <c r="AH208" s="137">
        <f t="shared" si="198"/>
        <v>0</v>
      </c>
      <c r="AI208" s="159">
        <f t="shared" si="199"/>
        <v>0</v>
      </c>
      <c r="AJ208" s="168">
        <f t="shared" si="209"/>
        <v>0</v>
      </c>
      <c r="AK208" s="6"/>
      <c r="AL208" s="6"/>
      <c r="AM208" s="137">
        <f t="shared" si="200"/>
        <v>0</v>
      </c>
      <c r="AN208" s="159">
        <f t="shared" si="201"/>
        <v>0</v>
      </c>
      <c r="AO208" s="168">
        <f t="shared" si="210"/>
        <v>0</v>
      </c>
      <c r="AP208" s="6"/>
      <c r="AQ208" s="6"/>
      <c r="AR208" s="137">
        <f t="shared" si="202"/>
        <v>0</v>
      </c>
      <c r="AS208" s="159">
        <f t="shared" si="203"/>
        <v>0</v>
      </c>
      <c r="AT208" s="163">
        <f t="shared" si="204"/>
        <v>0</v>
      </c>
      <c r="AU208" s="164">
        <f t="shared" si="205"/>
        <v>0</v>
      </c>
    </row>
    <row r="209" spans="2:47" outlineLevel="1">
      <c r="B209" s="236" t="s">
        <v>89</v>
      </c>
      <c r="C209" s="62" t="s">
        <v>103</v>
      </c>
      <c r="D209" s="68"/>
      <c r="E209" s="69"/>
      <c r="F209" s="68"/>
      <c r="G209" s="137">
        <f t="shared" si="184"/>
        <v>0</v>
      </c>
      <c r="H209" s="166">
        <f t="shared" si="185"/>
        <v>0</v>
      </c>
      <c r="I209" s="68"/>
      <c r="J209" s="137">
        <f t="shared" si="186"/>
        <v>0</v>
      </c>
      <c r="K209" s="166">
        <f t="shared" si="187"/>
        <v>0</v>
      </c>
      <c r="L209" s="68"/>
      <c r="M209" s="137">
        <f t="shared" si="188"/>
        <v>0</v>
      </c>
      <c r="N209" s="166">
        <f t="shared" si="189"/>
        <v>0</v>
      </c>
      <c r="O209" s="68"/>
      <c r="P209" s="137">
        <f t="shared" si="190"/>
        <v>0</v>
      </c>
      <c r="Q209" s="166">
        <f t="shared" si="191"/>
        <v>0</v>
      </c>
      <c r="R209" s="163">
        <f t="shared" si="192"/>
        <v>0</v>
      </c>
      <c r="S209" s="164">
        <f t="shared" si="193"/>
        <v>0</v>
      </c>
      <c r="U209" s="168">
        <f t="shared" si="206"/>
        <v>0</v>
      </c>
      <c r="V209" s="6"/>
      <c r="W209" s="6"/>
      <c r="X209" s="137">
        <f t="shared" si="194"/>
        <v>0</v>
      </c>
      <c r="Y209" s="166">
        <f t="shared" si="195"/>
        <v>0</v>
      </c>
      <c r="Z209" s="168">
        <f t="shared" si="207"/>
        <v>0</v>
      </c>
      <c r="AA209" s="6"/>
      <c r="AB209" s="6"/>
      <c r="AC209" s="137">
        <f t="shared" si="196"/>
        <v>0</v>
      </c>
      <c r="AD209" s="159">
        <f t="shared" si="197"/>
        <v>0</v>
      </c>
      <c r="AE209" s="168">
        <f t="shared" si="208"/>
        <v>0</v>
      </c>
      <c r="AF209" s="6"/>
      <c r="AG209" s="6"/>
      <c r="AH209" s="137">
        <f t="shared" si="198"/>
        <v>0</v>
      </c>
      <c r="AI209" s="159">
        <f t="shared" si="199"/>
        <v>0</v>
      </c>
      <c r="AJ209" s="168">
        <f t="shared" si="209"/>
        <v>0</v>
      </c>
      <c r="AK209" s="6"/>
      <c r="AL209" s="6"/>
      <c r="AM209" s="137">
        <f t="shared" si="200"/>
        <v>0</v>
      </c>
      <c r="AN209" s="159">
        <f t="shared" si="201"/>
        <v>0</v>
      </c>
      <c r="AO209" s="168">
        <f t="shared" si="210"/>
        <v>0</v>
      </c>
      <c r="AP209" s="6"/>
      <c r="AQ209" s="6"/>
      <c r="AR209" s="137">
        <f t="shared" si="202"/>
        <v>0</v>
      </c>
      <c r="AS209" s="159">
        <f t="shared" si="203"/>
        <v>0</v>
      </c>
      <c r="AT209" s="163">
        <f t="shared" si="204"/>
        <v>0</v>
      </c>
      <c r="AU209" s="164">
        <f t="shared" si="205"/>
        <v>0</v>
      </c>
    </row>
    <row r="210" spans="2:47" outlineLevel="1">
      <c r="B210" s="235" t="s">
        <v>90</v>
      </c>
      <c r="C210" s="62" t="s">
        <v>103</v>
      </c>
      <c r="D210" s="68"/>
      <c r="E210" s="69"/>
      <c r="F210" s="68"/>
      <c r="G210" s="137">
        <f t="shared" si="184"/>
        <v>0</v>
      </c>
      <c r="H210" s="166">
        <f t="shared" si="185"/>
        <v>0</v>
      </c>
      <c r="I210" s="68"/>
      <c r="J210" s="137">
        <f t="shared" si="186"/>
        <v>0</v>
      </c>
      <c r="K210" s="166">
        <f t="shared" si="187"/>
        <v>0</v>
      </c>
      <c r="L210" s="68"/>
      <c r="M210" s="137">
        <f t="shared" si="188"/>
        <v>0</v>
      </c>
      <c r="N210" s="166">
        <f t="shared" si="189"/>
        <v>0</v>
      </c>
      <c r="O210" s="68"/>
      <c r="P210" s="137">
        <f t="shared" si="190"/>
        <v>0</v>
      </c>
      <c r="Q210" s="166">
        <f t="shared" si="191"/>
        <v>0</v>
      </c>
      <c r="R210" s="163">
        <f t="shared" si="192"/>
        <v>0</v>
      </c>
      <c r="S210" s="164">
        <f t="shared" si="193"/>
        <v>0</v>
      </c>
      <c r="U210" s="168">
        <f t="shared" si="206"/>
        <v>0</v>
      </c>
      <c r="V210" s="6"/>
      <c r="W210" s="6"/>
      <c r="X210" s="137">
        <f t="shared" si="194"/>
        <v>0</v>
      </c>
      <c r="Y210" s="166">
        <f t="shared" si="195"/>
        <v>0</v>
      </c>
      <c r="Z210" s="168">
        <f t="shared" si="207"/>
        <v>0</v>
      </c>
      <c r="AA210" s="6"/>
      <c r="AB210" s="6"/>
      <c r="AC210" s="137">
        <f t="shared" si="196"/>
        <v>0</v>
      </c>
      <c r="AD210" s="159">
        <f t="shared" si="197"/>
        <v>0</v>
      </c>
      <c r="AE210" s="168">
        <f t="shared" si="208"/>
        <v>0</v>
      </c>
      <c r="AF210" s="6"/>
      <c r="AG210" s="6"/>
      <c r="AH210" s="137">
        <f t="shared" si="198"/>
        <v>0</v>
      </c>
      <c r="AI210" s="159">
        <f t="shared" si="199"/>
        <v>0</v>
      </c>
      <c r="AJ210" s="168">
        <f t="shared" si="209"/>
        <v>0</v>
      </c>
      <c r="AK210" s="6"/>
      <c r="AL210" s="6"/>
      <c r="AM210" s="137">
        <f t="shared" si="200"/>
        <v>0</v>
      </c>
      <c r="AN210" s="159">
        <f t="shared" si="201"/>
        <v>0</v>
      </c>
      <c r="AO210" s="168">
        <f t="shared" si="210"/>
        <v>0</v>
      </c>
      <c r="AP210" s="6"/>
      <c r="AQ210" s="6"/>
      <c r="AR210" s="137">
        <f t="shared" si="202"/>
        <v>0</v>
      </c>
      <c r="AS210" s="159">
        <f t="shared" si="203"/>
        <v>0</v>
      </c>
      <c r="AT210" s="163">
        <f t="shared" si="204"/>
        <v>0</v>
      </c>
      <c r="AU210" s="164">
        <f t="shared" si="205"/>
        <v>0</v>
      </c>
    </row>
    <row r="211" spans="2:47" outlineLevel="1">
      <c r="B211" s="236" t="s">
        <v>91</v>
      </c>
      <c r="C211" s="62" t="s">
        <v>103</v>
      </c>
      <c r="D211" s="68"/>
      <c r="E211" s="69"/>
      <c r="F211" s="68"/>
      <c r="G211" s="137">
        <f t="shared" si="184"/>
        <v>0</v>
      </c>
      <c r="H211" s="166">
        <f t="shared" si="185"/>
        <v>0</v>
      </c>
      <c r="I211" s="68"/>
      <c r="J211" s="137">
        <f t="shared" si="186"/>
        <v>0</v>
      </c>
      <c r="K211" s="166">
        <f t="shared" si="187"/>
        <v>0</v>
      </c>
      <c r="L211" s="68"/>
      <c r="M211" s="137">
        <f t="shared" si="188"/>
        <v>0</v>
      </c>
      <c r="N211" s="166">
        <f t="shared" si="189"/>
        <v>0</v>
      </c>
      <c r="O211" s="68"/>
      <c r="P211" s="137">
        <f t="shared" si="190"/>
        <v>0</v>
      </c>
      <c r="Q211" s="166">
        <f t="shared" si="191"/>
        <v>0</v>
      </c>
      <c r="R211" s="163">
        <f t="shared" si="192"/>
        <v>0</v>
      </c>
      <c r="S211" s="164">
        <f t="shared" si="193"/>
        <v>0</v>
      </c>
      <c r="U211" s="168">
        <f t="shared" si="206"/>
        <v>0</v>
      </c>
      <c r="V211" s="6"/>
      <c r="W211" s="6"/>
      <c r="X211" s="137">
        <f t="shared" si="194"/>
        <v>0</v>
      </c>
      <c r="Y211" s="166">
        <f t="shared" si="195"/>
        <v>0</v>
      </c>
      <c r="Z211" s="168">
        <f t="shared" si="207"/>
        <v>0</v>
      </c>
      <c r="AA211" s="6"/>
      <c r="AB211" s="6"/>
      <c r="AC211" s="137">
        <f t="shared" si="196"/>
        <v>0</v>
      </c>
      <c r="AD211" s="159">
        <f t="shared" si="197"/>
        <v>0</v>
      </c>
      <c r="AE211" s="168">
        <f t="shared" si="208"/>
        <v>0</v>
      </c>
      <c r="AF211" s="6"/>
      <c r="AG211" s="6"/>
      <c r="AH211" s="137">
        <f t="shared" si="198"/>
        <v>0</v>
      </c>
      <c r="AI211" s="159">
        <f t="shared" si="199"/>
        <v>0</v>
      </c>
      <c r="AJ211" s="168">
        <f t="shared" si="209"/>
        <v>0</v>
      </c>
      <c r="AK211" s="6"/>
      <c r="AL211" s="6"/>
      <c r="AM211" s="137">
        <f t="shared" si="200"/>
        <v>0</v>
      </c>
      <c r="AN211" s="159">
        <f t="shared" si="201"/>
        <v>0</v>
      </c>
      <c r="AO211" s="168">
        <f t="shared" si="210"/>
        <v>0</v>
      </c>
      <c r="AP211" s="6"/>
      <c r="AQ211" s="6"/>
      <c r="AR211" s="137">
        <f t="shared" si="202"/>
        <v>0</v>
      </c>
      <c r="AS211" s="159">
        <f t="shared" si="203"/>
        <v>0</v>
      </c>
      <c r="AT211" s="163">
        <f t="shared" si="204"/>
        <v>0</v>
      </c>
      <c r="AU211" s="164">
        <f t="shared" si="205"/>
        <v>0</v>
      </c>
    </row>
    <row r="212" spans="2:47" outlineLevel="1">
      <c r="B212" s="236" t="s">
        <v>92</v>
      </c>
      <c r="C212" s="62" t="s">
        <v>103</v>
      </c>
      <c r="D212" s="68"/>
      <c r="E212" s="69"/>
      <c r="F212" s="68"/>
      <c r="G212" s="137">
        <f t="shared" si="184"/>
        <v>0</v>
      </c>
      <c r="H212" s="166">
        <f t="shared" si="185"/>
        <v>0</v>
      </c>
      <c r="I212" s="68"/>
      <c r="J212" s="137">
        <f t="shared" si="186"/>
        <v>0</v>
      </c>
      <c r="K212" s="166">
        <f t="shared" si="187"/>
        <v>0</v>
      </c>
      <c r="L212" s="68"/>
      <c r="M212" s="137">
        <f t="shared" si="188"/>
        <v>0</v>
      </c>
      <c r="N212" s="166">
        <f t="shared" si="189"/>
        <v>0</v>
      </c>
      <c r="O212" s="68"/>
      <c r="P212" s="137">
        <f t="shared" si="190"/>
        <v>0</v>
      </c>
      <c r="Q212" s="166">
        <f t="shared" si="191"/>
        <v>0</v>
      </c>
      <c r="R212" s="163">
        <f t="shared" si="192"/>
        <v>0</v>
      </c>
      <c r="S212" s="164">
        <f t="shared" si="193"/>
        <v>0</v>
      </c>
      <c r="U212" s="168">
        <f t="shared" si="206"/>
        <v>0</v>
      </c>
      <c r="V212" s="6"/>
      <c r="W212" s="6"/>
      <c r="X212" s="137">
        <f t="shared" si="194"/>
        <v>0</v>
      </c>
      <c r="Y212" s="166">
        <f t="shared" si="195"/>
        <v>0</v>
      </c>
      <c r="Z212" s="168">
        <f t="shared" si="207"/>
        <v>0</v>
      </c>
      <c r="AA212" s="6"/>
      <c r="AB212" s="6"/>
      <c r="AC212" s="137">
        <f t="shared" si="196"/>
        <v>0</v>
      </c>
      <c r="AD212" s="159">
        <f t="shared" si="197"/>
        <v>0</v>
      </c>
      <c r="AE212" s="168">
        <f t="shared" si="208"/>
        <v>0</v>
      </c>
      <c r="AF212" s="6"/>
      <c r="AG212" s="6"/>
      <c r="AH212" s="137">
        <f t="shared" si="198"/>
        <v>0</v>
      </c>
      <c r="AI212" s="159">
        <f t="shared" si="199"/>
        <v>0</v>
      </c>
      <c r="AJ212" s="168">
        <f t="shared" si="209"/>
        <v>0</v>
      </c>
      <c r="AK212" s="6"/>
      <c r="AL212" s="6"/>
      <c r="AM212" s="137">
        <f t="shared" si="200"/>
        <v>0</v>
      </c>
      <c r="AN212" s="159">
        <f t="shared" si="201"/>
        <v>0</v>
      </c>
      <c r="AO212" s="168">
        <f t="shared" si="210"/>
        <v>0</v>
      </c>
      <c r="AP212" s="6"/>
      <c r="AQ212" s="6"/>
      <c r="AR212" s="137">
        <f t="shared" si="202"/>
        <v>0</v>
      </c>
      <c r="AS212" s="159">
        <f t="shared" si="203"/>
        <v>0</v>
      </c>
      <c r="AT212" s="163">
        <f t="shared" si="204"/>
        <v>0</v>
      </c>
      <c r="AU212" s="164">
        <f t="shared" si="205"/>
        <v>0</v>
      </c>
    </row>
    <row r="213" spans="2:47" outlineLevel="1">
      <c r="B213" s="235" t="s">
        <v>84</v>
      </c>
      <c r="C213" s="62" t="s">
        <v>103</v>
      </c>
      <c r="D213" s="68"/>
      <c r="E213" s="69"/>
      <c r="F213" s="68"/>
      <c r="G213" s="137">
        <f t="shared" si="184"/>
        <v>0</v>
      </c>
      <c r="H213" s="166">
        <f t="shared" si="185"/>
        <v>0</v>
      </c>
      <c r="I213" s="68"/>
      <c r="J213" s="137">
        <f t="shared" si="186"/>
        <v>0</v>
      </c>
      <c r="K213" s="166">
        <f t="shared" si="187"/>
        <v>0</v>
      </c>
      <c r="L213" s="68"/>
      <c r="M213" s="137">
        <f t="shared" si="188"/>
        <v>0</v>
      </c>
      <c r="N213" s="166">
        <f t="shared" si="189"/>
        <v>0</v>
      </c>
      <c r="O213" s="68"/>
      <c r="P213" s="137">
        <f t="shared" si="190"/>
        <v>0</v>
      </c>
      <c r="Q213" s="166">
        <f t="shared" si="191"/>
        <v>0</v>
      </c>
      <c r="R213" s="163">
        <f t="shared" si="192"/>
        <v>0</v>
      </c>
      <c r="S213" s="164">
        <f t="shared" si="193"/>
        <v>0</v>
      </c>
      <c r="U213" s="168">
        <f t="shared" si="206"/>
        <v>0</v>
      </c>
      <c r="V213" s="6"/>
      <c r="W213" s="6"/>
      <c r="X213" s="137">
        <f t="shared" si="194"/>
        <v>0</v>
      </c>
      <c r="Y213" s="166">
        <f t="shared" si="195"/>
        <v>0</v>
      </c>
      <c r="Z213" s="168">
        <f t="shared" si="207"/>
        <v>0</v>
      </c>
      <c r="AA213" s="6"/>
      <c r="AB213" s="6"/>
      <c r="AC213" s="137">
        <f t="shared" si="196"/>
        <v>0</v>
      </c>
      <c r="AD213" s="159">
        <f t="shared" si="197"/>
        <v>0</v>
      </c>
      <c r="AE213" s="168">
        <f t="shared" si="208"/>
        <v>0</v>
      </c>
      <c r="AF213" s="6"/>
      <c r="AG213" s="6"/>
      <c r="AH213" s="137">
        <f t="shared" si="198"/>
        <v>0</v>
      </c>
      <c r="AI213" s="159">
        <f t="shared" si="199"/>
        <v>0</v>
      </c>
      <c r="AJ213" s="168">
        <f t="shared" si="209"/>
        <v>0</v>
      </c>
      <c r="AK213" s="6"/>
      <c r="AL213" s="6"/>
      <c r="AM213" s="137">
        <f t="shared" si="200"/>
        <v>0</v>
      </c>
      <c r="AN213" s="159">
        <f t="shared" si="201"/>
        <v>0</v>
      </c>
      <c r="AO213" s="168">
        <f t="shared" si="210"/>
        <v>0</v>
      </c>
      <c r="AP213" s="6"/>
      <c r="AQ213" s="6"/>
      <c r="AR213" s="137">
        <f t="shared" si="202"/>
        <v>0</v>
      </c>
      <c r="AS213" s="159">
        <f t="shared" si="203"/>
        <v>0</v>
      </c>
      <c r="AT213" s="163">
        <f t="shared" si="204"/>
        <v>0</v>
      </c>
      <c r="AU213" s="164">
        <f t="shared" si="205"/>
        <v>0</v>
      </c>
    </row>
    <row r="214" spans="2:47" outlineLevel="1">
      <c r="B214" s="236" t="s">
        <v>93</v>
      </c>
      <c r="C214" s="62" t="s">
        <v>103</v>
      </c>
      <c r="D214" s="68"/>
      <c r="E214" s="69"/>
      <c r="F214" s="68"/>
      <c r="G214" s="137">
        <f t="shared" si="184"/>
        <v>0</v>
      </c>
      <c r="H214" s="166">
        <f t="shared" si="185"/>
        <v>0</v>
      </c>
      <c r="I214" s="68"/>
      <c r="J214" s="137">
        <f t="shared" si="186"/>
        <v>0</v>
      </c>
      <c r="K214" s="166">
        <f t="shared" si="187"/>
        <v>0</v>
      </c>
      <c r="L214" s="68"/>
      <c r="M214" s="137">
        <f t="shared" si="188"/>
        <v>0</v>
      </c>
      <c r="N214" s="166">
        <f t="shared" si="189"/>
        <v>0</v>
      </c>
      <c r="O214" s="68"/>
      <c r="P214" s="137">
        <f t="shared" si="190"/>
        <v>0</v>
      </c>
      <c r="Q214" s="166">
        <f t="shared" si="191"/>
        <v>0</v>
      </c>
      <c r="R214" s="163">
        <f t="shared" si="192"/>
        <v>0</v>
      </c>
      <c r="S214" s="164">
        <f t="shared" si="193"/>
        <v>0</v>
      </c>
      <c r="U214" s="168">
        <f t="shared" si="206"/>
        <v>0</v>
      </c>
      <c r="V214" s="6"/>
      <c r="W214" s="6"/>
      <c r="X214" s="137">
        <f t="shared" si="194"/>
        <v>0</v>
      </c>
      <c r="Y214" s="166">
        <f t="shared" si="195"/>
        <v>0</v>
      </c>
      <c r="Z214" s="168">
        <f t="shared" si="207"/>
        <v>1</v>
      </c>
      <c r="AA214" s="6">
        <v>1</v>
      </c>
      <c r="AB214" s="6"/>
      <c r="AC214" s="137">
        <f t="shared" si="196"/>
        <v>1</v>
      </c>
      <c r="AD214" s="159">
        <f t="shared" si="197"/>
        <v>0</v>
      </c>
      <c r="AE214" s="168">
        <f t="shared" si="208"/>
        <v>1</v>
      </c>
      <c r="AF214" s="6">
        <v>1</v>
      </c>
      <c r="AG214" s="6"/>
      <c r="AH214" s="137">
        <f t="shared" si="198"/>
        <v>2</v>
      </c>
      <c r="AI214" s="159">
        <f t="shared" si="199"/>
        <v>1</v>
      </c>
      <c r="AJ214" s="168">
        <f t="shared" si="209"/>
        <v>1</v>
      </c>
      <c r="AK214" s="6">
        <v>1</v>
      </c>
      <c r="AL214" s="6"/>
      <c r="AM214" s="137">
        <f t="shared" si="200"/>
        <v>3</v>
      </c>
      <c r="AN214" s="159">
        <f t="shared" si="201"/>
        <v>0.5</v>
      </c>
      <c r="AO214" s="168">
        <f t="shared" si="210"/>
        <v>0</v>
      </c>
      <c r="AP214" s="6"/>
      <c r="AQ214" s="6"/>
      <c r="AR214" s="137">
        <f t="shared" si="202"/>
        <v>3</v>
      </c>
      <c r="AS214" s="159">
        <f t="shared" si="203"/>
        <v>0</v>
      </c>
      <c r="AT214" s="163">
        <f t="shared" si="204"/>
        <v>3</v>
      </c>
      <c r="AU214" s="164">
        <f t="shared" si="205"/>
        <v>0</v>
      </c>
    </row>
    <row r="215" spans="2:47" outlineLevel="1">
      <c r="B215" s="235" t="s">
        <v>94</v>
      </c>
      <c r="C215" s="62" t="s">
        <v>103</v>
      </c>
      <c r="D215" s="68"/>
      <c r="E215" s="69"/>
      <c r="F215" s="68"/>
      <c r="G215" s="137">
        <f t="shared" si="184"/>
        <v>0</v>
      </c>
      <c r="H215" s="166">
        <f t="shared" si="185"/>
        <v>0</v>
      </c>
      <c r="I215" s="68"/>
      <c r="J215" s="137">
        <f t="shared" si="186"/>
        <v>0</v>
      </c>
      <c r="K215" s="166">
        <f t="shared" si="187"/>
        <v>0</v>
      </c>
      <c r="L215" s="68"/>
      <c r="M215" s="137">
        <f t="shared" si="188"/>
        <v>0</v>
      </c>
      <c r="N215" s="166">
        <f t="shared" si="189"/>
        <v>0</v>
      </c>
      <c r="O215" s="68"/>
      <c r="P215" s="137">
        <f t="shared" si="190"/>
        <v>0</v>
      </c>
      <c r="Q215" s="166">
        <f t="shared" si="191"/>
        <v>0</v>
      </c>
      <c r="R215" s="163">
        <f t="shared" si="192"/>
        <v>0</v>
      </c>
      <c r="S215" s="164">
        <f t="shared" si="193"/>
        <v>0</v>
      </c>
      <c r="U215" s="168">
        <f t="shared" si="206"/>
        <v>0</v>
      </c>
      <c r="V215" s="6"/>
      <c r="W215" s="6"/>
      <c r="X215" s="137">
        <f t="shared" si="194"/>
        <v>0</v>
      </c>
      <c r="Y215" s="166">
        <f t="shared" si="195"/>
        <v>0</v>
      </c>
      <c r="Z215" s="168">
        <f t="shared" si="207"/>
        <v>0</v>
      </c>
      <c r="AA215" s="6"/>
      <c r="AB215" s="6"/>
      <c r="AC215" s="137">
        <f t="shared" si="196"/>
        <v>0</v>
      </c>
      <c r="AD215" s="159">
        <f t="shared" si="197"/>
        <v>0</v>
      </c>
      <c r="AE215" s="168">
        <f t="shared" si="208"/>
        <v>0</v>
      </c>
      <c r="AF215" s="6"/>
      <c r="AG215" s="6"/>
      <c r="AH215" s="137">
        <f t="shared" si="198"/>
        <v>0</v>
      </c>
      <c r="AI215" s="159">
        <f t="shared" si="199"/>
        <v>0</v>
      </c>
      <c r="AJ215" s="168">
        <f t="shared" si="209"/>
        <v>0</v>
      </c>
      <c r="AK215" s="6"/>
      <c r="AL215" s="6"/>
      <c r="AM215" s="137">
        <f t="shared" si="200"/>
        <v>0</v>
      </c>
      <c r="AN215" s="159">
        <f t="shared" si="201"/>
        <v>0</v>
      </c>
      <c r="AO215" s="168">
        <f t="shared" si="210"/>
        <v>0</v>
      </c>
      <c r="AP215" s="6"/>
      <c r="AQ215" s="6"/>
      <c r="AR215" s="137">
        <f t="shared" si="202"/>
        <v>0</v>
      </c>
      <c r="AS215" s="159">
        <f t="shared" si="203"/>
        <v>0</v>
      </c>
      <c r="AT215" s="163">
        <f t="shared" si="204"/>
        <v>0</v>
      </c>
      <c r="AU215" s="164">
        <f t="shared" si="205"/>
        <v>0</v>
      </c>
    </row>
    <row r="216" spans="2:47" outlineLevel="1">
      <c r="B216" s="236" t="s">
        <v>95</v>
      </c>
      <c r="C216" s="62" t="s">
        <v>103</v>
      </c>
      <c r="D216" s="68"/>
      <c r="E216" s="69"/>
      <c r="F216" s="68"/>
      <c r="G216" s="137">
        <f t="shared" si="184"/>
        <v>0</v>
      </c>
      <c r="H216" s="166">
        <f t="shared" si="185"/>
        <v>0</v>
      </c>
      <c r="I216" s="68"/>
      <c r="J216" s="137">
        <f t="shared" si="186"/>
        <v>0</v>
      </c>
      <c r="K216" s="166">
        <f t="shared" si="187"/>
        <v>0</v>
      </c>
      <c r="L216" s="68"/>
      <c r="M216" s="137">
        <f t="shared" si="188"/>
        <v>0</v>
      </c>
      <c r="N216" s="166">
        <f t="shared" si="189"/>
        <v>0</v>
      </c>
      <c r="O216" s="68"/>
      <c r="P216" s="137">
        <f t="shared" si="190"/>
        <v>0</v>
      </c>
      <c r="Q216" s="166">
        <f t="shared" si="191"/>
        <v>0</v>
      </c>
      <c r="R216" s="163">
        <f t="shared" si="192"/>
        <v>0</v>
      </c>
      <c r="S216" s="164">
        <f t="shared" si="193"/>
        <v>0</v>
      </c>
      <c r="U216" s="168">
        <f t="shared" si="206"/>
        <v>0</v>
      </c>
      <c r="V216" s="6"/>
      <c r="W216" s="6"/>
      <c r="X216" s="137">
        <f t="shared" si="194"/>
        <v>0</v>
      </c>
      <c r="Y216" s="166">
        <f t="shared" si="195"/>
        <v>0</v>
      </c>
      <c r="Z216" s="168">
        <f t="shared" si="207"/>
        <v>0</v>
      </c>
      <c r="AA216" s="6"/>
      <c r="AB216" s="6"/>
      <c r="AC216" s="137">
        <f t="shared" si="196"/>
        <v>0</v>
      </c>
      <c r="AD216" s="159">
        <f t="shared" si="197"/>
        <v>0</v>
      </c>
      <c r="AE216" s="168">
        <f t="shared" si="208"/>
        <v>0</v>
      </c>
      <c r="AF216" s="6"/>
      <c r="AG216" s="6"/>
      <c r="AH216" s="137">
        <f t="shared" si="198"/>
        <v>0</v>
      </c>
      <c r="AI216" s="159">
        <f t="shared" si="199"/>
        <v>0</v>
      </c>
      <c r="AJ216" s="168">
        <f t="shared" si="209"/>
        <v>0</v>
      </c>
      <c r="AK216" s="6"/>
      <c r="AL216" s="6"/>
      <c r="AM216" s="137">
        <f t="shared" si="200"/>
        <v>0</v>
      </c>
      <c r="AN216" s="159">
        <f t="shared" si="201"/>
        <v>0</v>
      </c>
      <c r="AO216" s="168">
        <f t="shared" si="210"/>
        <v>0</v>
      </c>
      <c r="AP216" s="6"/>
      <c r="AQ216" s="6"/>
      <c r="AR216" s="137">
        <f t="shared" si="202"/>
        <v>0</v>
      </c>
      <c r="AS216" s="159">
        <f t="shared" si="203"/>
        <v>0</v>
      </c>
      <c r="AT216" s="163">
        <f t="shared" si="204"/>
        <v>0</v>
      </c>
      <c r="AU216" s="164">
        <f t="shared" si="205"/>
        <v>0</v>
      </c>
    </row>
    <row r="217" spans="2:47" outlineLevel="1">
      <c r="B217" s="236" t="s">
        <v>96</v>
      </c>
      <c r="C217" s="62" t="s">
        <v>103</v>
      </c>
      <c r="D217" s="68"/>
      <c r="E217" s="69"/>
      <c r="F217" s="68"/>
      <c r="G217" s="137">
        <f t="shared" si="184"/>
        <v>0</v>
      </c>
      <c r="H217" s="166">
        <f t="shared" si="185"/>
        <v>0</v>
      </c>
      <c r="I217" s="68"/>
      <c r="J217" s="137">
        <f t="shared" si="186"/>
        <v>0</v>
      </c>
      <c r="K217" s="166">
        <f t="shared" si="187"/>
        <v>0</v>
      </c>
      <c r="L217" s="68"/>
      <c r="M217" s="137">
        <f t="shared" si="188"/>
        <v>0</v>
      </c>
      <c r="N217" s="166">
        <f t="shared" si="189"/>
        <v>0</v>
      </c>
      <c r="O217" s="68"/>
      <c r="P217" s="137">
        <f t="shared" si="190"/>
        <v>0</v>
      </c>
      <c r="Q217" s="166">
        <f t="shared" si="191"/>
        <v>0</v>
      </c>
      <c r="R217" s="163">
        <f t="shared" si="192"/>
        <v>0</v>
      </c>
      <c r="S217" s="164">
        <f t="shared" si="193"/>
        <v>0</v>
      </c>
      <c r="U217" s="168">
        <f t="shared" si="206"/>
        <v>0</v>
      </c>
      <c r="V217" s="6"/>
      <c r="W217" s="6"/>
      <c r="X217" s="137">
        <f t="shared" si="194"/>
        <v>0</v>
      </c>
      <c r="Y217" s="166">
        <f t="shared" si="195"/>
        <v>0</v>
      </c>
      <c r="Z217" s="168">
        <f t="shared" si="207"/>
        <v>0</v>
      </c>
      <c r="AA217" s="6"/>
      <c r="AB217" s="6"/>
      <c r="AC217" s="137">
        <f t="shared" si="196"/>
        <v>0</v>
      </c>
      <c r="AD217" s="159">
        <f t="shared" si="197"/>
        <v>0</v>
      </c>
      <c r="AE217" s="168">
        <f t="shared" si="208"/>
        <v>0</v>
      </c>
      <c r="AF217" s="6"/>
      <c r="AG217" s="6"/>
      <c r="AH217" s="137">
        <f t="shared" si="198"/>
        <v>0</v>
      </c>
      <c r="AI217" s="159">
        <f t="shared" si="199"/>
        <v>0</v>
      </c>
      <c r="AJ217" s="168">
        <f t="shared" si="209"/>
        <v>0</v>
      </c>
      <c r="AK217" s="6"/>
      <c r="AL217" s="6"/>
      <c r="AM217" s="137">
        <f t="shared" si="200"/>
        <v>0</v>
      </c>
      <c r="AN217" s="159">
        <f t="shared" si="201"/>
        <v>0</v>
      </c>
      <c r="AO217" s="168">
        <f t="shared" si="210"/>
        <v>0</v>
      </c>
      <c r="AP217" s="6"/>
      <c r="AQ217" s="6"/>
      <c r="AR217" s="137">
        <f t="shared" si="202"/>
        <v>0</v>
      </c>
      <c r="AS217" s="159">
        <f t="shared" si="203"/>
        <v>0</v>
      </c>
      <c r="AT217" s="163">
        <f t="shared" si="204"/>
        <v>0</v>
      </c>
      <c r="AU217" s="164">
        <f t="shared" si="205"/>
        <v>0</v>
      </c>
    </row>
    <row r="218" spans="2:47" ht="15" customHeight="1" outlineLevel="1">
      <c r="B218" s="49" t="s">
        <v>135</v>
      </c>
      <c r="C218" s="46" t="s">
        <v>103</v>
      </c>
      <c r="D218" s="169">
        <f>SUM(D195:D217)</f>
        <v>0</v>
      </c>
      <c r="E218" s="169">
        <f>SUM(E195:E217)</f>
        <v>0</v>
      </c>
      <c r="F218" s="169">
        <f>SUM(F195:F217)</f>
        <v>0</v>
      </c>
      <c r="G218" s="169">
        <f>SUM(G195:G217)</f>
        <v>0</v>
      </c>
      <c r="H218" s="165">
        <f>IFERROR((G218-E218)/E218,0)</f>
        <v>0</v>
      </c>
      <c r="I218" s="169">
        <f>SUM(I195:I217)</f>
        <v>0</v>
      </c>
      <c r="J218" s="169">
        <f>SUM(J195:J217)</f>
        <v>0</v>
      </c>
      <c r="K218" s="165">
        <f t="shared" ref="K218" si="211">IFERROR((J218-G218)/G218,0)</f>
        <v>0</v>
      </c>
      <c r="L218" s="169">
        <f>SUM(L195:L217)</f>
        <v>0</v>
      </c>
      <c r="M218" s="169">
        <f>SUM(M195:M217)</f>
        <v>0</v>
      </c>
      <c r="N218" s="165">
        <f t="shared" ref="N218" si="212">IFERROR((M218-J218)/J218,0)</f>
        <v>0</v>
      </c>
      <c r="O218" s="169">
        <f>SUM(O195:O217)</f>
        <v>0</v>
      </c>
      <c r="P218" s="169">
        <f>SUM(P195:P217)</f>
        <v>0</v>
      </c>
      <c r="Q218" s="165">
        <f t="shared" si="191"/>
        <v>0</v>
      </c>
      <c r="R218" s="169">
        <f>SUM(R195:R217)</f>
        <v>0</v>
      </c>
      <c r="S218" s="164">
        <f t="shared" si="193"/>
        <v>0</v>
      </c>
      <c r="U218" s="169">
        <f>SUM(U195:U217)</f>
        <v>0</v>
      </c>
      <c r="V218" s="169">
        <f>SUM(V195:V217)</f>
        <v>0</v>
      </c>
      <c r="W218" s="169">
        <f>SUM(W195:W217)</f>
        <v>0</v>
      </c>
      <c r="X218" s="169">
        <f>SUM(X195:X217)</f>
        <v>0</v>
      </c>
      <c r="Y218" s="165">
        <f>IFERROR((X218-P218)/P218,0)</f>
        <v>0</v>
      </c>
      <c r="Z218" s="169">
        <f>SUM(Z195:Z217)</f>
        <v>1</v>
      </c>
      <c r="AA218" s="169">
        <f>SUM(AA195:AA217)</f>
        <v>1</v>
      </c>
      <c r="AB218" s="169">
        <f>SUM(AB195:AB217)</f>
        <v>0</v>
      </c>
      <c r="AC218" s="169">
        <f>SUM(AC195:AC217)</f>
        <v>1</v>
      </c>
      <c r="AD218" s="160">
        <f t="shared" ref="AD218" si="213">IFERROR((AC218-X218)/X218,0)</f>
        <v>0</v>
      </c>
      <c r="AE218" s="169">
        <f>SUM(AE195:AE217)</f>
        <v>1</v>
      </c>
      <c r="AF218" s="169">
        <f>SUM(AF195:AF217)</f>
        <v>1</v>
      </c>
      <c r="AG218" s="169">
        <f>SUM(AG195:AG217)</f>
        <v>0</v>
      </c>
      <c r="AH218" s="169">
        <f>SUM(AH195:AH217)</f>
        <v>2</v>
      </c>
      <c r="AI218" s="160">
        <f t="shared" ref="AI218" si="214">IFERROR((AH218-AC218)/AC218,0)</f>
        <v>1</v>
      </c>
      <c r="AJ218" s="169">
        <f>SUM(AJ195:AJ217)</f>
        <v>1</v>
      </c>
      <c r="AK218" s="169">
        <f>SUM(AK195:AK217)</f>
        <v>1</v>
      </c>
      <c r="AL218" s="169">
        <f>SUM(AL195:AL217)</f>
        <v>0</v>
      </c>
      <c r="AM218" s="169">
        <f>SUM(AM195:AM217)</f>
        <v>3</v>
      </c>
      <c r="AN218" s="160">
        <f t="shared" ref="AN218" si="215">IFERROR((AM218-AH218)/AH218,0)</f>
        <v>0.5</v>
      </c>
      <c r="AO218" s="169">
        <f>SUM(AO195:AO217)</f>
        <v>0</v>
      </c>
      <c r="AP218" s="169">
        <f>SUM(AP195:AP217)</f>
        <v>0</v>
      </c>
      <c r="AQ218" s="169">
        <f>SUM(AQ195:AQ217)</f>
        <v>0</v>
      </c>
      <c r="AR218" s="169">
        <f>SUM(AR195:AR217)</f>
        <v>3</v>
      </c>
      <c r="AS218" s="160">
        <f t="shared" ref="AS218" si="216">IFERROR((AR218-AM218)/AM218,0)</f>
        <v>0</v>
      </c>
      <c r="AT218" s="169">
        <f>SUM(AT195:AT217)</f>
        <v>3</v>
      </c>
      <c r="AU218" s="164">
        <f t="shared" ref="AU218" si="217">IFERROR((AR218/X218)^(1/4)-1,0)</f>
        <v>0</v>
      </c>
    </row>
    <row r="220" spans="2:47">
      <c r="U220" s="16"/>
    </row>
    <row r="221" spans="2:47" ht="15.6">
      <c r="T221" s="102"/>
    </row>
  </sheetData>
  <mergeCells count="122">
    <mergeCell ref="L73:N73"/>
    <mergeCell ref="U73:Y73"/>
    <mergeCell ref="Z73:AD73"/>
    <mergeCell ref="AE73:AI73"/>
    <mergeCell ref="AJ73:AN73"/>
    <mergeCell ref="B40:AU40"/>
    <mergeCell ref="B42:B44"/>
    <mergeCell ref="C42:C44"/>
    <mergeCell ref="O43:Q43"/>
    <mergeCell ref="U42:AU42"/>
    <mergeCell ref="D43:E43"/>
    <mergeCell ref="O73:Q73"/>
    <mergeCell ref="F43:H43"/>
    <mergeCell ref="I43:K43"/>
    <mergeCell ref="L43:N43"/>
    <mergeCell ref="U43:Y43"/>
    <mergeCell ref="Z43:AD43"/>
    <mergeCell ref="AE43:AI43"/>
    <mergeCell ref="AJ43:AN43"/>
    <mergeCell ref="B70:AU70"/>
    <mergeCell ref="B72:B74"/>
    <mergeCell ref="C72:C74"/>
    <mergeCell ref="U72:AU72"/>
    <mergeCell ref="D73:E73"/>
    <mergeCell ref="B102:B104"/>
    <mergeCell ref="C102:C104"/>
    <mergeCell ref="B130:AU130"/>
    <mergeCell ref="D103:E103"/>
    <mergeCell ref="F103:H103"/>
    <mergeCell ref="I103:K103"/>
    <mergeCell ref="U103:Y103"/>
    <mergeCell ref="Z103:AD103"/>
    <mergeCell ref="AE103:AI103"/>
    <mergeCell ref="AJ103:AN103"/>
    <mergeCell ref="B192:B194"/>
    <mergeCell ref="C192:C194"/>
    <mergeCell ref="O193:Q193"/>
    <mergeCell ref="R192:S193"/>
    <mergeCell ref="U192:AU192"/>
    <mergeCell ref="D193:E193"/>
    <mergeCell ref="AT193:AU193"/>
    <mergeCell ref="F193:H193"/>
    <mergeCell ref="I193:K193"/>
    <mergeCell ref="L193:N193"/>
    <mergeCell ref="U193:Y193"/>
    <mergeCell ref="Z193:AD193"/>
    <mergeCell ref="AE193:AI193"/>
    <mergeCell ref="AJ193:AN193"/>
    <mergeCell ref="AO193:AS193"/>
    <mergeCell ref="D192:Q192"/>
    <mergeCell ref="B190:AU190"/>
    <mergeCell ref="B160:AU160"/>
    <mergeCell ref="AT43:AU43"/>
    <mergeCell ref="U102:AU102"/>
    <mergeCell ref="AO103:AS103"/>
    <mergeCell ref="I73:K73"/>
    <mergeCell ref="I133:K133"/>
    <mergeCell ref="L133:N133"/>
    <mergeCell ref="U133:Y133"/>
    <mergeCell ref="Z133:AD133"/>
    <mergeCell ref="AE133:AI133"/>
    <mergeCell ref="AJ133:AN133"/>
    <mergeCell ref="O103:Q103"/>
    <mergeCell ref="U132:AU132"/>
    <mergeCell ref="R72:S73"/>
    <mergeCell ref="R102:S103"/>
    <mergeCell ref="R42:S43"/>
    <mergeCell ref="L103:N103"/>
    <mergeCell ref="B162:B164"/>
    <mergeCell ref="C162:C164"/>
    <mergeCell ref="O163:Q163"/>
    <mergeCell ref="B100:AU100"/>
    <mergeCell ref="B132:B134"/>
    <mergeCell ref="C132:C134"/>
    <mergeCell ref="U12:Y12"/>
    <mergeCell ref="Z12:AD12"/>
    <mergeCell ref="R162:S163"/>
    <mergeCell ref="U162:AU162"/>
    <mergeCell ref="D163:E163"/>
    <mergeCell ref="F163:H163"/>
    <mergeCell ref="I163:K163"/>
    <mergeCell ref="L163:N163"/>
    <mergeCell ref="U163:Y163"/>
    <mergeCell ref="Z163:AD163"/>
    <mergeCell ref="AE163:AI163"/>
    <mergeCell ref="AJ163:AN163"/>
    <mergeCell ref="AO163:AS163"/>
    <mergeCell ref="AT163:AU163"/>
    <mergeCell ref="D162:Q162"/>
    <mergeCell ref="F73:H73"/>
    <mergeCell ref="AO43:AS43"/>
    <mergeCell ref="D42:Q42"/>
    <mergeCell ref="O133:Q133"/>
    <mergeCell ref="R132:S133"/>
    <mergeCell ref="AO133:AS133"/>
    <mergeCell ref="AT133:AU133"/>
    <mergeCell ref="D133:E133"/>
    <mergeCell ref="F133:H133"/>
    <mergeCell ref="AE12:AI12"/>
    <mergeCell ref="AJ12:AN12"/>
    <mergeCell ref="AO73:AS73"/>
    <mergeCell ref="AT73:AU73"/>
    <mergeCell ref="AT103:AU103"/>
    <mergeCell ref="D72:Q72"/>
    <mergeCell ref="D102:Q102"/>
    <mergeCell ref="D132:Q132"/>
    <mergeCell ref="C2:H2"/>
    <mergeCell ref="B9:AU9"/>
    <mergeCell ref="B11:B13"/>
    <mergeCell ref="C11:C13"/>
    <mergeCell ref="J2:L2"/>
    <mergeCell ref="B5:I5"/>
    <mergeCell ref="O12:Q12"/>
    <mergeCell ref="U11:AU11"/>
    <mergeCell ref="D12:E12"/>
    <mergeCell ref="R11:S12"/>
    <mergeCell ref="AT12:AU12"/>
    <mergeCell ref="D11:Q11"/>
    <mergeCell ref="AO12:AS12"/>
    <mergeCell ref="F12:H12"/>
    <mergeCell ref="I12:K12"/>
    <mergeCell ref="L12:N12"/>
  </mergeCells>
  <hyperlinks>
    <hyperlink ref="J2" location="'Αρχική σελίδα'!A1" display="Πίσω στην αρχική σελίδα" xr:uid="{F8EDC39C-CE97-4E3B-96A2-126040462AFE}"/>
  </hyperlinks>
  <pageMargins left="0.7" right="0.7" top="0.75" bottom="0.75" header="0.3" footer="0.3"/>
  <pageSetup paperSize="8" scale="2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8403E-5147-4B11-9A53-E5FC26095D74}">
  <sheetPr>
    <tabColor theme="4" tint="0.79998168889431442"/>
    <pageSetUpPr fitToPage="1"/>
  </sheetPr>
  <dimension ref="B2:AK220"/>
  <sheetViews>
    <sheetView showGridLines="0" zoomScale="70" zoomScaleNormal="70" workbookViewId="0">
      <pane xSplit="3" topLeftCell="AG3" activePane="topRight" state="frozen"/>
      <selection pane="topRight" activeCell="O185" sqref="O185"/>
      <selection activeCell="A25" sqref="A25"/>
    </sheetView>
  </sheetViews>
  <sheetFormatPr defaultColWidth="8.85546875" defaultRowHeight="14.45" outlineLevelRow="1"/>
  <cols>
    <col min="1" max="1" width="2.85546875" customWidth="1"/>
    <col min="2" max="2" width="44.85546875" customWidth="1"/>
    <col min="3" max="13" width="13.7109375" customWidth="1"/>
    <col min="14" max="14" width="21.7109375" customWidth="1"/>
    <col min="15" max="18" width="13.7109375" customWidth="1"/>
    <col min="19" max="19" width="18.7109375" customWidth="1"/>
    <col min="20" max="20" width="1.7109375" customWidth="1"/>
    <col min="21" max="31" width="13.7109375" customWidth="1"/>
    <col min="32" max="32" width="12.85546875" customWidth="1"/>
    <col min="33" max="36" width="13.7109375" customWidth="1"/>
    <col min="37" max="37" width="18.7109375" customWidth="1"/>
  </cols>
  <sheetData>
    <row r="2" spans="2:37" ht="18">
      <c r="B2" s="1" t="s">
        <v>0</v>
      </c>
      <c r="C2" s="294" t="str">
        <f>'Αρχική σελίδα'!C3</f>
        <v>Κεντρική Μακεδονία</v>
      </c>
      <c r="D2" s="294"/>
      <c r="E2" s="294"/>
      <c r="F2" s="294"/>
      <c r="G2" s="294"/>
      <c r="H2" s="97"/>
      <c r="J2" s="295" t="s">
        <v>59</v>
      </c>
      <c r="K2" s="295"/>
      <c r="L2" s="295"/>
    </row>
    <row r="3" spans="2:37" ht="18">
      <c r="B3" s="2" t="s">
        <v>2</v>
      </c>
      <c r="C3" s="98">
        <f>'Αρχική σελίδα'!C4</f>
        <v>2024</v>
      </c>
      <c r="D3" s="45" t="s">
        <v>3</v>
      </c>
      <c r="E3" s="45">
        <f>C3+4</f>
        <v>2028</v>
      </c>
    </row>
    <row r="4" spans="2:37" ht="14.45" customHeight="1">
      <c r="C4" s="2"/>
      <c r="D4" s="45"/>
      <c r="E4" s="45"/>
    </row>
    <row r="5" spans="2:37" ht="56.45" customHeight="1">
      <c r="B5" s="296" t="s">
        <v>138</v>
      </c>
      <c r="C5" s="296"/>
      <c r="D5" s="296"/>
      <c r="E5" s="296"/>
      <c r="F5" s="296"/>
      <c r="G5" s="296"/>
      <c r="H5" s="296"/>
      <c r="I5" s="296"/>
    </row>
    <row r="6" spans="2:37">
      <c r="B6" s="222"/>
      <c r="C6" s="222"/>
      <c r="D6" s="222"/>
      <c r="E6" s="222"/>
      <c r="F6" s="222"/>
      <c r="G6" s="222"/>
      <c r="H6" s="222"/>
    </row>
    <row r="7" spans="2:37" ht="18">
      <c r="B7" s="99" t="str">
        <f>"Εξέλιξη ενεργών πελατών στο υφιστάμενο δίκτυο διανομής ("&amp;(C3-5)&amp;" - "&amp;(C3-1)&amp;") και εξέλιξη σύμφωνα με το Πρόγραμμα Ανάπτυξης  "&amp;C3&amp;" - "&amp;E3</f>
        <v>Εξέλιξη ενεργών πελατών στο υφιστάμενο δίκτυο διανομής (2019 - 2023) και εξέλιξη σύμφωνα με το Πρόγραμμα Ανάπτυξης  2024 - 2028</v>
      </c>
      <c r="C7" s="100"/>
      <c r="D7" s="100"/>
      <c r="E7" s="100"/>
      <c r="F7" s="100"/>
      <c r="G7" s="100"/>
      <c r="H7" s="100"/>
      <c r="I7" s="100"/>
      <c r="J7" s="101"/>
      <c r="K7" s="97"/>
      <c r="L7" s="97"/>
    </row>
    <row r="8" spans="2:37" ht="18">
      <c r="B8" s="226"/>
      <c r="C8" s="55"/>
      <c r="D8" s="55"/>
      <c r="E8" s="55"/>
      <c r="F8" s="55"/>
      <c r="G8" s="55"/>
      <c r="H8" s="55"/>
      <c r="I8" s="55"/>
      <c r="J8" s="22"/>
    </row>
    <row r="9" spans="2:37" ht="15.6">
      <c r="B9" s="293" t="s">
        <v>139</v>
      </c>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row>
    <row r="10" spans="2:37" ht="5.45" customHeight="1" outlineLevel="1">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row>
    <row r="11" spans="2:37" outlineLevel="1">
      <c r="B11" s="319"/>
      <c r="C11" s="307" t="s">
        <v>102</v>
      </c>
      <c r="D11" s="310" t="s">
        <v>127</v>
      </c>
      <c r="E11" s="312"/>
      <c r="F11" s="312"/>
      <c r="G11" s="312"/>
      <c r="H11" s="312"/>
      <c r="I11" s="312"/>
      <c r="J11" s="312"/>
      <c r="K11" s="312"/>
      <c r="L11" s="312"/>
      <c r="M11" s="312"/>
      <c r="N11" s="312"/>
      <c r="O11" s="312"/>
      <c r="P11" s="312"/>
      <c r="Q11" s="311"/>
      <c r="R11" s="313" t="str">
        <f xml:space="preserve"> D12&amp;" - "&amp;O12</f>
        <v>2019 - 2023</v>
      </c>
      <c r="S11" s="314"/>
      <c r="U11" s="310" t="s">
        <v>140</v>
      </c>
      <c r="V11" s="312"/>
      <c r="W11" s="312"/>
      <c r="X11" s="312"/>
      <c r="Y11" s="312"/>
      <c r="Z11" s="312"/>
      <c r="AA11" s="312"/>
      <c r="AB11" s="312"/>
      <c r="AC11" s="312"/>
      <c r="AD11" s="312"/>
      <c r="AE11" s="312"/>
      <c r="AF11" s="312"/>
      <c r="AG11" s="312"/>
      <c r="AH11" s="312"/>
      <c r="AI11" s="312"/>
      <c r="AJ11" s="312"/>
      <c r="AK11" s="311"/>
    </row>
    <row r="12" spans="2:37" outlineLevel="1">
      <c r="B12" s="320"/>
      <c r="C12" s="308"/>
      <c r="D12" s="310">
        <f>$C$3-5</f>
        <v>2019</v>
      </c>
      <c r="E12" s="311"/>
      <c r="F12" s="312">
        <f>$C$3-4</f>
        <v>2020</v>
      </c>
      <c r="G12" s="312"/>
      <c r="H12" s="312"/>
      <c r="I12" s="310">
        <f>$C$3-3</f>
        <v>2021</v>
      </c>
      <c r="J12" s="312"/>
      <c r="K12" s="311"/>
      <c r="L12" s="310">
        <f>$C$3-2</f>
        <v>2022</v>
      </c>
      <c r="M12" s="312"/>
      <c r="N12" s="311"/>
      <c r="O12" s="310">
        <f>$C$3-1</f>
        <v>2023</v>
      </c>
      <c r="P12" s="312"/>
      <c r="Q12" s="311"/>
      <c r="R12" s="315"/>
      <c r="S12" s="316"/>
      <c r="U12" s="310">
        <f>$C$3</f>
        <v>2024</v>
      </c>
      <c r="V12" s="312"/>
      <c r="W12" s="311"/>
      <c r="X12" s="312">
        <f>$C$3+1</f>
        <v>2025</v>
      </c>
      <c r="Y12" s="312"/>
      <c r="Z12" s="312"/>
      <c r="AA12" s="310">
        <f>$C$3+2</f>
        <v>2026</v>
      </c>
      <c r="AB12" s="312"/>
      <c r="AC12" s="311"/>
      <c r="AD12" s="312">
        <f>$C$3+3</f>
        <v>2027</v>
      </c>
      <c r="AE12" s="312"/>
      <c r="AF12" s="312"/>
      <c r="AG12" s="310">
        <f>$C$3+4</f>
        <v>2028</v>
      </c>
      <c r="AH12" s="312"/>
      <c r="AI12" s="311"/>
      <c r="AJ12" s="317" t="str">
        <f>U12&amp;" - "&amp;AG12</f>
        <v>2024 - 2028</v>
      </c>
      <c r="AK12" s="318"/>
    </row>
    <row r="13" spans="2:37" ht="28.9" outlineLevel="1">
      <c r="B13" s="321"/>
      <c r="C13" s="309"/>
      <c r="D13" s="64" t="s">
        <v>129</v>
      </c>
      <c r="E13" s="65" t="s">
        <v>130</v>
      </c>
      <c r="F13" s="74" t="s">
        <v>129</v>
      </c>
      <c r="G13" s="8" t="s">
        <v>130</v>
      </c>
      <c r="H13" s="65" t="s">
        <v>131</v>
      </c>
      <c r="I13" s="74" t="s">
        <v>129</v>
      </c>
      <c r="J13" s="8" t="s">
        <v>130</v>
      </c>
      <c r="K13" s="65" t="s">
        <v>131</v>
      </c>
      <c r="L13" s="74" t="s">
        <v>129</v>
      </c>
      <c r="M13" s="8" t="s">
        <v>130</v>
      </c>
      <c r="N13" s="65" t="s">
        <v>131</v>
      </c>
      <c r="O13" s="74" t="s">
        <v>129</v>
      </c>
      <c r="P13" s="8" t="s">
        <v>130</v>
      </c>
      <c r="Q13" s="65" t="s">
        <v>131</v>
      </c>
      <c r="R13" s="64" t="s">
        <v>123</v>
      </c>
      <c r="S13" s="119" t="s">
        <v>132</v>
      </c>
      <c r="U13" s="64" t="s">
        <v>129</v>
      </c>
      <c r="V13" s="8" t="s">
        <v>130</v>
      </c>
      <c r="W13" s="65" t="s">
        <v>131</v>
      </c>
      <c r="X13" s="74" t="s">
        <v>129</v>
      </c>
      <c r="Y13" s="8" t="s">
        <v>130</v>
      </c>
      <c r="Z13" s="65" t="s">
        <v>131</v>
      </c>
      <c r="AA13" s="74" t="s">
        <v>129</v>
      </c>
      <c r="AB13" s="8" t="s">
        <v>130</v>
      </c>
      <c r="AC13" s="65" t="s">
        <v>131</v>
      </c>
      <c r="AD13" s="74" t="s">
        <v>129</v>
      </c>
      <c r="AE13" s="8" t="s">
        <v>130</v>
      </c>
      <c r="AF13" s="65" t="s">
        <v>131</v>
      </c>
      <c r="AG13" s="74" t="s">
        <v>129</v>
      </c>
      <c r="AH13" s="8" t="s">
        <v>130</v>
      </c>
      <c r="AI13" s="65" t="s">
        <v>131</v>
      </c>
      <c r="AJ13" s="74" t="s">
        <v>123</v>
      </c>
      <c r="AK13" s="119" t="s">
        <v>132</v>
      </c>
    </row>
    <row r="14" spans="2:37" outlineLevel="1">
      <c r="B14" s="235" t="s">
        <v>75</v>
      </c>
      <c r="C14" s="62" t="s">
        <v>103</v>
      </c>
      <c r="D14" s="157">
        <f t="shared" ref="D14:F36" si="0">D45+D76+D107+D137+D167+D197</f>
        <v>0</v>
      </c>
      <c r="E14" s="158">
        <f t="shared" si="0"/>
        <v>0</v>
      </c>
      <c r="F14" s="170">
        <f t="shared" si="0"/>
        <v>0</v>
      </c>
      <c r="G14" s="155">
        <f t="shared" ref="G14:G36" si="1">E14+F14</f>
        <v>0</v>
      </c>
      <c r="H14" s="171">
        <f t="shared" ref="H14:H36" si="2">IFERROR((G14-E14)/E14,0)</f>
        <v>0</v>
      </c>
      <c r="I14" s="157">
        <f t="shared" ref="I14:I36" si="3">I45+I76+I107+I137+I167+I197</f>
        <v>0</v>
      </c>
      <c r="J14" s="155">
        <f>G14+I14</f>
        <v>0</v>
      </c>
      <c r="K14" s="159">
        <f>IFERROR((J14-G14)/G14,0)</f>
        <v>0</v>
      </c>
      <c r="L14" s="170">
        <f t="shared" ref="L14:L36" si="4">L45+L76+L107+L137+L167+L197</f>
        <v>0</v>
      </c>
      <c r="M14" s="155">
        <f>J14+L14</f>
        <v>0</v>
      </c>
      <c r="N14" s="171">
        <f>IFERROR((M14-J14)/J14,0)</f>
        <v>0</v>
      </c>
      <c r="O14" s="157">
        <f t="shared" ref="O14:O36" si="5">O45+O76+O107+O137+O167+O197</f>
        <v>0</v>
      </c>
      <c r="P14" s="155">
        <f t="shared" ref="P14:P36" si="6">M14+O14</f>
        <v>0</v>
      </c>
      <c r="Q14" s="159">
        <f t="shared" ref="Q14:Q37" si="7">IFERROR((P14-M14)/M14,0)</f>
        <v>0</v>
      </c>
      <c r="R14" s="163">
        <f t="shared" ref="R14:R36" si="8">D14+F14+I14+L14+O14</f>
        <v>0</v>
      </c>
      <c r="S14" s="164">
        <f t="shared" ref="S14:S37" si="9">IFERROR((P14/E14)^(1/4)-1,0)</f>
        <v>0</v>
      </c>
      <c r="U14" s="157">
        <f t="shared" ref="U14:V36" si="10">U45+U76+U107+U137+U167+U197</f>
        <v>0</v>
      </c>
      <c r="V14" s="156">
        <f t="shared" si="10"/>
        <v>0</v>
      </c>
      <c r="W14" s="159">
        <f t="shared" ref="W14:W36" si="11">IFERROR((V14-P14)/P14,0)</f>
        <v>0</v>
      </c>
      <c r="X14" s="170">
        <f t="shared" ref="X14:X36" si="12">X45+X76+X107+X137+X167+X197</f>
        <v>0</v>
      </c>
      <c r="Y14" s="155">
        <f>V14+X14</f>
        <v>0</v>
      </c>
      <c r="Z14" s="171">
        <f>IFERROR((Y14-V14)/V14,0)</f>
        <v>0</v>
      </c>
      <c r="AA14" s="157">
        <f t="shared" ref="AA14:AA36" si="13">AA45+AA76+AA107+AA137+AA167+AA197</f>
        <v>0</v>
      </c>
      <c r="AB14" s="155">
        <f>Y14+AA14</f>
        <v>0</v>
      </c>
      <c r="AC14" s="159">
        <f>IFERROR((AB14-Y14)/Y14,0)</f>
        <v>0</v>
      </c>
      <c r="AD14" s="170">
        <f t="shared" ref="AD14:AD36" si="14">AD45+AD76+AD107+AD137+AD167+AD197</f>
        <v>0</v>
      </c>
      <c r="AE14" s="155">
        <f>AB14+AD14</f>
        <v>0</v>
      </c>
      <c r="AF14" s="171">
        <f>IFERROR((AE14-AB14)/AB14,0)</f>
        <v>0</v>
      </c>
      <c r="AG14" s="157">
        <f t="shared" ref="AG14:AG36" si="15">AG45+AG76+AG107+AG137+AG167+AG197</f>
        <v>0</v>
      </c>
      <c r="AH14" s="155">
        <f>AE14+AG14</f>
        <v>0</v>
      </c>
      <c r="AI14" s="159">
        <f>IFERROR((AH14-AE14)/AE14,0)</f>
        <v>0</v>
      </c>
      <c r="AJ14" s="172">
        <f>U14+X14+AA14+AD14+AG14</f>
        <v>0</v>
      </c>
      <c r="AK14" s="164">
        <f>IFERROR((AH14/V14)^(1/4)-1,0)</f>
        <v>0</v>
      </c>
    </row>
    <row r="15" spans="2:37" outlineLevel="1">
      <c r="B15" s="236" t="s">
        <v>76</v>
      </c>
      <c r="C15" s="62" t="s">
        <v>103</v>
      </c>
      <c r="D15" s="157">
        <f t="shared" si="0"/>
        <v>0</v>
      </c>
      <c r="E15" s="158">
        <f t="shared" si="0"/>
        <v>0</v>
      </c>
      <c r="F15" s="170">
        <f t="shared" si="0"/>
        <v>0</v>
      </c>
      <c r="G15" s="155">
        <f t="shared" si="1"/>
        <v>0</v>
      </c>
      <c r="H15" s="171">
        <f t="shared" si="2"/>
        <v>0</v>
      </c>
      <c r="I15" s="157">
        <f t="shared" si="3"/>
        <v>0</v>
      </c>
      <c r="J15" s="155">
        <f t="shared" ref="J15:J36" si="16">G15+I15</f>
        <v>0</v>
      </c>
      <c r="K15" s="159">
        <f t="shared" ref="K15:K36" si="17">IFERROR((J15-G15)/G15,0)</f>
        <v>0</v>
      </c>
      <c r="L15" s="170">
        <f t="shared" si="4"/>
        <v>0</v>
      </c>
      <c r="M15" s="155">
        <f t="shared" ref="M15:M36" si="18">J15+L15</f>
        <v>0</v>
      </c>
      <c r="N15" s="171">
        <f t="shared" ref="N15:N36" si="19">IFERROR((M15-J15)/J15,0)</f>
        <v>0</v>
      </c>
      <c r="O15" s="157">
        <f t="shared" si="5"/>
        <v>0</v>
      </c>
      <c r="P15" s="155">
        <f t="shared" si="6"/>
        <v>0</v>
      </c>
      <c r="Q15" s="159">
        <f t="shared" si="7"/>
        <v>0</v>
      </c>
      <c r="R15" s="163">
        <f t="shared" si="8"/>
        <v>0</v>
      </c>
      <c r="S15" s="164">
        <f t="shared" si="9"/>
        <v>0</v>
      </c>
      <c r="U15" s="157">
        <f t="shared" si="10"/>
        <v>486</v>
      </c>
      <c r="V15" s="156">
        <f t="shared" si="10"/>
        <v>486</v>
      </c>
      <c r="W15" s="159">
        <f t="shared" si="11"/>
        <v>0</v>
      </c>
      <c r="X15" s="170">
        <f t="shared" si="12"/>
        <v>2409</v>
      </c>
      <c r="Y15" s="155">
        <f t="shared" ref="Y15:Y36" si="20">V15+X15</f>
        <v>2895</v>
      </c>
      <c r="Z15" s="171">
        <f t="shared" ref="Z15:Z36" si="21">IFERROR((Y15-V15)/V15,0)</f>
        <v>4.9567901234567904</v>
      </c>
      <c r="AA15" s="157">
        <f t="shared" si="13"/>
        <v>2239</v>
      </c>
      <c r="AB15" s="155">
        <f t="shared" ref="AB15:AB36" si="22">Y15+AA15</f>
        <v>5134</v>
      </c>
      <c r="AC15" s="159">
        <f t="shared" ref="AC15:AC36" si="23">IFERROR((AB15-Y15)/Y15,0)</f>
        <v>0.77340241796200349</v>
      </c>
      <c r="AD15" s="170">
        <f t="shared" si="14"/>
        <v>463</v>
      </c>
      <c r="AE15" s="155">
        <f t="shared" ref="AE15:AE36" si="24">AB15+AD15</f>
        <v>5597</v>
      </c>
      <c r="AF15" s="171">
        <f t="shared" ref="AF15:AF36" si="25">IFERROR((AE15-AB15)/AB15,0)</f>
        <v>9.0183093104791584E-2</v>
      </c>
      <c r="AG15" s="157">
        <f t="shared" si="15"/>
        <v>444</v>
      </c>
      <c r="AH15" s="155">
        <f t="shared" ref="AH15:AH36" si="26">AE15+AG15</f>
        <v>6041</v>
      </c>
      <c r="AI15" s="159">
        <f t="shared" ref="AI15:AI36" si="27">IFERROR((AH15-AE15)/AE15,0)</f>
        <v>7.9328211541897439E-2</v>
      </c>
      <c r="AJ15" s="172">
        <f t="shared" ref="AJ15:AJ36" si="28">U15+X15+AA15+AD15+AG15</f>
        <v>6041</v>
      </c>
      <c r="AK15" s="164">
        <f t="shared" ref="AK15:AK36" si="29">IFERROR((AH15/V15)^(1/4)-1,0)</f>
        <v>0.87766513226643639</v>
      </c>
    </row>
    <row r="16" spans="2:37" outlineLevel="1">
      <c r="B16" s="236" t="s">
        <v>77</v>
      </c>
      <c r="C16" s="62" t="s">
        <v>103</v>
      </c>
      <c r="D16" s="157">
        <f t="shared" si="0"/>
        <v>0</v>
      </c>
      <c r="E16" s="158">
        <f t="shared" si="0"/>
        <v>0</v>
      </c>
      <c r="F16" s="170">
        <f t="shared" si="0"/>
        <v>0</v>
      </c>
      <c r="G16" s="155">
        <f t="shared" si="1"/>
        <v>0</v>
      </c>
      <c r="H16" s="171">
        <f t="shared" si="2"/>
        <v>0</v>
      </c>
      <c r="I16" s="157">
        <f t="shared" si="3"/>
        <v>0</v>
      </c>
      <c r="J16" s="155">
        <f t="shared" si="16"/>
        <v>0</v>
      </c>
      <c r="K16" s="159">
        <f t="shared" si="17"/>
        <v>0</v>
      </c>
      <c r="L16" s="170">
        <f t="shared" si="4"/>
        <v>0</v>
      </c>
      <c r="M16" s="155">
        <f t="shared" si="18"/>
        <v>0</v>
      </c>
      <c r="N16" s="171">
        <f t="shared" si="19"/>
        <v>0</v>
      </c>
      <c r="O16" s="157">
        <f t="shared" si="5"/>
        <v>0</v>
      </c>
      <c r="P16" s="155">
        <f t="shared" si="6"/>
        <v>0</v>
      </c>
      <c r="Q16" s="159">
        <f t="shared" si="7"/>
        <v>0</v>
      </c>
      <c r="R16" s="163">
        <f t="shared" si="8"/>
        <v>0</v>
      </c>
      <c r="S16" s="164">
        <f t="shared" si="9"/>
        <v>0</v>
      </c>
      <c r="U16" s="157">
        <f t="shared" si="10"/>
        <v>0</v>
      </c>
      <c r="V16" s="156">
        <f t="shared" si="10"/>
        <v>0</v>
      </c>
      <c r="W16" s="159">
        <f t="shared" si="11"/>
        <v>0</v>
      </c>
      <c r="X16" s="170">
        <f t="shared" si="12"/>
        <v>0</v>
      </c>
      <c r="Y16" s="155">
        <f t="shared" si="20"/>
        <v>0</v>
      </c>
      <c r="Z16" s="171">
        <f t="shared" si="21"/>
        <v>0</v>
      </c>
      <c r="AA16" s="157">
        <f t="shared" si="13"/>
        <v>0</v>
      </c>
      <c r="AB16" s="155">
        <f t="shared" si="22"/>
        <v>0</v>
      </c>
      <c r="AC16" s="159">
        <f t="shared" si="23"/>
        <v>0</v>
      </c>
      <c r="AD16" s="170">
        <f t="shared" si="14"/>
        <v>0</v>
      </c>
      <c r="AE16" s="155">
        <f t="shared" si="24"/>
        <v>0</v>
      </c>
      <c r="AF16" s="171">
        <f t="shared" si="25"/>
        <v>0</v>
      </c>
      <c r="AG16" s="157">
        <f t="shared" si="15"/>
        <v>0</v>
      </c>
      <c r="AH16" s="155">
        <f t="shared" si="26"/>
        <v>0</v>
      </c>
      <c r="AI16" s="159">
        <f t="shared" si="27"/>
        <v>0</v>
      </c>
      <c r="AJ16" s="172">
        <f t="shared" si="28"/>
        <v>0</v>
      </c>
      <c r="AK16" s="164">
        <f t="shared" si="29"/>
        <v>0</v>
      </c>
    </row>
    <row r="17" spans="2:37" outlineLevel="1">
      <c r="B17" s="235" t="s">
        <v>78</v>
      </c>
      <c r="C17" s="62" t="s">
        <v>103</v>
      </c>
      <c r="D17" s="157">
        <f t="shared" si="0"/>
        <v>0</v>
      </c>
      <c r="E17" s="158">
        <f t="shared" si="0"/>
        <v>0</v>
      </c>
      <c r="F17" s="170">
        <f t="shared" si="0"/>
        <v>0</v>
      </c>
      <c r="G17" s="155">
        <f t="shared" si="1"/>
        <v>0</v>
      </c>
      <c r="H17" s="171">
        <f t="shared" si="2"/>
        <v>0</v>
      </c>
      <c r="I17" s="157">
        <f t="shared" si="3"/>
        <v>0</v>
      </c>
      <c r="J17" s="155">
        <f t="shared" si="16"/>
        <v>0</v>
      </c>
      <c r="K17" s="159">
        <f t="shared" si="17"/>
        <v>0</v>
      </c>
      <c r="L17" s="170">
        <f t="shared" si="4"/>
        <v>0</v>
      </c>
      <c r="M17" s="155">
        <f t="shared" si="18"/>
        <v>0</v>
      </c>
      <c r="N17" s="171">
        <f t="shared" si="19"/>
        <v>0</v>
      </c>
      <c r="O17" s="157">
        <f t="shared" si="5"/>
        <v>0</v>
      </c>
      <c r="P17" s="155">
        <f t="shared" si="6"/>
        <v>0</v>
      </c>
      <c r="Q17" s="159">
        <f t="shared" si="7"/>
        <v>0</v>
      </c>
      <c r="R17" s="163">
        <f t="shared" si="8"/>
        <v>0</v>
      </c>
      <c r="S17" s="164">
        <f t="shared" si="9"/>
        <v>0</v>
      </c>
      <c r="U17" s="157">
        <f t="shared" si="10"/>
        <v>0</v>
      </c>
      <c r="V17" s="156">
        <f t="shared" si="10"/>
        <v>0</v>
      </c>
      <c r="W17" s="159">
        <f t="shared" si="11"/>
        <v>0</v>
      </c>
      <c r="X17" s="170">
        <f t="shared" si="12"/>
        <v>0</v>
      </c>
      <c r="Y17" s="155">
        <f t="shared" si="20"/>
        <v>0</v>
      </c>
      <c r="Z17" s="171">
        <f t="shared" si="21"/>
        <v>0</v>
      </c>
      <c r="AA17" s="157">
        <f t="shared" si="13"/>
        <v>0</v>
      </c>
      <c r="AB17" s="155">
        <f t="shared" si="22"/>
        <v>0</v>
      </c>
      <c r="AC17" s="159">
        <f t="shared" si="23"/>
        <v>0</v>
      </c>
      <c r="AD17" s="170">
        <f t="shared" si="14"/>
        <v>0</v>
      </c>
      <c r="AE17" s="155">
        <f t="shared" si="24"/>
        <v>0</v>
      </c>
      <c r="AF17" s="171">
        <f t="shared" si="25"/>
        <v>0</v>
      </c>
      <c r="AG17" s="157">
        <f t="shared" si="15"/>
        <v>0</v>
      </c>
      <c r="AH17" s="155">
        <f t="shared" si="26"/>
        <v>0</v>
      </c>
      <c r="AI17" s="159">
        <f t="shared" si="27"/>
        <v>0</v>
      </c>
      <c r="AJ17" s="172">
        <f t="shared" si="28"/>
        <v>0</v>
      </c>
      <c r="AK17" s="164">
        <f t="shared" si="29"/>
        <v>0</v>
      </c>
    </row>
    <row r="18" spans="2:37" outlineLevel="1">
      <c r="B18" s="236" t="s">
        <v>79</v>
      </c>
      <c r="C18" s="62" t="s">
        <v>103</v>
      </c>
      <c r="D18" s="157">
        <f t="shared" si="0"/>
        <v>0</v>
      </c>
      <c r="E18" s="158">
        <f t="shared" si="0"/>
        <v>3</v>
      </c>
      <c r="F18" s="170">
        <f t="shared" si="0"/>
        <v>0</v>
      </c>
      <c r="G18" s="155">
        <f t="shared" si="1"/>
        <v>3</v>
      </c>
      <c r="H18" s="171">
        <f t="shared" si="2"/>
        <v>0</v>
      </c>
      <c r="I18" s="157">
        <f t="shared" si="3"/>
        <v>0</v>
      </c>
      <c r="J18" s="155">
        <f t="shared" si="16"/>
        <v>3</v>
      </c>
      <c r="K18" s="159">
        <f t="shared" si="17"/>
        <v>0</v>
      </c>
      <c r="L18" s="170">
        <f t="shared" si="4"/>
        <v>0</v>
      </c>
      <c r="M18" s="155">
        <f t="shared" si="18"/>
        <v>3</v>
      </c>
      <c r="N18" s="171">
        <f t="shared" si="19"/>
        <v>0</v>
      </c>
      <c r="O18" s="157">
        <f t="shared" si="5"/>
        <v>0</v>
      </c>
      <c r="P18" s="155">
        <f t="shared" si="6"/>
        <v>3</v>
      </c>
      <c r="Q18" s="159">
        <f t="shared" si="7"/>
        <v>0</v>
      </c>
      <c r="R18" s="163">
        <f t="shared" si="8"/>
        <v>0</v>
      </c>
      <c r="S18" s="164">
        <f t="shared" si="9"/>
        <v>0</v>
      </c>
      <c r="U18" s="157">
        <f t="shared" si="10"/>
        <v>225</v>
      </c>
      <c r="V18" s="156">
        <f t="shared" si="10"/>
        <v>228</v>
      </c>
      <c r="W18" s="159">
        <f t="shared" si="11"/>
        <v>75</v>
      </c>
      <c r="X18" s="170">
        <f t="shared" si="12"/>
        <v>860</v>
      </c>
      <c r="Y18" s="155">
        <f t="shared" si="20"/>
        <v>1088</v>
      </c>
      <c r="Z18" s="171">
        <f t="shared" si="21"/>
        <v>3.7719298245614037</v>
      </c>
      <c r="AA18" s="157">
        <f t="shared" si="13"/>
        <v>793</v>
      </c>
      <c r="AB18" s="155">
        <f t="shared" si="22"/>
        <v>1881</v>
      </c>
      <c r="AC18" s="159">
        <f t="shared" si="23"/>
        <v>0.72886029411764708</v>
      </c>
      <c r="AD18" s="170">
        <f t="shared" si="14"/>
        <v>40</v>
      </c>
      <c r="AE18" s="155">
        <f t="shared" si="24"/>
        <v>1921</v>
      </c>
      <c r="AF18" s="171">
        <f t="shared" si="25"/>
        <v>2.1265284423179161E-2</v>
      </c>
      <c r="AG18" s="157">
        <f t="shared" si="15"/>
        <v>42</v>
      </c>
      <c r="AH18" s="155">
        <f t="shared" si="26"/>
        <v>1963</v>
      </c>
      <c r="AI18" s="159">
        <f t="shared" si="27"/>
        <v>2.1863612701717855E-2</v>
      </c>
      <c r="AJ18" s="172">
        <f t="shared" si="28"/>
        <v>1960</v>
      </c>
      <c r="AK18" s="164">
        <f t="shared" si="29"/>
        <v>0.71295661366578567</v>
      </c>
    </row>
    <row r="19" spans="2:37" outlineLevel="1">
      <c r="B19" s="236" t="s">
        <v>80</v>
      </c>
      <c r="C19" s="62" t="s">
        <v>103</v>
      </c>
      <c r="D19" s="157">
        <f t="shared" si="0"/>
        <v>0</v>
      </c>
      <c r="E19" s="158">
        <f t="shared" si="0"/>
        <v>3</v>
      </c>
      <c r="F19" s="170">
        <f t="shared" si="0"/>
        <v>0</v>
      </c>
      <c r="G19" s="155">
        <f t="shared" si="1"/>
        <v>3</v>
      </c>
      <c r="H19" s="171">
        <f t="shared" si="2"/>
        <v>0</v>
      </c>
      <c r="I19" s="157">
        <f t="shared" si="3"/>
        <v>0</v>
      </c>
      <c r="J19" s="155">
        <f t="shared" si="16"/>
        <v>3</v>
      </c>
      <c r="K19" s="159">
        <f t="shared" si="17"/>
        <v>0</v>
      </c>
      <c r="L19" s="170">
        <f t="shared" si="4"/>
        <v>0</v>
      </c>
      <c r="M19" s="155">
        <f t="shared" si="18"/>
        <v>3</v>
      </c>
      <c r="N19" s="171">
        <f t="shared" si="19"/>
        <v>0</v>
      </c>
      <c r="O19" s="157">
        <f t="shared" si="5"/>
        <v>0</v>
      </c>
      <c r="P19" s="155">
        <f t="shared" si="6"/>
        <v>3</v>
      </c>
      <c r="Q19" s="159">
        <f t="shared" si="7"/>
        <v>0</v>
      </c>
      <c r="R19" s="163">
        <f t="shared" si="8"/>
        <v>0</v>
      </c>
      <c r="S19" s="164">
        <f t="shared" si="9"/>
        <v>0</v>
      </c>
      <c r="U19" s="157">
        <f t="shared" si="10"/>
        <v>0</v>
      </c>
      <c r="V19" s="156">
        <f t="shared" si="10"/>
        <v>3</v>
      </c>
      <c r="W19" s="159">
        <f t="shared" si="11"/>
        <v>0</v>
      </c>
      <c r="X19" s="170">
        <f t="shared" si="12"/>
        <v>0</v>
      </c>
      <c r="Y19" s="155">
        <f t="shared" si="20"/>
        <v>3</v>
      </c>
      <c r="Z19" s="171">
        <f t="shared" si="21"/>
        <v>0</v>
      </c>
      <c r="AA19" s="157">
        <f t="shared" si="13"/>
        <v>0</v>
      </c>
      <c r="AB19" s="155">
        <f t="shared" si="22"/>
        <v>3</v>
      </c>
      <c r="AC19" s="159">
        <f t="shared" si="23"/>
        <v>0</v>
      </c>
      <c r="AD19" s="170">
        <f t="shared" si="14"/>
        <v>0</v>
      </c>
      <c r="AE19" s="155">
        <f t="shared" si="24"/>
        <v>3</v>
      </c>
      <c r="AF19" s="171">
        <f t="shared" si="25"/>
        <v>0</v>
      </c>
      <c r="AG19" s="157">
        <f t="shared" si="15"/>
        <v>0</v>
      </c>
      <c r="AH19" s="155">
        <f t="shared" si="26"/>
        <v>3</v>
      </c>
      <c r="AI19" s="159">
        <f t="shared" si="27"/>
        <v>0</v>
      </c>
      <c r="AJ19" s="172">
        <f t="shared" si="28"/>
        <v>0</v>
      </c>
      <c r="AK19" s="164">
        <f t="shared" si="29"/>
        <v>0</v>
      </c>
    </row>
    <row r="20" spans="2:37" outlineLevel="1">
      <c r="B20" s="235" t="s">
        <v>81</v>
      </c>
      <c r="C20" s="62" t="s">
        <v>103</v>
      </c>
      <c r="D20" s="157">
        <f t="shared" si="0"/>
        <v>0</v>
      </c>
      <c r="E20" s="158">
        <f t="shared" si="0"/>
        <v>0</v>
      </c>
      <c r="F20" s="170">
        <f t="shared" si="0"/>
        <v>0</v>
      </c>
      <c r="G20" s="155">
        <f t="shared" si="1"/>
        <v>0</v>
      </c>
      <c r="H20" s="171">
        <f t="shared" si="2"/>
        <v>0</v>
      </c>
      <c r="I20" s="157">
        <f t="shared" si="3"/>
        <v>0</v>
      </c>
      <c r="J20" s="155">
        <f t="shared" si="16"/>
        <v>0</v>
      </c>
      <c r="K20" s="159">
        <f t="shared" si="17"/>
        <v>0</v>
      </c>
      <c r="L20" s="170">
        <f t="shared" si="4"/>
        <v>0</v>
      </c>
      <c r="M20" s="155">
        <f t="shared" si="18"/>
        <v>0</v>
      </c>
      <c r="N20" s="171">
        <f t="shared" si="19"/>
        <v>0</v>
      </c>
      <c r="O20" s="157">
        <f t="shared" si="5"/>
        <v>0</v>
      </c>
      <c r="P20" s="155">
        <f t="shared" si="6"/>
        <v>0</v>
      </c>
      <c r="Q20" s="159">
        <f t="shared" si="7"/>
        <v>0</v>
      </c>
      <c r="R20" s="163">
        <f t="shared" si="8"/>
        <v>0</v>
      </c>
      <c r="S20" s="164">
        <f t="shared" si="9"/>
        <v>0</v>
      </c>
      <c r="U20" s="157">
        <f t="shared" si="10"/>
        <v>0</v>
      </c>
      <c r="V20" s="156">
        <f t="shared" si="10"/>
        <v>0</v>
      </c>
      <c r="W20" s="159">
        <f t="shared" si="11"/>
        <v>0</v>
      </c>
      <c r="X20" s="170">
        <f t="shared" si="12"/>
        <v>0</v>
      </c>
      <c r="Y20" s="155">
        <f t="shared" si="20"/>
        <v>0</v>
      </c>
      <c r="Z20" s="171">
        <f t="shared" si="21"/>
        <v>0</v>
      </c>
      <c r="AA20" s="157">
        <f t="shared" si="13"/>
        <v>0</v>
      </c>
      <c r="AB20" s="155">
        <f t="shared" si="22"/>
        <v>0</v>
      </c>
      <c r="AC20" s="159">
        <f t="shared" si="23"/>
        <v>0</v>
      </c>
      <c r="AD20" s="170">
        <f t="shared" si="14"/>
        <v>0</v>
      </c>
      <c r="AE20" s="155">
        <f t="shared" si="24"/>
        <v>0</v>
      </c>
      <c r="AF20" s="171">
        <f t="shared" si="25"/>
        <v>0</v>
      </c>
      <c r="AG20" s="157">
        <f t="shared" si="15"/>
        <v>0</v>
      </c>
      <c r="AH20" s="155">
        <f t="shared" si="26"/>
        <v>0</v>
      </c>
      <c r="AI20" s="159">
        <f t="shared" si="27"/>
        <v>0</v>
      </c>
      <c r="AJ20" s="172">
        <f t="shared" si="28"/>
        <v>0</v>
      </c>
      <c r="AK20" s="164">
        <f t="shared" si="29"/>
        <v>0</v>
      </c>
    </row>
    <row r="21" spans="2:37" outlineLevel="1">
      <c r="B21" s="236" t="s">
        <v>82</v>
      </c>
      <c r="C21" s="62" t="s">
        <v>103</v>
      </c>
      <c r="D21" s="157">
        <f t="shared" si="0"/>
        <v>0</v>
      </c>
      <c r="E21" s="158">
        <f t="shared" si="0"/>
        <v>0</v>
      </c>
      <c r="F21" s="170">
        <f t="shared" si="0"/>
        <v>0</v>
      </c>
      <c r="G21" s="155">
        <f t="shared" si="1"/>
        <v>0</v>
      </c>
      <c r="H21" s="171">
        <f t="shared" si="2"/>
        <v>0</v>
      </c>
      <c r="I21" s="157">
        <f t="shared" si="3"/>
        <v>0</v>
      </c>
      <c r="J21" s="155">
        <f t="shared" si="16"/>
        <v>0</v>
      </c>
      <c r="K21" s="159">
        <f t="shared" si="17"/>
        <v>0</v>
      </c>
      <c r="L21" s="170">
        <f t="shared" si="4"/>
        <v>0</v>
      </c>
      <c r="M21" s="155">
        <f t="shared" si="18"/>
        <v>0</v>
      </c>
      <c r="N21" s="171">
        <f t="shared" si="19"/>
        <v>0</v>
      </c>
      <c r="O21" s="157">
        <f t="shared" si="5"/>
        <v>0</v>
      </c>
      <c r="P21" s="155">
        <f t="shared" si="6"/>
        <v>0</v>
      </c>
      <c r="Q21" s="159">
        <f t="shared" si="7"/>
        <v>0</v>
      </c>
      <c r="R21" s="163">
        <f t="shared" si="8"/>
        <v>0</v>
      </c>
      <c r="S21" s="164">
        <f t="shared" si="9"/>
        <v>0</v>
      </c>
      <c r="U21" s="157">
        <f t="shared" si="10"/>
        <v>303</v>
      </c>
      <c r="V21" s="156">
        <f t="shared" si="10"/>
        <v>303</v>
      </c>
      <c r="W21" s="159">
        <f t="shared" si="11"/>
        <v>0</v>
      </c>
      <c r="X21" s="170">
        <f t="shared" si="12"/>
        <v>1519</v>
      </c>
      <c r="Y21" s="155">
        <f t="shared" si="20"/>
        <v>1822</v>
      </c>
      <c r="Z21" s="171">
        <f t="shared" si="21"/>
        <v>5.0132013201320129</v>
      </c>
      <c r="AA21" s="157">
        <f t="shared" si="13"/>
        <v>1296</v>
      </c>
      <c r="AB21" s="155">
        <f t="shared" si="22"/>
        <v>3118</v>
      </c>
      <c r="AC21" s="159">
        <f t="shared" si="23"/>
        <v>0.71130625686059279</v>
      </c>
      <c r="AD21" s="170">
        <f t="shared" si="14"/>
        <v>252</v>
      </c>
      <c r="AE21" s="155">
        <f t="shared" si="24"/>
        <v>3370</v>
      </c>
      <c r="AF21" s="171">
        <f t="shared" si="25"/>
        <v>8.0821039127645933E-2</v>
      </c>
      <c r="AG21" s="157">
        <f t="shared" si="15"/>
        <v>278</v>
      </c>
      <c r="AH21" s="155">
        <f t="shared" si="26"/>
        <v>3648</v>
      </c>
      <c r="AI21" s="159">
        <f t="shared" si="27"/>
        <v>8.2492581602373882E-2</v>
      </c>
      <c r="AJ21" s="172">
        <f t="shared" si="28"/>
        <v>3648</v>
      </c>
      <c r="AK21" s="164">
        <f t="shared" si="29"/>
        <v>0.86274347287864672</v>
      </c>
    </row>
    <row r="22" spans="2:37" outlineLevel="1">
      <c r="B22" s="236" t="s">
        <v>83</v>
      </c>
      <c r="C22" s="62" t="s">
        <v>103</v>
      </c>
      <c r="D22" s="157">
        <f t="shared" si="0"/>
        <v>0</v>
      </c>
      <c r="E22" s="158">
        <f t="shared" si="0"/>
        <v>0</v>
      </c>
      <c r="F22" s="170">
        <f t="shared" si="0"/>
        <v>0</v>
      </c>
      <c r="G22" s="155">
        <f t="shared" si="1"/>
        <v>0</v>
      </c>
      <c r="H22" s="171">
        <f t="shared" si="2"/>
        <v>0</v>
      </c>
      <c r="I22" s="157">
        <f t="shared" si="3"/>
        <v>0</v>
      </c>
      <c r="J22" s="155">
        <f t="shared" si="16"/>
        <v>0</v>
      </c>
      <c r="K22" s="159">
        <f t="shared" si="17"/>
        <v>0</v>
      </c>
      <c r="L22" s="170">
        <f t="shared" si="4"/>
        <v>0</v>
      </c>
      <c r="M22" s="155">
        <f t="shared" si="18"/>
        <v>0</v>
      </c>
      <c r="N22" s="171">
        <f t="shared" si="19"/>
        <v>0</v>
      </c>
      <c r="O22" s="157">
        <f t="shared" si="5"/>
        <v>0</v>
      </c>
      <c r="P22" s="155">
        <f t="shared" si="6"/>
        <v>0</v>
      </c>
      <c r="Q22" s="159">
        <f t="shared" si="7"/>
        <v>0</v>
      </c>
      <c r="R22" s="163">
        <f t="shared" si="8"/>
        <v>0</v>
      </c>
      <c r="S22" s="164">
        <f t="shared" si="9"/>
        <v>0</v>
      </c>
      <c r="U22" s="157">
        <f t="shared" si="10"/>
        <v>0</v>
      </c>
      <c r="V22" s="156">
        <f t="shared" si="10"/>
        <v>0</v>
      </c>
      <c r="W22" s="159">
        <f t="shared" si="11"/>
        <v>0</v>
      </c>
      <c r="X22" s="170">
        <f t="shared" si="12"/>
        <v>0</v>
      </c>
      <c r="Y22" s="155">
        <f t="shared" si="20"/>
        <v>0</v>
      </c>
      <c r="Z22" s="171">
        <f t="shared" si="21"/>
        <v>0</v>
      </c>
      <c r="AA22" s="157">
        <f t="shared" si="13"/>
        <v>0</v>
      </c>
      <c r="AB22" s="155">
        <f t="shared" si="22"/>
        <v>0</v>
      </c>
      <c r="AC22" s="159">
        <f t="shared" si="23"/>
        <v>0</v>
      </c>
      <c r="AD22" s="170">
        <f t="shared" si="14"/>
        <v>0</v>
      </c>
      <c r="AE22" s="155">
        <f t="shared" si="24"/>
        <v>0</v>
      </c>
      <c r="AF22" s="171">
        <f t="shared" si="25"/>
        <v>0</v>
      </c>
      <c r="AG22" s="157">
        <f t="shared" si="15"/>
        <v>0</v>
      </c>
      <c r="AH22" s="155">
        <f t="shared" si="26"/>
        <v>0</v>
      </c>
      <c r="AI22" s="159">
        <f t="shared" si="27"/>
        <v>0</v>
      </c>
      <c r="AJ22" s="172">
        <f t="shared" si="28"/>
        <v>0</v>
      </c>
      <c r="AK22" s="164">
        <f t="shared" si="29"/>
        <v>0</v>
      </c>
    </row>
    <row r="23" spans="2:37" outlineLevel="1">
      <c r="B23" s="235" t="s">
        <v>84</v>
      </c>
      <c r="C23" s="62" t="s">
        <v>103</v>
      </c>
      <c r="D23" s="157">
        <f t="shared" si="0"/>
        <v>0</v>
      </c>
      <c r="E23" s="158">
        <f t="shared" si="0"/>
        <v>0</v>
      </c>
      <c r="F23" s="170">
        <f t="shared" si="0"/>
        <v>0</v>
      </c>
      <c r="G23" s="155">
        <f t="shared" si="1"/>
        <v>0</v>
      </c>
      <c r="H23" s="171">
        <f t="shared" si="2"/>
        <v>0</v>
      </c>
      <c r="I23" s="157">
        <f t="shared" si="3"/>
        <v>0</v>
      </c>
      <c r="J23" s="155">
        <f t="shared" si="16"/>
        <v>0</v>
      </c>
      <c r="K23" s="159">
        <f t="shared" si="17"/>
        <v>0</v>
      </c>
      <c r="L23" s="170">
        <f t="shared" si="4"/>
        <v>0</v>
      </c>
      <c r="M23" s="155">
        <f t="shared" si="18"/>
        <v>0</v>
      </c>
      <c r="N23" s="171">
        <f t="shared" si="19"/>
        <v>0</v>
      </c>
      <c r="O23" s="157">
        <f t="shared" si="5"/>
        <v>0</v>
      </c>
      <c r="P23" s="155">
        <f t="shared" si="6"/>
        <v>0</v>
      </c>
      <c r="Q23" s="159">
        <f t="shared" si="7"/>
        <v>0</v>
      </c>
      <c r="R23" s="163">
        <f t="shared" si="8"/>
        <v>0</v>
      </c>
      <c r="S23" s="164">
        <f t="shared" si="9"/>
        <v>0</v>
      </c>
      <c r="U23" s="157">
        <f t="shared" si="10"/>
        <v>0</v>
      </c>
      <c r="V23" s="156">
        <f t="shared" si="10"/>
        <v>0</v>
      </c>
      <c r="W23" s="159">
        <f t="shared" si="11"/>
        <v>0</v>
      </c>
      <c r="X23" s="170">
        <f t="shared" si="12"/>
        <v>0</v>
      </c>
      <c r="Y23" s="155">
        <f t="shared" si="20"/>
        <v>0</v>
      </c>
      <c r="Z23" s="171">
        <f t="shared" si="21"/>
        <v>0</v>
      </c>
      <c r="AA23" s="157">
        <f t="shared" si="13"/>
        <v>0</v>
      </c>
      <c r="AB23" s="155">
        <f t="shared" si="22"/>
        <v>0</v>
      </c>
      <c r="AC23" s="159">
        <f t="shared" si="23"/>
        <v>0</v>
      </c>
      <c r="AD23" s="170">
        <f t="shared" si="14"/>
        <v>0</v>
      </c>
      <c r="AE23" s="155">
        <f t="shared" si="24"/>
        <v>0</v>
      </c>
      <c r="AF23" s="171">
        <f t="shared" si="25"/>
        <v>0</v>
      </c>
      <c r="AG23" s="157">
        <f t="shared" si="15"/>
        <v>0</v>
      </c>
      <c r="AH23" s="155">
        <f t="shared" si="26"/>
        <v>0</v>
      </c>
      <c r="AI23" s="159">
        <f t="shared" si="27"/>
        <v>0</v>
      </c>
      <c r="AJ23" s="172">
        <f t="shared" si="28"/>
        <v>0</v>
      </c>
      <c r="AK23" s="164">
        <f t="shared" si="29"/>
        <v>0</v>
      </c>
    </row>
    <row r="24" spans="2:37" outlineLevel="1">
      <c r="B24" s="237" t="s">
        <v>85</v>
      </c>
      <c r="C24" s="62" t="s">
        <v>103</v>
      </c>
      <c r="D24" s="157">
        <f t="shared" si="0"/>
        <v>0</v>
      </c>
      <c r="E24" s="158">
        <f t="shared" si="0"/>
        <v>0</v>
      </c>
      <c r="F24" s="170">
        <f t="shared" si="0"/>
        <v>0</v>
      </c>
      <c r="G24" s="155">
        <f t="shared" si="1"/>
        <v>0</v>
      </c>
      <c r="H24" s="171">
        <f t="shared" si="2"/>
        <v>0</v>
      </c>
      <c r="I24" s="157">
        <f t="shared" si="3"/>
        <v>0</v>
      </c>
      <c r="J24" s="155">
        <f t="shared" si="16"/>
        <v>0</v>
      </c>
      <c r="K24" s="159">
        <f t="shared" si="17"/>
        <v>0</v>
      </c>
      <c r="L24" s="170">
        <f t="shared" si="4"/>
        <v>0</v>
      </c>
      <c r="M24" s="155">
        <f t="shared" si="18"/>
        <v>0</v>
      </c>
      <c r="N24" s="171">
        <f t="shared" si="19"/>
        <v>0</v>
      </c>
      <c r="O24" s="157">
        <f t="shared" si="5"/>
        <v>0</v>
      </c>
      <c r="P24" s="155">
        <f t="shared" si="6"/>
        <v>0</v>
      </c>
      <c r="Q24" s="159">
        <f t="shared" si="7"/>
        <v>0</v>
      </c>
      <c r="R24" s="163">
        <f t="shared" si="8"/>
        <v>0</v>
      </c>
      <c r="S24" s="164">
        <f t="shared" si="9"/>
        <v>0</v>
      </c>
      <c r="U24" s="157">
        <f t="shared" si="10"/>
        <v>0</v>
      </c>
      <c r="V24" s="156">
        <f t="shared" si="10"/>
        <v>0</v>
      </c>
      <c r="W24" s="159">
        <f t="shared" si="11"/>
        <v>0</v>
      </c>
      <c r="X24" s="170">
        <f t="shared" si="12"/>
        <v>0</v>
      </c>
      <c r="Y24" s="155">
        <f t="shared" si="20"/>
        <v>0</v>
      </c>
      <c r="Z24" s="171">
        <f t="shared" si="21"/>
        <v>0</v>
      </c>
      <c r="AA24" s="157">
        <f t="shared" si="13"/>
        <v>0</v>
      </c>
      <c r="AB24" s="155">
        <f t="shared" si="22"/>
        <v>0</v>
      </c>
      <c r="AC24" s="159">
        <f t="shared" si="23"/>
        <v>0</v>
      </c>
      <c r="AD24" s="170">
        <f t="shared" si="14"/>
        <v>0</v>
      </c>
      <c r="AE24" s="155">
        <f t="shared" si="24"/>
        <v>0</v>
      </c>
      <c r="AF24" s="171">
        <f t="shared" si="25"/>
        <v>0</v>
      </c>
      <c r="AG24" s="157">
        <f t="shared" si="15"/>
        <v>0</v>
      </c>
      <c r="AH24" s="155">
        <f t="shared" si="26"/>
        <v>0</v>
      </c>
      <c r="AI24" s="159">
        <f t="shared" si="27"/>
        <v>0</v>
      </c>
      <c r="AJ24" s="172">
        <f t="shared" si="28"/>
        <v>0</v>
      </c>
      <c r="AK24" s="164">
        <f t="shared" si="29"/>
        <v>0</v>
      </c>
    </row>
    <row r="25" spans="2:37" outlineLevel="1">
      <c r="B25" s="235" t="s">
        <v>86</v>
      </c>
      <c r="C25" s="62" t="s">
        <v>103</v>
      </c>
      <c r="D25" s="157">
        <f t="shared" si="0"/>
        <v>0</v>
      </c>
      <c r="E25" s="158">
        <f t="shared" si="0"/>
        <v>0</v>
      </c>
      <c r="F25" s="170">
        <f t="shared" si="0"/>
        <v>0</v>
      </c>
      <c r="G25" s="155">
        <f t="shared" si="1"/>
        <v>0</v>
      </c>
      <c r="H25" s="171">
        <f t="shared" si="2"/>
        <v>0</v>
      </c>
      <c r="I25" s="157">
        <f t="shared" si="3"/>
        <v>0</v>
      </c>
      <c r="J25" s="155">
        <f t="shared" si="16"/>
        <v>0</v>
      </c>
      <c r="K25" s="159">
        <f t="shared" si="17"/>
        <v>0</v>
      </c>
      <c r="L25" s="170">
        <f t="shared" si="4"/>
        <v>0</v>
      </c>
      <c r="M25" s="155">
        <f t="shared" si="18"/>
        <v>0</v>
      </c>
      <c r="N25" s="171">
        <f t="shared" si="19"/>
        <v>0</v>
      </c>
      <c r="O25" s="157">
        <f t="shared" si="5"/>
        <v>0</v>
      </c>
      <c r="P25" s="155">
        <f t="shared" si="6"/>
        <v>0</v>
      </c>
      <c r="Q25" s="159">
        <f t="shared" si="7"/>
        <v>0</v>
      </c>
      <c r="R25" s="163">
        <f t="shared" si="8"/>
        <v>0</v>
      </c>
      <c r="S25" s="164">
        <f t="shared" si="9"/>
        <v>0</v>
      </c>
      <c r="U25" s="157">
        <f t="shared" si="10"/>
        <v>0</v>
      </c>
      <c r="V25" s="156">
        <f t="shared" si="10"/>
        <v>0</v>
      </c>
      <c r="W25" s="159">
        <f t="shared" si="11"/>
        <v>0</v>
      </c>
      <c r="X25" s="170">
        <f t="shared" si="12"/>
        <v>0</v>
      </c>
      <c r="Y25" s="155">
        <f t="shared" si="20"/>
        <v>0</v>
      </c>
      <c r="Z25" s="171">
        <f t="shared" si="21"/>
        <v>0</v>
      </c>
      <c r="AA25" s="157">
        <f t="shared" si="13"/>
        <v>0</v>
      </c>
      <c r="AB25" s="155">
        <f t="shared" si="22"/>
        <v>0</v>
      </c>
      <c r="AC25" s="159">
        <f t="shared" si="23"/>
        <v>0</v>
      </c>
      <c r="AD25" s="170">
        <f t="shared" si="14"/>
        <v>0</v>
      </c>
      <c r="AE25" s="155">
        <f t="shared" si="24"/>
        <v>0</v>
      </c>
      <c r="AF25" s="171">
        <f t="shared" si="25"/>
        <v>0</v>
      </c>
      <c r="AG25" s="157">
        <f t="shared" si="15"/>
        <v>0</v>
      </c>
      <c r="AH25" s="155">
        <f t="shared" si="26"/>
        <v>0</v>
      </c>
      <c r="AI25" s="159">
        <f t="shared" si="27"/>
        <v>0</v>
      </c>
      <c r="AJ25" s="172">
        <f t="shared" si="28"/>
        <v>0</v>
      </c>
      <c r="AK25" s="164">
        <f t="shared" si="29"/>
        <v>0</v>
      </c>
    </row>
    <row r="26" spans="2:37" outlineLevel="1">
      <c r="B26" s="236" t="s">
        <v>87</v>
      </c>
      <c r="C26" s="62" t="s">
        <v>103</v>
      </c>
      <c r="D26" s="157">
        <f t="shared" si="0"/>
        <v>0</v>
      </c>
      <c r="E26" s="158">
        <f t="shared" si="0"/>
        <v>0</v>
      </c>
      <c r="F26" s="170">
        <f t="shared" si="0"/>
        <v>0</v>
      </c>
      <c r="G26" s="155">
        <f t="shared" si="1"/>
        <v>0</v>
      </c>
      <c r="H26" s="171">
        <f t="shared" si="2"/>
        <v>0</v>
      </c>
      <c r="I26" s="157">
        <f t="shared" si="3"/>
        <v>0</v>
      </c>
      <c r="J26" s="155">
        <f t="shared" si="16"/>
        <v>0</v>
      </c>
      <c r="K26" s="159">
        <f t="shared" si="17"/>
        <v>0</v>
      </c>
      <c r="L26" s="170">
        <f t="shared" si="4"/>
        <v>0</v>
      </c>
      <c r="M26" s="155">
        <f t="shared" si="18"/>
        <v>0</v>
      </c>
      <c r="N26" s="171">
        <f t="shared" si="19"/>
        <v>0</v>
      </c>
      <c r="O26" s="157">
        <f t="shared" si="5"/>
        <v>0</v>
      </c>
      <c r="P26" s="155">
        <f t="shared" si="6"/>
        <v>0</v>
      </c>
      <c r="Q26" s="159">
        <f t="shared" si="7"/>
        <v>0</v>
      </c>
      <c r="R26" s="163">
        <f t="shared" si="8"/>
        <v>0</v>
      </c>
      <c r="S26" s="164">
        <f t="shared" si="9"/>
        <v>0</v>
      </c>
      <c r="U26" s="157">
        <f t="shared" si="10"/>
        <v>0</v>
      </c>
      <c r="V26" s="156">
        <f t="shared" si="10"/>
        <v>0</v>
      </c>
      <c r="W26" s="159">
        <f t="shared" si="11"/>
        <v>0</v>
      </c>
      <c r="X26" s="170">
        <f t="shared" si="12"/>
        <v>0</v>
      </c>
      <c r="Y26" s="155">
        <f t="shared" si="20"/>
        <v>0</v>
      </c>
      <c r="Z26" s="171">
        <f t="shared" si="21"/>
        <v>0</v>
      </c>
      <c r="AA26" s="157">
        <f t="shared" si="13"/>
        <v>0</v>
      </c>
      <c r="AB26" s="155">
        <f t="shared" si="22"/>
        <v>0</v>
      </c>
      <c r="AC26" s="159">
        <f t="shared" si="23"/>
        <v>0</v>
      </c>
      <c r="AD26" s="170">
        <f t="shared" si="14"/>
        <v>0</v>
      </c>
      <c r="AE26" s="155">
        <f t="shared" si="24"/>
        <v>0</v>
      </c>
      <c r="AF26" s="171">
        <f t="shared" si="25"/>
        <v>0</v>
      </c>
      <c r="AG26" s="157">
        <f t="shared" si="15"/>
        <v>0</v>
      </c>
      <c r="AH26" s="155">
        <f t="shared" si="26"/>
        <v>0</v>
      </c>
      <c r="AI26" s="159">
        <f t="shared" si="27"/>
        <v>0</v>
      </c>
      <c r="AJ26" s="172">
        <f t="shared" si="28"/>
        <v>0</v>
      </c>
      <c r="AK26" s="164">
        <f t="shared" si="29"/>
        <v>0</v>
      </c>
    </row>
    <row r="27" spans="2:37" outlineLevel="1">
      <c r="B27" s="235" t="s">
        <v>88</v>
      </c>
      <c r="C27" s="62" t="s">
        <v>103</v>
      </c>
      <c r="D27" s="157">
        <f t="shared" si="0"/>
        <v>0</v>
      </c>
      <c r="E27" s="158">
        <f t="shared" si="0"/>
        <v>0</v>
      </c>
      <c r="F27" s="170">
        <f t="shared" si="0"/>
        <v>0</v>
      </c>
      <c r="G27" s="155">
        <f t="shared" si="1"/>
        <v>0</v>
      </c>
      <c r="H27" s="171">
        <f t="shared" si="2"/>
        <v>0</v>
      </c>
      <c r="I27" s="157">
        <f t="shared" si="3"/>
        <v>0</v>
      </c>
      <c r="J27" s="155">
        <f t="shared" si="16"/>
        <v>0</v>
      </c>
      <c r="K27" s="159">
        <f t="shared" si="17"/>
        <v>0</v>
      </c>
      <c r="L27" s="170">
        <f t="shared" si="4"/>
        <v>0</v>
      </c>
      <c r="M27" s="155">
        <f t="shared" si="18"/>
        <v>0</v>
      </c>
      <c r="N27" s="171">
        <f t="shared" si="19"/>
        <v>0</v>
      </c>
      <c r="O27" s="157">
        <f t="shared" si="5"/>
        <v>0</v>
      </c>
      <c r="P27" s="155">
        <f t="shared" si="6"/>
        <v>0</v>
      </c>
      <c r="Q27" s="159">
        <f t="shared" si="7"/>
        <v>0</v>
      </c>
      <c r="R27" s="163">
        <f t="shared" si="8"/>
        <v>0</v>
      </c>
      <c r="S27" s="164">
        <f t="shared" si="9"/>
        <v>0</v>
      </c>
      <c r="U27" s="157">
        <f t="shared" si="10"/>
        <v>0</v>
      </c>
      <c r="V27" s="156">
        <f t="shared" si="10"/>
        <v>0</v>
      </c>
      <c r="W27" s="159">
        <f t="shared" si="11"/>
        <v>0</v>
      </c>
      <c r="X27" s="170">
        <f t="shared" si="12"/>
        <v>0</v>
      </c>
      <c r="Y27" s="155">
        <f t="shared" si="20"/>
        <v>0</v>
      </c>
      <c r="Z27" s="171">
        <f t="shared" si="21"/>
        <v>0</v>
      </c>
      <c r="AA27" s="157">
        <f t="shared" si="13"/>
        <v>0</v>
      </c>
      <c r="AB27" s="155">
        <f t="shared" si="22"/>
        <v>0</v>
      </c>
      <c r="AC27" s="159">
        <f t="shared" si="23"/>
        <v>0</v>
      </c>
      <c r="AD27" s="170">
        <f t="shared" si="14"/>
        <v>0</v>
      </c>
      <c r="AE27" s="155">
        <f t="shared" si="24"/>
        <v>0</v>
      </c>
      <c r="AF27" s="171">
        <f t="shared" si="25"/>
        <v>0</v>
      </c>
      <c r="AG27" s="157">
        <f t="shared" si="15"/>
        <v>0</v>
      </c>
      <c r="AH27" s="155">
        <f t="shared" si="26"/>
        <v>0</v>
      </c>
      <c r="AI27" s="159">
        <f t="shared" si="27"/>
        <v>0</v>
      </c>
      <c r="AJ27" s="172">
        <f t="shared" si="28"/>
        <v>0</v>
      </c>
      <c r="AK27" s="164">
        <f t="shared" si="29"/>
        <v>0</v>
      </c>
    </row>
    <row r="28" spans="2:37" outlineLevel="1">
      <c r="B28" s="236" t="s">
        <v>89</v>
      </c>
      <c r="C28" s="62" t="s">
        <v>103</v>
      </c>
      <c r="D28" s="157">
        <f t="shared" si="0"/>
        <v>0</v>
      </c>
      <c r="E28" s="158">
        <f t="shared" si="0"/>
        <v>0</v>
      </c>
      <c r="F28" s="170">
        <f t="shared" si="0"/>
        <v>0</v>
      </c>
      <c r="G28" s="155">
        <f t="shared" si="1"/>
        <v>0</v>
      </c>
      <c r="H28" s="171">
        <f t="shared" si="2"/>
        <v>0</v>
      </c>
      <c r="I28" s="157">
        <f t="shared" si="3"/>
        <v>0</v>
      </c>
      <c r="J28" s="155">
        <f t="shared" si="16"/>
        <v>0</v>
      </c>
      <c r="K28" s="159">
        <f t="shared" si="17"/>
        <v>0</v>
      </c>
      <c r="L28" s="170">
        <f t="shared" si="4"/>
        <v>0</v>
      </c>
      <c r="M28" s="155">
        <f t="shared" si="18"/>
        <v>0</v>
      </c>
      <c r="N28" s="171">
        <f t="shared" si="19"/>
        <v>0</v>
      </c>
      <c r="O28" s="157">
        <f t="shared" si="5"/>
        <v>0</v>
      </c>
      <c r="P28" s="155">
        <f t="shared" si="6"/>
        <v>0</v>
      </c>
      <c r="Q28" s="159">
        <f t="shared" si="7"/>
        <v>0</v>
      </c>
      <c r="R28" s="163">
        <f t="shared" si="8"/>
        <v>0</v>
      </c>
      <c r="S28" s="164">
        <f t="shared" si="9"/>
        <v>0</v>
      </c>
      <c r="U28" s="157">
        <f t="shared" si="10"/>
        <v>0</v>
      </c>
      <c r="V28" s="156">
        <f t="shared" si="10"/>
        <v>0</v>
      </c>
      <c r="W28" s="159">
        <f t="shared" si="11"/>
        <v>0</v>
      </c>
      <c r="X28" s="170">
        <f t="shared" si="12"/>
        <v>0</v>
      </c>
      <c r="Y28" s="155">
        <f t="shared" si="20"/>
        <v>0</v>
      </c>
      <c r="Z28" s="171">
        <f t="shared" si="21"/>
        <v>0</v>
      </c>
      <c r="AA28" s="157">
        <f t="shared" si="13"/>
        <v>0</v>
      </c>
      <c r="AB28" s="155">
        <f t="shared" si="22"/>
        <v>0</v>
      </c>
      <c r="AC28" s="159">
        <f t="shared" si="23"/>
        <v>0</v>
      </c>
      <c r="AD28" s="170">
        <f t="shared" si="14"/>
        <v>0</v>
      </c>
      <c r="AE28" s="155">
        <f t="shared" si="24"/>
        <v>0</v>
      </c>
      <c r="AF28" s="171">
        <f t="shared" si="25"/>
        <v>0</v>
      </c>
      <c r="AG28" s="157">
        <f t="shared" si="15"/>
        <v>0</v>
      </c>
      <c r="AH28" s="155">
        <f t="shared" si="26"/>
        <v>0</v>
      </c>
      <c r="AI28" s="159">
        <f t="shared" si="27"/>
        <v>0</v>
      </c>
      <c r="AJ28" s="172">
        <f t="shared" si="28"/>
        <v>0</v>
      </c>
      <c r="AK28" s="164">
        <f t="shared" si="29"/>
        <v>0</v>
      </c>
    </row>
    <row r="29" spans="2:37" outlineLevel="1">
      <c r="B29" s="235" t="s">
        <v>90</v>
      </c>
      <c r="C29" s="62" t="s">
        <v>103</v>
      </c>
      <c r="D29" s="157">
        <f t="shared" si="0"/>
        <v>0</v>
      </c>
      <c r="E29" s="158">
        <f t="shared" si="0"/>
        <v>0</v>
      </c>
      <c r="F29" s="170">
        <f t="shared" si="0"/>
        <v>0</v>
      </c>
      <c r="G29" s="155">
        <f t="shared" si="1"/>
        <v>0</v>
      </c>
      <c r="H29" s="171">
        <f t="shared" si="2"/>
        <v>0</v>
      </c>
      <c r="I29" s="157">
        <f t="shared" si="3"/>
        <v>0</v>
      </c>
      <c r="J29" s="155">
        <f t="shared" si="16"/>
        <v>0</v>
      </c>
      <c r="K29" s="159">
        <f t="shared" si="17"/>
        <v>0</v>
      </c>
      <c r="L29" s="170">
        <f t="shared" si="4"/>
        <v>0</v>
      </c>
      <c r="M29" s="155">
        <f t="shared" si="18"/>
        <v>0</v>
      </c>
      <c r="N29" s="171">
        <f t="shared" si="19"/>
        <v>0</v>
      </c>
      <c r="O29" s="157">
        <f t="shared" si="5"/>
        <v>0</v>
      </c>
      <c r="P29" s="155">
        <f t="shared" si="6"/>
        <v>0</v>
      </c>
      <c r="Q29" s="159">
        <f t="shared" si="7"/>
        <v>0</v>
      </c>
      <c r="R29" s="163">
        <f t="shared" si="8"/>
        <v>0</v>
      </c>
      <c r="S29" s="164">
        <f t="shared" si="9"/>
        <v>0</v>
      </c>
      <c r="U29" s="157">
        <f t="shared" si="10"/>
        <v>0</v>
      </c>
      <c r="V29" s="156">
        <f t="shared" si="10"/>
        <v>0</v>
      </c>
      <c r="W29" s="159">
        <f t="shared" si="11"/>
        <v>0</v>
      </c>
      <c r="X29" s="170">
        <f t="shared" si="12"/>
        <v>0</v>
      </c>
      <c r="Y29" s="155">
        <f t="shared" si="20"/>
        <v>0</v>
      </c>
      <c r="Z29" s="171">
        <f t="shared" si="21"/>
        <v>0</v>
      </c>
      <c r="AA29" s="157">
        <f t="shared" si="13"/>
        <v>0</v>
      </c>
      <c r="AB29" s="155">
        <f t="shared" si="22"/>
        <v>0</v>
      </c>
      <c r="AC29" s="159">
        <f t="shared" si="23"/>
        <v>0</v>
      </c>
      <c r="AD29" s="170">
        <f t="shared" si="14"/>
        <v>0</v>
      </c>
      <c r="AE29" s="155">
        <f t="shared" si="24"/>
        <v>0</v>
      </c>
      <c r="AF29" s="171">
        <f t="shared" si="25"/>
        <v>0</v>
      </c>
      <c r="AG29" s="157">
        <f t="shared" si="15"/>
        <v>0</v>
      </c>
      <c r="AH29" s="155">
        <f t="shared" si="26"/>
        <v>0</v>
      </c>
      <c r="AI29" s="159">
        <f t="shared" si="27"/>
        <v>0</v>
      </c>
      <c r="AJ29" s="172">
        <f t="shared" si="28"/>
        <v>0</v>
      </c>
      <c r="AK29" s="164">
        <f t="shared" si="29"/>
        <v>0</v>
      </c>
    </row>
    <row r="30" spans="2:37" outlineLevel="1">
      <c r="B30" s="236" t="s">
        <v>91</v>
      </c>
      <c r="C30" s="62" t="s">
        <v>103</v>
      </c>
      <c r="D30" s="157">
        <f t="shared" si="0"/>
        <v>0</v>
      </c>
      <c r="E30" s="158">
        <f t="shared" si="0"/>
        <v>10</v>
      </c>
      <c r="F30" s="170">
        <f t="shared" si="0"/>
        <v>-1</v>
      </c>
      <c r="G30" s="155">
        <f t="shared" si="1"/>
        <v>9</v>
      </c>
      <c r="H30" s="171">
        <f t="shared" si="2"/>
        <v>-0.1</v>
      </c>
      <c r="I30" s="157">
        <f t="shared" si="3"/>
        <v>3</v>
      </c>
      <c r="J30" s="155">
        <f t="shared" si="16"/>
        <v>12</v>
      </c>
      <c r="K30" s="159">
        <f t="shared" si="17"/>
        <v>0.33333333333333331</v>
      </c>
      <c r="L30" s="170">
        <f t="shared" si="4"/>
        <v>25</v>
      </c>
      <c r="M30" s="155">
        <f t="shared" si="18"/>
        <v>37</v>
      </c>
      <c r="N30" s="171">
        <f t="shared" si="19"/>
        <v>2.0833333333333335</v>
      </c>
      <c r="O30" s="157">
        <f t="shared" si="5"/>
        <v>0</v>
      </c>
      <c r="P30" s="155">
        <f t="shared" si="6"/>
        <v>37</v>
      </c>
      <c r="Q30" s="159">
        <f t="shared" si="7"/>
        <v>0</v>
      </c>
      <c r="R30" s="163">
        <f t="shared" si="8"/>
        <v>27</v>
      </c>
      <c r="S30" s="164">
        <f t="shared" si="9"/>
        <v>0.38691687067651404</v>
      </c>
      <c r="U30" s="157">
        <f t="shared" si="10"/>
        <v>0</v>
      </c>
      <c r="V30" s="156">
        <f t="shared" si="10"/>
        <v>37</v>
      </c>
      <c r="W30" s="159">
        <f t="shared" si="11"/>
        <v>0</v>
      </c>
      <c r="X30" s="170">
        <f t="shared" si="12"/>
        <v>0</v>
      </c>
      <c r="Y30" s="155">
        <f t="shared" si="20"/>
        <v>37</v>
      </c>
      <c r="Z30" s="171">
        <f t="shared" si="21"/>
        <v>0</v>
      </c>
      <c r="AA30" s="157">
        <f t="shared" si="13"/>
        <v>0</v>
      </c>
      <c r="AB30" s="155">
        <f t="shared" si="22"/>
        <v>37</v>
      </c>
      <c r="AC30" s="159">
        <f t="shared" si="23"/>
        <v>0</v>
      </c>
      <c r="AD30" s="170">
        <f t="shared" si="14"/>
        <v>0</v>
      </c>
      <c r="AE30" s="155">
        <f t="shared" si="24"/>
        <v>37</v>
      </c>
      <c r="AF30" s="171">
        <f t="shared" si="25"/>
        <v>0</v>
      </c>
      <c r="AG30" s="157">
        <f t="shared" si="15"/>
        <v>0</v>
      </c>
      <c r="AH30" s="155">
        <f t="shared" si="26"/>
        <v>37</v>
      </c>
      <c r="AI30" s="159">
        <f t="shared" si="27"/>
        <v>0</v>
      </c>
      <c r="AJ30" s="172">
        <f t="shared" si="28"/>
        <v>0</v>
      </c>
      <c r="AK30" s="164">
        <f t="shared" si="29"/>
        <v>0</v>
      </c>
    </row>
    <row r="31" spans="2:37" outlineLevel="1">
      <c r="B31" s="236" t="s">
        <v>92</v>
      </c>
      <c r="C31" s="62" t="s">
        <v>103</v>
      </c>
      <c r="D31" s="157">
        <f t="shared" si="0"/>
        <v>0</v>
      </c>
      <c r="E31" s="158">
        <f t="shared" si="0"/>
        <v>21</v>
      </c>
      <c r="F31" s="170">
        <f t="shared" si="0"/>
        <v>0</v>
      </c>
      <c r="G31" s="155">
        <f t="shared" si="1"/>
        <v>21</v>
      </c>
      <c r="H31" s="171">
        <f t="shared" si="2"/>
        <v>0</v>
      </c>
      <c r="I31" s="157">
        <f t="shared" si="3"/>
        <v>166</v>
      </c>
      <c r="J31" s="155">
        <f t="shared" si="16"/>
        <v>187</v>
      </c>
      <c r="K31" s="159">
        <f t="shared" si="17"/>
        <v>7.9047619047619051</v>
      </c>
      <c r="L31" s="170">
        <f t="shared" si="4"/>
        <v>79</v>
      </c>
      <c r="M31" s="155">
        <f t="shared" si="18"/>
        <v>266</v>
      </c>
      <c r="N31" s="171">
        <f t="shared" si="19"/>
        <v>0.42245989304812837</v>
      </c>
      <c r="O31" s="157">
        <f t="shared" si="5"/>
        <v>63</v>
      </c>
      <c r="P31" s="155">
        <f t="shared" si="6"/>
        <v>329</v>
      </c>
      <c r="Q31" s="159">
        <f t="shared" si="7"/>
        <v>0.23684210526315788</v>
      </c>
      <c r="R31" s="163">
        <f t="shared" si="8"/>
        <v>308</v>
      </c>
      <c r="S31" s="164">
        <f t="shared" si="9"/>
        <v>0.98950094973906433</v>
      </c>
      <c r="U31" s="157">
        <f t="shared" si="10"/>
        <v>301</v>
      </c>
      <c r="V31" s="156">
        <f t="shared" si="10"/>
        <v>630</v>
      </c>
      <c r="W31" s="159">
        <f t="shared" si="11"/>
        <v>0.91489361702127658</v>
      </c>
      <c r="X31" s="170">
        <f t="shared" si="12"/>
        <v>544</v>
      </c>
      <c r="Y31" s="155">
        <f t="shared" si="20"/>
        <v>1174</v>
      </c>
      <c r="Z31" s="171">
        <f t="shared" si="21"/>
        <v>0.86349206349206353</v>
      </c>
      <c r="AA31" s="157">
        <f t="shared" si="13"/>
        <v>410</v>
      </c>
      <c r="AB31" s="155">
        <f t="shared" si="22"/>
        <v>1584</v>
      </c>
      <c r="AC31" s="159">
        <f t="shared" si="23"/>
        <v>0.34923339011925042</v>
      </c>
      <c r="AD31" s="170">
        <f t="shared" si="14"/>
        <v>470</v>
      </c>
      <c r="AE31" s="155">
        <f t="shared" si="24"/>
        <v>2054</v>
      </c>
      <c r="AF31" s="171">
        <f t="shared" si="25"/>
        <v>0.29671717171717171</v>
      </c>
      <c r="AG31" s="157">
        <f t="shared" si="15"/>
        <v>341</v>
      </c>
      <c r="AH31" s="155">
        <f t="shared" si="26"/>
        <v>2395</v>
      </c>
      <c r="AI31" s="159">
        <f t="shared" si="27"/>
        <v>0.16601752677702045</v>
      </c>
      <c r="AJ31" s="172">
        <f t="shared" si="28"/>
        <v>2066</v>
      </c>
      <c r="AK31" s="164">
        <f t="shared" si="29"/>
        <v>0.39634020235802891</v>
      </c>
    </row>
    <row r="32" spans="2:37" outlineLevel="1">
      <c r="B32" s="235" t="s">
        <v>84</v>
      </c>
      <c r="C32" s="62" t="s">
        <v>103</v>
      </c>
      <c r="D32" s="157">
        <f t="shared" si="0"/>
        <v>0</v>
      </c>
      <c r="E32" s="158">
        <f t="shared" si="0"/>
        <v>0</v>
      </c>
      <c r="F32" s="170">
        <f t="shared" si="0"/>
        <v>0</v>
      </c>
      <c r="G32" s="155">
        <f t="shared" si="1"/>
        <v>0</v>
      </c>
      <c r="H32" s="171">
        <f t="shared" si="2"/>
        <v>0</v>
      </c>
      <c r="I32" s="157">
        <f t="shared" si="3"/>
        <v>0</v>
      </c>
      <c r="J32" s="155">
        <f t="shared" si="16"/>
        <v>0</v>
      </c>
      <c r="K32" s="159">
        <f t="shared" si="17"/>
        <v>0</v>
      </c>
      <c r="L32" s="170">
        <f t="shared" si="4"/>
        <v>0</v>
      </c>
      <c r="M32" s="155">
        <f t="shared" si="18"/>
        <v>0</v>
      </c>
      <c r="N32" s="171">
        <f t="shared" si="19"/>
        <v>0</v>
      </c>
      <c r="O32" s="157">
        <f t="shared" si="5"/>
        <v>0</v>
      </c>
      <c r="P32" s="155">
        <f t="shared" si="6"/>
        <v>0</v>
      </c>
      <c r="Q32" s="159">
        <f t="shared" si="7"/>
        <v>0</v>
      </c>
      <c r="R32" s="163">
        <f t="shared" si="8"/>
        <v>0</v>
      </c>
      <c r="S32" s="164">
        <f t="shared" si="9"/>
        <v>0</v>
      </c>
      <c r="U32" s="157">
        <f t="shared" si="10"/>
        <v>0</v>
      </c>
      <c r="V32" s="156">
        <f t="shared" si="10"/>
        <v>0</v>
      </c>
      <c r="W32" s="159">
        <f t="shared" si="11"/>
        <v>0</v>
      </c>
      <c r="X32" s="170">
        <f t="shared" si="12"/>
        <v>0</v>
      </c>
      <c r="Y32" s="155">
        <f t="shared" si="20"/>
        <v>0</v>
      </c>
      <c r="Z32" s="171">
        <f t="shared" si="21"/>
        <v>0</v>
      </c>
      <c r="AA32" s="157">
        <f t="shared" si="13"/>
        <v>0</v>
      </c>
      <c r="AB32" s="155">
        <f t="shared" si="22"/>
        <v>0</v>
      </c>
      <c r="AC32" s="159">
        <f t="shared" si="23"/>
        <v>0</v>
      </c>
      <c r="AD32" s="170">
        <f t="shared" si="14"/>
        <v>0</v>
      </c>
      <c r="AE32" s="155">
        <f t="shared" si="24"/>
        <v>0</v>
      </c>
      <c r="AF32" s="171">
        <f t="shared" si="25"/>
        <v>0</v>
      </c>
      <c r="AG32" s="157">
        <f t="shared" si="15"/>
        <v>0</v>
      </c>
      <c r="AH32" s="155">
        <f t="shared" si="26"/>
        <v>0</v>
      </c>
      <c r="AI32" s="159">
        <f t="shared" si="27"/>
        <v>0</v>
      </c>
      <c r="AJ32" s="172">
        <f t="shared" si="28"/>
        <v>0</v>
      </c>
      <c r="AK32" s="164">
        <f t="shared" si="29"/>
        <v>0</v>
      </c>
    </row>
    <row r="33" spans="2:37" outlineLevel="1">
      <c r="B33" s="236" t="s">
        <v>93</v>
      </c>
      <c r="C33" s="62" t="s">
        <v>103</v>
      </c>
      <c r="D33" s="157">
        <f t="shared" si="0"/>
        <v>43</v>
      </c>
      <c r="E33" s="158">
        <f t="shared" si="0"/>
        <v>45</v>
      </c>
      <c r="F33" s="170">
        <f t="shared" si="0"/>
        <v>82</v>
      </c>
      <c r="G33" s="155">
        <f t="shared" si="1"/>
        <v>127</v>
      </c>
      <c r="H33" s="171">
        <f t="shared" si="2"/>
        <v>1.8222222222222222</v>
      </c>
      <c r="I33" s="157">
        <f t="shared" si="3"/>
        <v>429</v>
      </c>
      <c r="J33" s="155">
        <f t="shared" si="16"/>
        <v>556</v>
      </c>
      <c r="K33" s="159">
        <f t="shared" si="17"/>
        <v>3.377952755905512</v>
      </c>
      <c r="L33" s="170">
        <f t="shared" si="4"/>
        <v>206</v>
      </c>
      <c r="M33" s="155">
        <f t="shared" si="18"/>
        <v>762</v>
      </c>
      <c r="N33" s="171">
        <f t="shared" si="19"/>
        <v>0.37050359712230213</v>
      </c>
      <c r="O33" s="157">
        <f t="shared" si="5"/>
        <v>127</v>
      </c>
      <c r="P33" s="155">
        <f t="shared" si="6"/>
        <v>889</v>
      </c>
      <c r="Q33" s="159">
        <f t="shared" si="7"/>
        <v>0.16666666666666666</v>
      </c>
      <c r="R33" s="163">
        <f t="shared" si="8"/>
        <v>887</v>
      </c>
      <c r="S33" s="164">
        <f t="shared" si="9"/>
        <v>1.1082509844755699</v>
      </c>
      <c r="U33" s="157">
        <f t="shared" si="10"/>
        <v>800</v>
      </c>
      <c r="V33" s="156">
        <f t="shared" si="10"/>
        <v>1689</v>
      </c>
      <c r="W33" s="159">
        <f t="shared" si="11"/>
        <v>0.89988751406074241</v>
      </c>
      <c r="X33" s="170">
        <f t="shared" si="12"/>
        <v>2463</v>
      </c>
      <c r="Y33" s="155">
        <f t="shared" si="20"/>
        <v>4152</v>
      </c>
      <c r="Z33" s="171">
        <f t="shared" si="21"/>
        <v>1.4582593250444049</v>
      </c>
      <c r="AA33" s="157">
        <f t="shared" si="13"/>
        <v>2176</v>
      </c>
      <c r="AB33" s="155">
        <f t="shared" si="22"/>
        <v>6328</v>
      </c>
      <c r="AC33" s="159">
        <f t="shared" si="23"/>
        <v>0.52408477842003853</v>
      </c>
      <c r="AD33" s="170">
        <f t="shared" si="14"/>
        <v>1937</v>
      </c>
      <c r="AE33" s="155">
        <f t="shared" si="24"/>
        <v>8265</v>
      </c>
      <c r="AF33" s="171">
        <f t="shared" si="25"/>
        <v>0.3060998735777497</v>
      </c>
      <c r="AG33" s="157">
        <f t="shared" si="15"/>
        <v>1102</v>
      </c>
      <c r="AH33" s="155">
        <f t="shared" si="26"/>
        <v>9367</v>
      </c>
      <c r="AI33" s="159">
        <f t="shared" si="27"/>
        <v>0.13333333333333333</v>
      </c>
      <c r="AJ33" s="172">
        <f t="shared" si="28"/>
        <v>8478</v>
      </c>
      <c r="AK33" s="164">
        <f t="shared" si="29"/>
        <v>0.53459125025582743</v>
      </c>
    </row>
    <row r="34" spans="2:37" outlineLevel="1">
      <c r="B34" s="235" t="s">
        <v>94</v>
      </c>
      <c r="C34" s="62" t="s">
        <v>103</v>
      </c>
      <c r="D34" s="157">
        <f t="shared" si="0"/>
        <v>0</v>
      </c>
      <c r="E34" s="158">
        <f t="shared" si="0"/>
        <v>0</v>
      </c>
      <c r="F34" s="170">
        <f t="shared" si="0"/>
        <v>0</v>
      </c>
      <c r="G34" s="155">
        <f t="shared" si="1"/>
        <v>0</v>
      </c>
      <c r="H34" s="171">
        <f t="shared" si="2"/>
        <v>0</v>
      </c>
      <c r="I34" s="157">
        <f t="shared" si="3"/>
        <v>0</v>
      </c>
      <c r="J34" s="155">
        <f t="shared" si="16"/>
        <v>0</v>
      </c>
      <c r="K34" s="159">
        <f t="shared" si="17"/>
        <v>0</v>
      </c>
      <c r="L34" s="170">
        <f t="shared" si="4"/>
        <v>0</v>
      </c>
      <c r="M34" s="155">
        <f t="shared" si="18"/>
        <v>0</v>
      </c>
      <c r="N34" s="171">
        <f t="shared" si="19"/>
        <v>0</v>
      </c>
      <c r="O34" s="157">
        <f t="shared" si="5"/>
        <v>0</v>
      </c>
      <c r="P34" s="155">
        <f t="shared" si="6"/>
        <v>0</v>
      </c>
      <c r="Q34" s="159">
        <f t="shared" si="7"/>
        <v>0</v>
      </c>
      <c r="R34" s="163">
        <f t="shared" si="8"/>
        <v>0</v>
      </c>
      <c r="S34" s="164">
        <f t="shared" si="9"/>
        <v>0</v>
      </c>
      <c r="U34" s="157">
        <f t="shared" si="10"/>
        <v>0</v>
      </c>
      <c r="V34" s="156">
        <f t="shared" si="10"/>
        <v>0</v>
      </c>
      <c r="W34" s="159">
        <f t="shared" si="11"/>
        <v>0</v>
      </c>
      <c r="X34" s="170">
        <f t="shared" si="12"/>
        <v>0</v>
      </c>
      <c r="Y34" s="155">
        <f t="shared" si="20"/>
        <v>0</v>
      </c>
      <c r="Z34" s="171">
        <f t="shared" si="21"/>
        <v>0</v>
      </c>
      <c r="AA34" s="157">
        <f t="shared" si="13"/>
        <v>0</v>
      </c>
      <c r="AB34" s="155">
        <f t="shared" si="22"/>
        <v>0</v>
      </c>
      <c r="AC34" s="159">
        <f t="shared" si="23"/>
        <v>0</v>
      </c>
      <c r="AD34" s="170">
        <f t="shared" si="14"/>
        <v>0</v>
      </c>
      <c r="AE34" s="155">
        <f t="shared" si="24"/>
        <v>0</v>
      </c>
      <c r="AF34" s="171">
        <f t="shared" si="25"/>
        <v>0</v>
      </c>
      <c r="AG34" s="157">
        <f t="shared" si="15"/>
        <v>0</v>
      </c>
      <c r="AH34" s="155">
        <f t="shared" si="26"/>
        <v>0</v>
      </c>
      <c r="AI34" s="159">
        <f t="shared" si="27"/>
        <v>0</v>
      </c>
      <c r="AJ34" s="172">
        <f t="shared" si="28"/>
        <v>0</v>
      </c>
      <c r="AK34" s="164">
        <f t="shared" si="29"/>
        <v>0</v>
      </c>
    </row>
    <row r="35" spans="2:37" outlineLevel="1">
      <c r="B35" s="236" t="s">
        <v>95</v>
      </c>
      <c r="C35" s="62" t="s">
        <v>103</v>
      </c>
      <c r="D35" s="157">
        <f t="shared" si="0"/>
        <v>0</v>
      </c>
      <c r="E35" s="158">
        <f t="shared" si="0"/>
        <v>6</v>
      </c>
      <c r="F35" s="170">
        <f t="shared" si="0"/>
        <v>-1</v>
      </c>
      <c r="G35" s="155">
        <f t="shared" si="1"/>
        <v>5</v>
      </c>
      <c r="H35" s="171">
        <f t="shared" si="2"/>
        <v>-0.16666666666666666</v>
      </c>
      <c r="I35" s="157">
        <f t="shared" si="3"/>
        <v>1</v>
      </c>
      <c r="J35" s="155">
        <f t="shared" si="16"/>
        <v>6</v>
      </c>
      <c r="K35" s="159">
        <f t="shared" si="17"/>
        <v>0.2</v>
      </c>
      <c r="L35" s="170">
        <f t="shared" si="4"/>
        <v>1</v>
      </c>
      <c r="M35" s="155">
        <f t="shared" si="18"/>
        <v>7</v>
      </c>
      <c r="N35" s="171">
        <f t="shared" si="19"/>
        <v>0.16666666666666666</v>
      </c>
      <c r="O35" s="157">
        <f t="shared" si="5"/>
        <v>0</v>
      </c>
      <c r="P35" s="155">
        <f t="shared" si="6"/>
        <v>7</v>
      </c>
      <c r="Q35" s="159">
        <f t="shared" si="7"/>
        <v>0</v>
      </c>
      <c r="R35" s="163">
        <f t="shared" si="8"/>
        <v>1</v>
      </c>
      <c r="S35" s="164">
        <f t="shared" si="9"/>
        <v>3.9289877625411807E-2</v>
      </c>
      <c r="U35" s="157">
        <f t="shared" si="10"/>
        <v>0</v>
      </c>
      <c r="V35" s="156">
        <f t="shared" si="10"/>
        <v>7</v>
      </c>
      <c r="W35" s="159">
        <f t="shared" si="11"/>
        <v>0</v>
      </c>
      <c r="X35" s="170">
        <f t="shared" si="12"/>
        <v>0</v>
      </c>
      <c r="Y35" s="155">
        <f t="shared" si="20"/>
        <v>7</v>
      </c>
      <c r="Z35" s="171">
        <f t="shared" si="21"/>
        <v>0</v>
      </c>
      <c r="AA35" s="157">
        <f t="shared" si="13"/>
        <v>0</v>
      </c>
      <c r="AB35" s="155">
        <f t="shared" si="22"/>
        <v>7</v>
      </c>
      <c r="AC35" s="159">
        <f t="shared" si="23"/>
        <v>0</v>
      </c>
      <c r="AD35" s="170">
        <f t="shared" si="14"/>
        <v>0</v>
      </c>
      <c r="AE35" s="155">
        <f t="shared" si="24"/>
        <v>7</v>
      </c>
      <c r="AF35" s="171">
        <f t="shared" si="25"/>
        <v>0</v>
      </c>
      <c r="AG35" s="157">
        <f t="shared" si="15"/>
        <v>0</v>
      </c>
      <c r="AH35" s="155">
        <f t="shared" si="26"/>
        <v>7</v>
      </c>
      <c r="AI35" s="159">
        <f t="shared" si="27"/>
        <v>0</v>
      </c>
      <c r="AJ35" s="172">
        <f t="shared" si="28"/>
        <v>0</v>
      </c>
      <c r="AK35" s="164">
        <f t="shared" si="29"/>
        <v>0</v>
      </c>
    </row>
    <row r="36" spans="2:37" outlineLevel="1">
      <c r="B36" s="236" t="s">
        <v>96</v>
      </c>
      <c r="C36" s="62" t="s">
        <v>103</v>
      </c>
      <c r="D36" s="157">
        <f t="shared" si="0"/>
        <v>239</v>
      </c>
      <c r="E36" s="158">
        <f t="shared" si="0"/>
        <v>393</v>
      </c>
      <c r="F36" s="170">
        <f t="shared" si="0"/>
        <v>134</v>
      </c>
      <c r="G36" s="155">
        <f t="shared" si="1"/>
        <v>527</v>
      </c>
      <c r="H36" s="171">
        <f t="shared" si="2"/>
        <v>0.34096692111959287</v>
      </c>
      <c r="I36" s="157">
        <f t="shared" si="3"/>
        <v>323</v>
      </c>
      <c r="J36" s="155">
        <f t="shared" si="16"/>
        <v>850</v>
      </c>
      <c r="K36" s="159">
        <f t="shared" si="17"/>
        <v>0.61290322580645162</v>
      </c>
      <c r="L36" s="170">
        <f t="shared" si="4"/>
        <v>335</v>
      </c>
      <c r="M36" s="155">
        <f t="shared" si="18"/>
        <v>1185</v>
      </c>
      <c r="N36" s="171">
        <f t="shared" si="19"/>
        <v>0.39411764705882352</v>
      </c>
      <c r="O36" s="157">
        <f t="shared" si="5"/>
        <v>271</v>
      </c>
      <c r="P36" s="155">
        <f t="shared" si="6"/>
        <v>1456</v>
      </c>
      <c r="Q36" s="159">
        <f t="shared" si="7"/>
        <v>0.22869198312236286</v>
      </c>
      <c r="R36" s="163">
        <f t="shared" si="8"/>
        <v>1302</v>
      </c>
      <c r="S36" s="164">
        <f t="shared" si="9"/>
        <v>0.38736970264031934</v>
      </c>
      <c r="U36" s="157">
        <f t="shared" si="10"/>
        <v>708</v>
      </c>
      <c r="V36" s="156">
        <f t="shared" si="10"/>
        <v>2164</v>
      </c>
      <c r="W36" s="159">
        <f t="shared" si="11"/>
        <v>0.48626373626373626</v>
      </c>
      <c r="X36" s="170">
        <f t="shared" si="12"/>
        <v>679</v>
      </c>
      <c r="Y36" s="155">
        <f t="shared" si="20"/>
        <v>2843</v>
      </c>
      <c r="Z36" s="171">
        <f t="shared" si="21"/>
        <v>0.31377079482439924</v>
      </c>
      <c r="AA36" s="157">
        <f t="shared" si="13"/>
        <v>357</v>
      </c>
      <c r="AB36" s="155">
        <f t="shared" si="22"/>
        <v>3200</v>
      </c>
      <c r="AC36" s="159">
        <f t="shared" si="23"/>
        <v>0.12557157931762222</v>
      </c>
      <c r="AD36" s="170">
        <f t="shared" si="14"/>
        <v>228</v>
      </c>
      <c r="AE36" s="155">
        <f t="shared" si="24"/>
        <v>3428</v>
      </c>
      <c r="AF36" s="171">
        <f t="shared" si="25"/>
        <v>7.1249999999999994E-2</v>
      </c>
      <c r="AG36" s="157">
        <f t="shared" si="15"/>
        <v>244</v>
      </c>
      <c r="AH36" s="155">
        <f t="shared" si="26"/>
        <v>3672</v>
      </c>
      <c r="AI36" s="159">
        <f t="shared" si="27"/>
        <v>7.1178529754959155E-2</v>
      </c>
      <c r="AJ36" s="172">
        <f t="shared" si="28"/>
        <v>2216</v>
      </c>
      <c r="AK36" s="164">
        <f t="shared" si="29"/>
        <v>0.14133031831370446</v>
      </c>
    </row>
    <row r="37" spans="2:37" ht="15" customHeight="1" outlineLevel="1">
      <c r="B37" s="47" t="s">
        <v>135</v>
      </c>
      <c r="C37" s="63" t="s">
        <v>103</v>
      </c>
      <c r="D37" s="175">
        <f>SUM(D14:D36)</f>
        <v>282</v>
      </c>
      <c r="E37" s="175">
        <f>SUM(E14:E36)</f>
        <v>481</v>
      </c>
      <c r="F37" s="175">
        <f>SUM(F14:F36)</f>
        <v>214</v>
      </c>
      <c r="G37" s="175">
        <f>SUM(G14:G36)</f>
        <v>695</v>
      </c>
      <c r="H37" s="174">
        <f>IFERROR((G37-E37)/E37,0)</f>
        <v>0.44490644490644493</v>
      </c>
      <c r="I37" s="175">
        <f>SUM(I14:I36)</f>
        <v>922</v>
      </c>
      <c r="J37" s="175">
        <f>SUM(J14:J36)</f>
        <v>1617</v>
      </c>
      <c r="K37" s="173">
        <f t="shared" ref="K37" si="30">IFERROR((J37-G37)/G37,0)</f>
        <v>1.3266187050359712</v>
      </c>
      <c r="L37" s="175">
        <f>SUM(L14:L36)</f>
        <v>646</v>
      </c>
      <c r="M37" s="175">
        <f>SUM(M14:M36)</f>
        <v>2263</v>
      </c>
      <c r="N37" s="174">
        <f t="shared" ref="N37" si="31">IFERROR((M37-J37)/J37,0)</f>
        <v>0.39950525664811382</v>
      </c>
      <c r="O37" s="175">
        <f>SUM(O14:O36)</f>
        <v>461</v>
      </c>
      <c r="P37" s="175">
        <f>SUM(P14:P36)</f>
        <v>2724</v>
      </c>
      <c r="Q37" s="173">
        <f t="shared" si="7"/>
        <v>0.20371188687582856</v>
      </c>
      <c r="R37" s="175">
        <f>SUM(R14:R36)</f>
        <v>2525</v>
      </c>
      <c r="S37" s="164">
        <f t="shared" si="9"/>
        <v>0.54264326247369943</v>
      </c>
      <c r="U37" s="175">
        <f>SUM(U14:U36)</f>
        <v>2823</v>
      </c>
      <c r="V37" s="175">
        <f>SUM(V14:V36)</f>
        <v>5547</v>
      </c>
      <c r="W37" s="173">
        <f>IFERROR((V37-P37)/P37,0)</f>
        <v>1.0363436123348018</v>
      </c>
      <c r="X37" s="175">
        <f>SUM(X14:X36)</f>
        <v>8474</v>
      </c>
      <c r="Y37" s="175">
        <f>SUM(Y14:Y36)</f>
        <v>14021</v>
      </c>
      <c r="Z37" s="174">
        <f>IFERROR((Y37-V37)/V37,0)</f>
        <v>1.5276726158283758</v>
      </c>
      <c r="AA37" s="175">
        <f>SUM(AA14:AA36)</f>
        <v>7271</v>
      </c>
      <c r="AB37" s="175">
        <f>SUM(AB14:AB36)</f>
        <v>21292</v>
      </c>
      <c r="AC37" s="173">
        <f>IFERROR((AB37-Y37)/Y37,0)</f>
        <v>0.5185792739462235</v>
      </c>
      <c r="AD37" s="175">
        <f>SUM(AD14:AD36)</f>
        <v>3390</v>
      </c>
      <c r="AE37" s="175">
        <f>SUM(AE14:AE36)</f>
        <v>24682</v>
      </c>
      <c r="AF37" s="174">
        <f>IFERROR((AE37-AB37)/AB37,0)</f>
        <v>0.15921472853653953</v>
      </c>
      <c r="AG37" s="175">
        <f>SUM(AG14:AG36)</f>
        <v>2451</v>
      </c>
      <c r="AH37" s="175">
        <f>SUM(AH14:AH36)</f>
        <v>27133</v>
      </c>
      <c r="AI37" s="174">
        <f>IFERROR((AH37-AE37)/AE37,0)</f>
        <v>9.9303135888501745E-2</v>
      </c>
      <c r="AJ37" s="175">
        <f>SUM(AJ14:AJ36)</f>
        <v>24409</v>
      </c>
      <c r="AK37" s="176">
        <f t="shared" ref="AK37" si="32">IFERROR((AH37/V37)^(1/4)-1,0)</f>
        <v>0.48716758998170384</v>
      </c>
    </row>
    <row r="38" spans="2:37" ht="15" customHeight="1">
      <c r="O38" s="53"/>
    </row>
    <row r="39" spans="2:37" ht="15" customHeight="1">
      <c r="O39" s="53"/>
    </row>
    <row r="40" spans="2:37" ht="15.6">
      <c r="B40" s="293" t="s">
        <v>101</v>
      </c>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row>
    <row r="41" spans="2:37" ht="5.45" customHeight="1" outlineLevel="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row>
    <row r="42" spans="2:37" outlineLevel="1">
      <c r="B42" s="304"/>
      <c r="C42" s="325" t="s">
        <v>102</v>
      </c>
      <c r="D42" s="310" t="s">
        <v>127</v>
      </c>
      <c r="E42" s="312"/>
      <c r="F42" s="312"/>
      <c r="G42" s="312"/>
      <c r="H42" s="312"/>
      <c r="I42" s="312"/>
      <c r="J42" s="312"/>
      <c r="K42" s="312"/>
      <c r="L42" s="312"/>
      <c r="M42" s="312"/>
      <c r="N42" s="312"/>
      <c r="O42" s="312"/>
      <c r="P42" s="312"/>
      <c r="Q42" s="311"/>
      <c r="R42" s="313" t="str">
        <f xml:space="preserve"> D43&amp;" - "&amp;O43</f>
        <v>2019 - 2023</v>
      </c>
      <c r="S42" s="314"/>
      <c r="U42" s="310" t="s">
        <v>140</v>
      </c>
      <c r="V42" s="312"/>
      <c r="W42" s="312"/>
      <c r="X42" s="312"/>
      <c r="Y42" s="312"/>
      <c r="Z42" s="312"/>
      <c r="AA42" s="312"/>
      <c r="AB42" s="312"/>
      <c r="AC42" s="312"/>
      <c r="AD42" s="312"/>
      <c r="AE42" s="312"/>
      <c r="AF42" s="312"/>
      <c r="AG42" s="312"/>
      <c r="AH42" s="312"/>
      <c r="AI42" s="312"/>
      <c r="AJ42" s="312"/>
      <c r="AK42" s="311"/>
    </row>
    <row r="43" spans="2:37" outlineLevel="1">
      <c r="B43" s="305"/>
      <c r="C43" s="325"/>
      <c r="D43" s="310">
        <f>$C$3-5</f>
        <v>2019</v>
      </c>
      <c r="E43" s="311"/>
      <c r="F43" s="312">
        <f>$C$3-4</f>
        <v>2020</v>
      </c>
      <c r="G43" s="312"/>
      <c r="H43" s="312"/>
      <c r="I43" s="310">
        <f>$C$3-3</f>
        <v>2021</v>
      </c>
      <c r="J43" s="312"/>
      <c r="K43" s="311"/>
      <c r="L43" s="310">
        <f>$C$3-2</f>
        <v>2022</v>
      </c>
      <c r="M43" s="312"/>
      <c r="N43" s="311"/>
      <c r="O43" s="310">
        <f>$C$3-1</f>
        <v>2023</v>
      </c>
      <c r="P43" s="312"/>
      <c r="Q43" s="311"/>
      <c r="R43" s="315"/>
      <c r="S43" s="316"/>
      <c r="U43" s="310">
        <f>$C$3</f>
        <v>2024</v>
      </c>
      <c r="V43" s="312"/>
      <c r="W43" s="311"/>
      <c r="X43" s="312">
        <f>$C$3+1</f>
        <v>2025</v>
      </c>
      <c r="Y43" s="312"/>
      <c r="Z43" s="312"/>
      <c r="AA43" s="310">
        <f>$C$3+2</f>
        <v>2026</v>
      </c>
      <c r="AB43" s="312"/>
      <c r="AC43" s="311"/>
      <c r="AD43" s="312">
        <f>$C$3+3</f>
        <v>2027</v>
      </c>
      <c r="AE43" s="312"/>
      <c r="AF43" s="312"/>
      <c r="AG43" s="310">
        <f>$C$3+4</f>
        <v>2028</v>
      </c>
      <c r="AH43" s="312"/>
      <c r="AI43" s="311"/>
      <c r="AJ43" s="317" t="str">
        <f>U43&amp;" - "&amp;AG43</f>
        <v>2024 - 2028</v>
      </c>
      <c r="AK43" s="318"/>
    </row>
    <row r="44" spans="2:37" ht="28.9" outlineLevel="1">
      <c r="B44" s="306"/>
      <c r="C44" s="325"/>
      <c r="D44" s="64" t="s">
        <v>129</v>
      </c>
      <c r="E44" s="65" t="s">
        <v>130</v>
      </c>
      <c r="F44" s="74" t="s">
        <v>129</v>
      </c>
      <c r="G44" s="8" t="s">
        <v>130</v>
      </c>
      <c r="H44" s="65" t="s">
        <v>131</v>
      </c>
      <c r="I44" s="74" t="s">
        <v>129</v>
      </c>
      <c r="J44" s="8" t="s">
        <v>130</v>
      </c>
      <c r="K44" s="65" t="s">
        <v>131</v>
      </c>
      <c r="L44" s="74" t="s">
        <v>129</v>
      </c>
      <c r="M44" s="8" t="s">
        <v>130</v>
      </c>
      <c r="N44" s="65" t="s">
        <v>131</v>
      </c>
      <c r="O44" s="74" t="s">
        <v>129</v>
      </c>
      <c r="P44" s="8" t="s">
        <v>130</v>
      </c>
      <c r="Q44" s="65" t="s">
        <v>131</v>
      </c>
      <c r="R44" s="64" t="s">
        <v>123</v>
      </c>
      <c r="S44" s="119" t="s">
        <v>132</v>
      </c>
      <c r="U44" s="64" t="s">
        <v>129</v>
      </c>
      <c r="V44" s="8" t="s">
        <v>130</v>
      </c>
      <c r="W44" s="65" t="s">
        <v>131</v>
      </c>
      <c r="X44" s="74" t="s">
        <v>129</v>
      </c>
      <c r="Y44" s="8" t="s">
        <v>130</v>
      </c>
      <c r="Z44" s="65" t="s">
        <v>131</v>
      </c>
      <c r="AA44" s="74" t="s">
        <v>129</v>
      </c>
      <c r="AB44" s="8" t="s">
        <v>130</v>
      </c>
      <c r="AC44" s="65" t="s">
        <v>131</v>
      </c>
      <c r="AD44" s="74" t="s">
        <v>129</v>
      </c>
      <c r="AE44" s="8" t="s">
        <v>130</v>
      </c>
      <c r="AF44" s="65" t="s">
        <v>131</v>
      </c>
      <c r="AG44" s="74" t="s">
        <v>129</v>
      </c>
      <c r="AH44" s="8" t="s">
        <v>130</v>
      </c>
      <c r="AI44" s="65" t="s">
        <v>131</v>
      </c>
      <c r="AJ44" s="74" t="s">
        <v>123</v>
      </c>
      <c r="AK44" s="119" t="s">
        <v>132</v>
      </c>
    </row>
    <row r="45" spans="2:37" outlineLevel="1">
      <c r="B45" s="235" t="s">
        <v>75</v>
      </c>
      <c r="C45" s="62" t="s">
        <v>103</v>
      </c>
      <c r="D45" s="68"/>
      <c r="E45" s="137">
        <f>D45</f>
        <v>0</v>
      </c>
      <c r="F45" s="67"/>
      <c r="G45" s="137">
        <f t="shared" ref="G45:G67" si="33">E45+F45</f>
        <v>0</v>
      </c>
      <c r="H45" s="177">
        <f t="shared" ref="H45:H67" si="34">IFERROR((G45-E45)/E45,0)</f>
        <v>0</v>
      </c>
      <c r="I45" s="68"/>
      <c r="J45" s="137">
        <f>G45+I45</f>
        <v>0</v>
      </c>
      <c r="K45" s="166">
        <f>IFERROR((J45-G45)/G45,0)</f>
        <v>0</v>
      </c>
      <c r="L45" s="68"/>
      <c r="M45" s="137">
        <f>J45+L45</f>
        <v>0</v>
      </c>
      <c r="N45" s="177">
        <f>IFERROR((M45-J45)/J45,0)</f>
        <v>0</v>
      </c>
      <c r="O45" s="68"/>
      <c r="P45" s="137">
        <f t="shared" ref="P45:P67" si="35">M45+O45</f>
        <v>0</v>
      </c>
      <c r="Q45" s="166">
        <f t="shared" ref="Q45:Q68" si="36">IFERROR((P45-M45)/M45,0)</f>
        <v>0</v>
      </c>
      <c r="R45" s="172">
        <f t="shared" ref="R45:R67" si="37">D45+F45+I45+L45+O45</f>
        <v>0</v>
      </c>
      <c r="S45" s="164">
        <f t="shared" ref="S45:S68" si="38">IFERROR((P45/E45)^(1/4)-1,0)</f>
        <v>0</v>
      </c>
      <c r="U45" s="6"/>
      <c r="V45" s="137">
        <f t="shared" ref="V45:V67" si="39">P45+U45</f>
        <v>0</v>
      </c>
      <c r="W45" s="166">
        <f t="shared" ref="W45:W67" si="40">IFERROR((V45-P45)/P45,0)</f>
        <v>0</v>
      </c>
      <c r="X45" s="6"/>
      <c r="Y45" s="137">
        <f>V45+X45</f>
        <v>0</v>
      </c>
      <c r="Z45" s="177">
        <f>IFERROR((Y45-V45)/V45,0)</f>
        <v>0</v>
      </c>
      <c r="AA45" s="6"/>
      <c r="AB45" s="137">
        <f>Y45+AA45</f>
        <v>0</v>
      </c>
      <c r="AC45" s="166">
        <f>IFERROR((AB45-Y45)/Y45,0)</f>
        <v>0</v>
      </c>
      <c r="AD45" s="6"/>
      <c r="AE45" s="137">
        <f>AB45+AD45</f>
        <v>0</v>
      </c>
      <c r="AF45" s="177">
        <f>IFERROR((AE45-AB45)/AB45,0)</f>
        <v>0</v>
      </c>
      <c r="AG45" s="6"/>
      <c r="AH45" s="137">
        <f>AE45+AG45</f>
        <v>0</v>
      </c>
      <c r="AI45" s="166">
        <f>IFERROR((AH45-AE45)/AE45,0)</f>
        <v>0</v>
      </c>
      <c r="AJ45" s="163">
        <f>U45+X45+AA45+AD45+AG45</f>
        <v>0</v>
      </c>
      <c r="AK45" s="164">
        <f>IFERROR((AH45/V45)^(1/4)-1,0)</f>
        <v>0</v>
      </c>
    </row>
    <row r="46" spans="2:37" outlineLevel="1">
      <c r="B46" s="236" t="s">
        <v>76</v>
      </c>
      <c r="C46" s="62" t="s">
        <v>103</v>
      </c>
      <c r="D46" s="68"/>
      <c r="E46" s="137">
        <f t="shared" ref="E46:E67" si="41">D46</f>
        <v>0</v>
      </c>
      <c r="F46" s="67"/>
      <c r="G46" s="137">
        <f t="shared" si="33"/>
        <v>0</v>
      </c>
      <c r="H46" s="177">
        <f t="shared" si="34"/>
        <v>0</v>
      </c>
      <c r="I46" s="68"/>
      <c r="J46" s="137">
        <f t="shared" ref="J46:J67" si="42">G46+I46</f>
        <v>0</v>
      </c>
      <c r="K46" s="166">
        <f t="shared" ref="K46:K67" si="43">IFERROR((J46-G46)/G46,0)</f>
        <v>0</v>
      </c>
      <c r="L46" s="68"/>
      <c r="M46" s="137">
        <f t="shared" ref="M46:M67" si="44">J46+L46</f>
        <v>0</v>
      </c>
      <c r="N46" s="177">
        <f t="shared" ref="N46:N67" si="45">IFERROR((M46-J46)/J46,0)</f>
        <v>0</v>
      </c>
      <c r="O46" s="68"/>
      <c r="P46" s="137">
        <f t="shared" si="35"/>
        <v>0</v>
      </c>
      <c r="Q46" s="166">
        <f t="shared" si="36"/>
        <v>0</v>
      </c>
      <c r="R46" s="172">
        <f t="shared" si="37"/>
        <v>0</v>
      </c>
      <c r="S46" s="164">
        <f t="shared" si="38"/>
        <v>0</v>
      </c>
      <c r="U46" s="6">
        <v>8</v>
      </c>
      <c r="V46" s="137">
        <f t="shared" si="39"/>
        <v>8</v>
      </c>
      <c r="W46" s="166">
        <f t="shared" si="40"/>
        <v>0</v>
      </c>
      <c r="X46" s="6">
        <v>60</v>
      </c>
      <c r="Y46" s="137">
        <f t="shared" ref="Y46:Y67" si="46">V46+X46</f>
        <v>68</v>
      </c>
      <c r="Z46" s="177">
        <f t="shared" ref="Z46:Z67" si="47">IFERROR((Y46-V46)/V46,0)</f>
        <v>7.5</v>
      </c>
      <c r="AA46" s="6">
        <v>58</v>
      </c>
      <c r="AB46" s="137">
        <f t="shared" ref="AB46:AB67" si="48">Y46+AA46</f>
        <v>126</v>
      </c>
      <c r="AC46" s="166">
        <f t="shared" ref="AC46:AC67" si="49">IFERROR((AB46-Y46)/Y46,0)</f>
        <v>0.8529411764705882</v>
      </c>
      <c r="AD46" s="6">
        <v>8</v>
      </c>
      <c r="AE46" s="137">
        <f t="shared" ref="AE46:AE67" si="50">AB46+AD46</f>
        <v>134</v>
      </c>
      <c r="AF46" s="177">
        <f t="shared" ref="AF46:AF67" si="51">IFERROR((AE46-AB46)/AB46,0)</f>
        <v>6.3492063492063489E-2</v>
      </c>
      <c r="AG46" s="6">
        <v>9</v>
      </c>
      <c r="AH46" s="137">
        <f t="shared" ref="AH46:AH67" si="52">AE46+AG46</f>
        <v>143</v>
      </c>
      <c r="AI46" s="166">
        <f t="shared" ref="AI46:AI67" si="53">IFERROR((AH46-AE46)/AE46,0)</f>
        <v>6.7164179104477612E-2</v>
      </c>
      <c r="AJ46" s="163">
        <f t="shared" ref="AJ46:AJ67" si="54">U46+X46+AA46+AD46+AG46</f>
        <v>143</v>
      </c>
      <c r="AK46" s="164">
        <f t="shared" ref="AK46:AK67" si="55">IFERROR((AH46/V46)^(1/4)-1,0)</f>
        <v>1.0561818089171835</v>
      </c>
    </row>
    <row r="47" spans="2:37" outlineLevel="1">
      <c r="B47" s="236" t="s">
        <v>77</v>
      </c>
      <c r="C47" s="62" t="s">
        <v>103</v>
      </c>
      <c r="D47" s="68"/>
      <c r="E47" s="137">
        <f t="shared" si="41"/>
        <v>0</v>
      </c>
      <c r="F47" s="67"/>
      <c r="G47" s="137">
        <f t="shared" si="33"/>
        <v>0</v>
      </c>
      <c r="H47" s="177">
        <f t="shared" si="34"/>
        <v>0</v>
      </c>
      <c r="I47" s="68"/>
      <c r="J47" s="137">
        <f t="shared" si="42"/>
        <v>0</v>
      </c>
      <c r="K47" s="166">
        <f t="shared" si="43"/>
        <v>0</v>
      </c>
      <c r="L47" s="68"/>
      <c r="M47" s="137">
        <f t="shared" si="44"/>
        <v>0</v>
      </c>
      <c r="N47" s="177">
        <f t="shared" si="45"/>
        <v>0</v>
      </c>
      <c r="O47" s="68"/>
      <c r="P47" s="137">
        <f t="shared" si="35"/>
        <v>0</v>
      </c>
      <c r="Q47" s="166">
        <f t="shared" si="36"/>
        <v>0</v>
      </c>
      <c r="R47" s="172">
        <f t="shared" si="37"/>
        <v>0</v>
      </c>
      <c r="S47" s="164">
        <f t="shared" si="38"/>
        <v>0</v>
      </c>
      <c r="U47" s="6"/>
      <c r="V47" s="137">
        <f t="shared" si="39"/>
        <v>0</v>
      </c>
      <c r="W47" s="166">
        <f t="shared" si="40"/>
        <v>0</v>
      </c>
      <c r="X47" s="6"/>
      <c r="Y47" s="137">
        <f t="shared" si="46"/>
        <v>0</v>
      </c>
      <c r="Z47" s="177">
        <f t="shared" si="47"/>
        <v>0</v>
      </c>
      <c r="AA47" s="6"/>
      <c r="AB47" s="137">
        <f t="shared" si="48"/>
        <v>0</v>
      </c>
      <c r="AC47" s="166">
        <f t="shared" si="49"/>
        <v>0</v>
      </c>
      <c r="AD47" s="6"/>
      <c r="AE47" s="137">
        <f t="shared" si="50"/>
        <v>0</v>
      </c>
      <c r="AF47" s="177">
        <f t="shared" si="51"/>
        <v>0</v>
      </c>
      <c r="AG47" s="6"/>
      <c r="AH47" s="137">
        <f t="shared" si="52"/>
        <v>0</v>
      </c>
      <c r="AI47" s="166">
        <f t="shared" si="53"/>
        <v>0</v>
      </c>
      <c r="AJ47" s="163">
        <f t="shared" si="54"/>
        <v>0</v>
      </c>
      <c r="AK47" s="164">
        <f t="shared" si="55"/>
        <v>0</v>
      </c>
    </row>
    <row r="48" spans="2:37" outlineLevel="1">
      <c r="B48" s="235" t="s">
        <v>78</v>
      </c>
      <c r="C48" s="62" t="s">
        <v>103</v>
      </c>
      <c r="D48" s="68"/>
      <c r="E48" s="137">
        <f t="shared" si="41"/>
        <v>0</v>
      </c>
      <c r="F48" s="67"/>
      <c r="G48" s="137">
        <f t="shared" si="33"/>
        <v>0</v>
      </c>
      <c r="H48" s="177">
        <f t="shared" si="34"/>
        <v>0</v>
      </c>
      <c r="I48" s="68"/>
      <c r="J48" s="137">
        <f t="shared" si="42"/>
        <v>0</v>
      </c>
      <c r="K48" s="166">
        <f t="shared" si="43"/>
        <v>0</v>
      </c>
      <c r="L48" s="68"/>
      <c r="M48" s="137">
        <f t="shared" si="44"/>
        <v>0</v>
      </c>
      <c r="N48" s="177">
        <f t="shared" si="45"/>
        <v>0</v>
      </c>
      <c r="O48" s="68"/>
      <c r="P48" s="137">
        <f t="shared" si="35"/>
        <v>0</v>
      </c>
      <c r="Q48" s="166">
        <f t="shared" si="36"/>
        <v>0</v>
      </c>
      <c r="R48" s="172">
        <f t="shared" si="37"/>
        <v>0</v>
      </c>
      <c r="S48" s="164">
        <f t="shared" si="38"/>
        <v>0</v>
      </c>
      <c r="U48" s="6"/>
      <c r="V48" s="137">
        <f t="shared" si="39"/>
        <v>0</v>
      </c>
      <c r="W48" s="166">
        <f t="shared" si="40"/>
        <v>0</v>
      </c>
      <c r="X48" s="6"/>
      <c r="Y48" s="137">
        <f t="shared" si="46"/>
        <v>0</v>
      </c>
      <c r="Z48" s="177">
        <f t="shared" si="47"/>
        <v>0</v>
      </c>
      <c r="AA48" s="6"/>
      <c r="AB48" s="137">
        <f t="shared" si="48"/>
        <v>0</v>
      </c>
      <c r="AC48" s="166">
        <f t="shared" si="49"/>
        <v>0</v>
      </c>
      <c r="AD48" s="6"/>
      <c r="AE48" s="137">
        <f t="shared" si="50"/>
        <v>0</v>
      </c>
      <c r="AF48" s="177">
        <f t="shared" si="51"/>
        <v>0</v>
      </c>
      <c r="AG48" s="6"/>
      <c r="AH48" s="137">
        <f t="shared" si="52"/>
        <v>0</v>
      </c>
      <c r="AI48" s="166">
        <f t="shared" si="53"/>
        <v>0</v>
      </c>
      <c r="AJ48" s="163">
        <f t="shared" si="54"/>
        <v>0</v>
      </c>
      <c r="AK48" s="164">
        <f t="shared" si="55"/>
        <v>0</v>
      </c>
    </row>
    <row r="49" spans="2:37" outlineLevel="1">
      <c r="B49" s="236" t="s">
        <v>79</v>
      </c>
      <c r="C49" s="62" t="s">
        <v>103</v>
      </c>
      <c r="D49" s="68"/>
      <c r="E49" s="137">
        <f t="shared" si="41"/>
        <v>0</v>
      </c>
      <c r="F49" s="67"/>
      <c r="G49" s="137">
        <f t="shared" si="33"/>
        <v>0</v>
      </c>
      <c r="H49" s="177">
        <f t="shared" si="34"/>
        <v>0</v>
      </c>
      <c r="I49" s="68"/>
      <c r="J49" s="137">
        <f t="shared" si="42"/>
        <v>0</v>
      </c>
      <c r="K49" s="166">
        <f t="shared" si="43"/>
        <v>0</v>
      </c>
      <c r="L49" s="68"/>
      <c r="M49" s="137">
        <f t="shared" si="44"/>
        <v>0</v>
      </c>
      <c r="N49" s="177">
        <f t="shared" si="45"/>
        <v>0</v>
      </c>
      <c r="O49" s="68"/>
      <c r="P49" s="137">
        <f t="shared" si="35"/>
        <v>0</v>
      </c>
      <c r="Q49" s="166">
        <f t="shared" si="36"/>
        <v>0</v>
      </c>
      <c r="R49" s="172">
        <f t="shared" si="37"/>
        <v>0</v>
      </c>
      <c r="S49" s="164">
        <f t="shared" si="38"/>
        <v>0</v>
      </c>
      <c r="U49" s="6">
        <v>4</v>
      </c>
      <c r="V49" s="137">
        <f t="shared" si="39"/>
        <v>4</v>
      </c>
      <c r="W49" s="166">
        <f t="shared" si="40"/>
        <v>0</v>
      </c>
      <c r="X49" s="6">
        <v>14</v>
      </c>
      <c r="Y49" s="137">
        <f t="shared" si="46"/>
        <v>18</v>
      </c>
      <c r="Z49" s="177">
        <f t="shared" si="47"/>
        <v>3.5</v>
      </c>
      <c r="AA49" s="6">
        <v>12</v>
      </c>
      <c r="AB49" s="137">
        <f t="shared" si="48"/>
        <v>30</v>
      </c>
      <c r="AC49" s="166">
        <f t="shared" si="49"/>
        <v>0.66666666666666663</v>
      </c>
      <c r="AD49" s="6">
        <v>1</v>
      </c>
      <c r="AE49" s="137">
        <f t="shared" si="50"/>
        <v>31</v>
      </c>
      <c r="AF49" s="177">
        <f t="shared" si="51"/>
        <v>3.3333333333333333E-2</v>
      </c>
      <c r="AG49" s="6">
        <v>1</v>
      </c>
      <c r="AH49" s="137">
        <f t="shared" si="52"/>
        <v>32</v>
      </c>
      <c r="AI49" s="166">
        <f t="shared" si="53"/>
        <v>3.2258064516129031E-2</v>
      </c>
      <c r="AJ49" s="163">
        <f t="shared" si="54"/>
        <v>32</v>
      </c>
      <c r="AK49" s="164">
        <f t="shared" si="55"/>
        <v>0.681792830507429</v>
      </c>
    </row>
    <row r="50" spans="2:37" outlineLevel="1">
      <c r="B50" s="236" t="s">
        <v>80</v>
      </c>
      <c r="C50" s="62" t="s">
        <v>103</v>
      </c>
      <c r="D50" s="68"/>
      <c r="E50" s="137">
        <f t="shared" si="41"/>
        <v>0</v>
      </c>
      <c r="F50" s="67"/>
      <c r="G50" s="137">
        <f t="shared" si="33"/>
        <v>0</v>
      </c>
      <c r="H50" s="177">
        <f t="shared" si="34"/>
        <v>0</v>
      </c>
      <c r="I50" s="68"/>
      <c r="J50" s="137">
        <f t="shared" si="42"/>
        <v>0</v>
      </c>
      <c r="K50" s="166">
        <f t="shared" si="43"/>
        <v>0</v>
      </c>
      <c r="L50" s="68"/>
      <c r="M50" s="137">
        <f t="shared" si="44"/>
        <v>0</v>
      </c>
      <c r="N50" s="177">
        <f t="shared" si="45"/>
        <v>0</v>
      </c>
      <c r="O50" s="68"/>
      <c r="P50" s="137">
        <f t="shared" si="35"/>
        <v>0</v>
      </c>
      <c r="Q50" s="166">
        <f t="shared" si="36"/>
        <v>0</v>
      </c>
      <c r="R50" s="172">
        <f t="shared" si="37"/>
        <v>0</v>
      </c>
      <c r="S50" s="164">
        <f t="shared" si="38"/>
        <v>0</v>
      </c>
      <c r="U50" s="6"/>
      <c r="V50" s="137">
        <f t="shared" si="39"/>
        <v>0</v>
      </c>
      <c r="W50" s="166">
        <f t="shared" si="40"/>
        <v>0</v>
      </c>
      <c r="X50" s="6"/>
      <c r="Y50" s="137">
        <f t="shared" si="46"/>
        <v>0</v>
      </c>
      <c r="Z50" s="177">
        <f t="shared" si="47"/>
        <v>0</v>
      </c>
      <c r="AA50" s="6"/>
      <c r="AB50" s="137">
        <f t="shared" si="48"/>
        <v>0</v>
      </c>
      <c r="AC50" s="166">
        <f t="shared" si="49"/>
        <v>0</v>
      </c>
      <c r="AD50" s="6"/>
      <c r="AE50" s="137">
        <f t="shared" si="50"/>
        <v>0</v>
      </c>
      <c r="AF50" s="177">
        <f t="shared" si="51"/>
        <v>0</v>
      </c>
      <c r="AG50" s="6"/>
      <c r="AH50" s="137">
        <f t="shared" si="52"/>
        <v>0</v>
      </c>
      <c r="AI50" s="166">
        <f t="shared" si="53"/>
        <v>0</v>
      </c>
      <c r="AJ50" s="163">
        <f t="shared" si="54"/>
        <v>0</v>
      </c>
      <c r="AK50" s="164">
        <f t="shared" si="55"/>
        <v>0</v>
      </c>
    </row>
    <row r="51" spans="2:37" outlineLevel="1">
      <c r="B51" s="235" t="s">
        <v>81</v>
      </c>
      <c r="C51" s="62" t="s">
        <v>103</v>
      </c>
      <c r="D51" s="68"/>
      <c r="E51" s="137">
        <f t="shared" si="41"/>
        <v>0</v>
      </c>
      <c r="F51" s="67"/>
      <c r="G51" s="137">
        <f t="shared" si="33"/>
        <v>0</v>
      </c>
      <c r="H51" s="177">
        <f t="shared" si="34"/>
        <v>0</v>
      </c>
      <c r="I51" s="68"/>
      <c r="J51" s="137">
        <f t="shared" si="42"/>
        <v>0</v>
      </c>
      <c r="K51" s="166">
        <f t="shared" si="43"/>
        <v>0</v>
      </c>
      <c r="L51" s="68"/>
      <c r="M51" s="137">
        <f t="shared" si="44"/>
        <v>0</v>
      </c>
      <c r="N51" s="177">
        <f t="shared" si="45"/>
        <v>0</v>
      </c>
      <c r="O51" s="68"/>
      <c r="P51" s="137">
        <f t="shared" si="35"/>
        <v>0</v>
      </c>
      <c r="Q51" s="166">
        <f t="shared" si="36"/>
        <v>0</v>
      </c>
      <c r="R51" s="172">
        <f t="shared" si="37"/>
        <v>0</v>
      </c>
      <c r="S51" s="164">
        <f t="shared" si="38"/>
        <v>0</v>
      </c>
      <c r="U51" s="6"/>
      <c r="V51" s="137">
        <f t="shared" si="39"/>
        <v>0</v>
      </c>
      <c r="W51" s="166">
        <f t="shared" si="40"/>
        <v>0</v>
      </c>
      <c r="X51" s="6"/>
      <c r="Y51" s="137">
        <f t="shared" si="46"/>
        <v>0</v>
      </c>
      <c r="Z51" s="177">
        <f t="shared" si="47"/>
        <v>0</v>
      </c>
      <c r="AA51" s="6"/>
      <c r="AB51" s="137">
        <f t="shared" si="48"/>
        <v>0</v>
      </c>
      <c r="AC51" s="166">
        <f t="shared" si="49"/>
        <v>0</v>
      </c>
      <c r="AD51" s="6"/>
      <c r="AE51" s="137">
        <f t="shared" si="50"/>
        <v>0</v>
      </c>
      <c r="AF51" s="177">
        <f t="shared" si="51"/>
        <v>0</v>
      </c>
      <c r="AG51" s="6"/>
      <c r="AH51" s="137">
        <f t="shared" si="52"/>
        <v>0</v>
      </c>
      <c r="AI51" s="166">
        <f t="shared" si="53"/>
        <v>0</v>
      </c>
      <c r="AJ51" s="163">
        <f t="shared" si="54"/>
        <v>0</v>
      </c>
      <c r="AK51" s="164">
        <f t="shared" si="55"/>
        <v>0</v>
      </c>
    </row>
    <row r="52" spans="2:37" outlineLevel="1">
      <c r="B52" s="236" t="s">
        <v>82</v>
      </c>
      <c r="C52" s="62" t="s">
        <v>103</v>
      </c>
      <c r="D52" s="68"/>
      <c r="E52" s="137">
        <f t="shared" si="41"/>
        <v>0</v>
      </c>
      <c r="F52" s="67"/>
      <c r="G52" s="137">
        <f t="shared" si="33"/>
        <v>0</v>
      </c>
      <c r="H52" s="177">
        <f t="shared" si="34"/>
        <v>0</v>
      </c>
      <c r="I52" s="68"/>
      <c r="J52" s="137">
        <f t="shared" si="42"/>
        <v>0</v>
      </c>
      <c r="K52" s="166">
        <f t="shared" si="43"/>
        <v>0</v>
      </c>
      <c r="L52" s="68"/>
      <c r="M52" s="137">
        <f t="shared" si="44"/>
        <v>0</v>
      </c>
      <c r="N52" s="177">
        <f t="shared" si="45"/>
        <v>0</v>
      </c>
      <c r="O52" s="68"/>
      <c r="P52" s="137">
        <f t="shared" si="35"/>
        <v>0</v>
      </c>
      <c r="Q52" s="166">
        <f t="shared" si="36"/>
        <v>0</v>
      </c>
      <c r="R52" s="172">
        <f t="shared" si="37"/>
        <v>0</v>
      </c>
      <c r="S52" s="164">
        <f t="shared" si="38"/>
        <v>0</v>
      </c>
      <c r="U52" s="6">
        <v>5</v>
      </c>
      <c r="V52" s="137">
        <f t="shared" si="39"/>
        <v>5</v>
      </c>
      <c r="W52" s="166">
        <f t="shared" si="40"/>
        <v>0</v>
      </c>
      <c r="X52" s="6">
        <v>29</v>
      </c>
      <c r="Y52" s="137">
        <f t="shared" si="46"/>
        <v>34</v>
      </c>
      <c r="Z52" s="177">
        <f t="shared" si="47"/>
        <v>5.8</v>
      </c>
      <c r="AA52" s="6">
        <v>26</v>
      </c>
      <c r="AB52" s="137">
        <f t="shared" si="48"/>
        <v>60</v>
      </c>
      <c r="AC52" s="166">
        <f t="shared" si="49"/>
        <v>0.76470588235294112</v>
      </c>
      <c r="AD52" s="6">
        <v>4</v>
      </c>
      <c r="AE52" s="137">
        <f t="shared" si="50"/>
        <v>64</v>
      </c>
      <c r="AF52" s="177">
        <f t="shared" si="51"/>
        <v>6.6666666666666666E-2</v>
      </c>
      <c r="AG52" s="6">
        <v>5</v>
      </c>
      <c r="AH52" s="137">
        <f t="shared" si="52"/>
        <v>69</v>
      </c>
      <c r="AI52" s="166">
        <f t="shared" si="53"/>
        <v>7.8125E-2</v>
      </c>
      <c r="AJ52" s="163">
        <f t="shared" si="54"/>
        <v>69</v>
      </c>
      <c r="AK52" s="164">
        <f t="shared" si="55"/>
        <v>0.92739075545187322</v>
      </c>
    </row>
    <row r="53" spans="2:37" outlineLevel="1">
      <c r="B53" s="236" t="s">
        <v>83</v>
      </c>
      <c r="C53" s="62" t="s">
        <v>103</v>
      </c>
      <c r="D53" s="68"/>
      <c r="E53" s="137">
        <f t="shared" si="41"/>
        <v>0</v>
      </c>
      <c r="F53" s="67"/>
      <c r="G53" s="137">
        <f t="shared" si="33"/>
        <v>0</v>
      </c>
      <c r="H53" s="177">
        <f t="shared" si="34"/>
        <v>0</v>
      </c>
      <c r="I53" s="68"/>
      <c r="J53" s="137">
        <f t="shared" si="42"/>
        <v>0</v>
      </c>
      <c r="K53" s="166">
        <f t="shared" si="43"/>
        <v>0</v>
      </c>
      <c r="L53" s="68"/>
      <c r="M53" s="137">
        <f t="shared" si="44"/>
        <v>0</v>
      </c>
      <c r="N53" s="177">
        <f t="shared" si="45"/>
        <v>0</v>
      </c>
      <c r="O53" s="68"/>
      <c r="P53" s="137">
        <f t="shared" si="35"/>
        <v>0</v>
      </c>
      <c r="Q53" s="166">
        <f t="shared" si="36"/>
        <v>0</v>
      </c>
      <c r="R53" s="172">
        <f t="shared" si="37"/>
        <v>0</v>
      </c>
      <c r="S53" s="164">
        <f t="shared" si="38"/>
        <v>0</v>
      </c>
      <c r="U53" s="6"/>
      <c r="V53" s="137">
        <f t="shared" si="39"/>
        <v>0</v>
      </c>
      <c r="W53" s="166">
        <f t="shared" si="40"/>
        <v>0</v>
      </c>
      <c r="X53" s="6"/>
      <c r="Y53" s="137">
        <f t="shared" si="46"/>
        <v>0</v>
      </c>
      <c r="Z53" s="177">
        <f t="shared" si="47"/>
        <v>0</v>
      </c>
      <c r="AA53" s="6"/>
      <c r="AB53" s="137">
        <f t="shared" si="48"/>
        <v>0</v>
      </c>
      <c r="AC53" s="166">
        <f t="shared" si="49"/>
        <v>0</v>
      </c>
      <c r="AD53" s="6"/>
      <c r="AE53" s="137">
        <f t="shared" si="50"/>
        <v>0</v>
      </c>
      <c r="AF53" s="177">
        <f t="shared" si="51"/>
        <v>0</v>
      </c>
      <c r="AG53" s="6"/>
      <c r="AH53" s="137">
        <f t="shared" si="52"/>
        <v>0</v>
      </c>
      <c r="AI53" s="166">
        <f t="shared" si="53"/>
        <v>0</v>
      </c>
      <c r="AJ53" s="163">
        <f t="shared" si="54"/>
        <v>0</v>
      </c>
      <c r="AK53" s="164">
        <f t="shared" si="55"/>
        <v>0</v>
      </c>
    </row>
    <row r="54" spans="2:37" outlineLevel="1">
      <c r="B54" s="235" t="s">
        <v>84</v>
      </c>
      <c r="C54" s="62" t="s">
        <v>103</v>
      </c>
      <c r="D54" s="68"/>
      <c r="E54" s="137">
        <f t="shared" si="41"/>
        <v>0</v>
      </c>
      <c r="F54" s="67"/>
      <c r="G54" s="137">
        <f t="shared" si="33"/>
        <v>0</v>
      </c>
      <c r="H54" s="177">
        <f t="shared" si="34"/>
        <v>0</v>
      </c>
      <c r="I54" s="68"/>
      <c r="J54" s="137">
        <f t="shared" si="42"/>
        <v>0</v>
      </c>
      <c r="K54" s="166">
        <f t="shared" si="43"/>
        <v>0</v>
      </c>
      <c r="L54" s="68"/>
      <c r="M54" s="137">
        <f t="shared" si="44"/>
        <v>0</v>
      </c>
      <c r="N54" s="177">
        <f t="shared" si="45"/>
        <v>0</v>
      </c>
      <c r="O54" s="68"/>
      <c r="P54" s="137">
        <f t="shared" si="35"/>
        <v>0</v>
      </c>
      <c r="Q54" s="166">
        <f t="shared" si="36"/>
        <v>0</v>
      </c>
      <c r="R54" s="172">
        <f t="shared" si="37"/>
        <v>0</v>
      </c>
      <c r="S54" s="164">
        <f t="shared" si="38"/>
        <v>0</v>
      </c>
      <c r="U54" s="6"/>
      <c r="V54" s="137">
        <f t="shared" si="39"/>
        <v>0</v>
      </c>
      <c r="W54" s="166">
        <f t="shared" si="40"/>
        <v>0</v>
      </c>
      <c r="X54" s="6"/>
      <c r="Y54" s="137">
        <f t="shared" si="46"/>
        <v>0</v>
      </c>
      <c r="Z54" s="177">
        <f t="shared" si="47"/>
        <v>0</v>
      </c>
      <c r="AA54" s="6"/>
      <c r="AB54" s="137">
        <f t="shared" si="48"/>
        <v>0</v>
      </c>
      <c r="AC54" s="166">
        <f t="shared" si="49"/>
        <v>0</v>
      </c>
      <c r="AD54" s="6"/>
      <c r="AE54" s="137">
        <f t="shared" si="50"/>
        <v>0</v>
      </c>
      <c r="AF54" s="177">
        <f t="shared" si="51"/>
        <v>0</v>
      </c>
      <c r="AG54" s="6"/>
      <c r="AH54" s="137">
        <f t="shared" si="52"/>
        <v>0</v>
      </c>
      <c r="AI54" s="166">
        <f t="shared" si="53"/>
        <v>0</v>
      </c>
      <c r="AJ54" s="163">
        <f t="shared" si="54"/>
        <v>0</v>
      </c>
      <c r="AK54" s="164">
        <f t="shared" si="55"/>
        <v>0</v>
      </c>
    </row>
    <row r="55" spans="2:37" outlineLevel="1">
      <c r="B55" s="237" t="s">
        <v>85</v>
      </c>
      <c r="C55" s="62" t="s">
        <v>103</v>
      </c>
      <c r="D55" s="68"/>
      <c r="E55" s="137">
        <f t="shared" si="41"/>
        <v>0</v>
      </c>
      <c r="F55" s="67"/>
      <c r="G55" s="137">
        <f t="shared" si="33"/>
        <v>0</v>
      </c>
      <c r="H55" s="177">
        <f t="shared" si="34"/>
        <v>0</v>
      </c>
      <c r="I55" s="68"/>
      <c r="J55" s="137">
        <f t="shared" si="42"/>
        <v>0</v>
      </c>
      <c r="K55" s="166">
        <f t="shared" si="43"/>
        <v>0</v>
      </c>
      <c r="L55" s="68"/>
      <c r="M55" s="137">
        <f t="shared" si="44"/>
        <v>0</v>
      </c>
      <c r="N55" s="177">
        <f t="shared" si="45"/>
        <v>0</v>
      </c>
      <c r="O55" s="68"/>
      <c r="P55" s="137">
        <f t="shared" si="35"/>
        <v>0</v>
      </c>
      <c r="Q55" s="166">
        <f t="shared" si="36"/>
        <v>0</v>
      </c>
      <c r="R55" s="172">
        <f t="shared" si="37"/>
        <v>0</v>
      </c>
      <c r="S55" s="164">
        <f t="shared" si="38"/>
        <v>0</v>
      </c>
      <c r="U55" s="6"/>
      <c r="V55" s="137">
        <f t="shared" si="39"/>
        <v>0</v>
      </c>
      <c r="W55" s="166">
        <f t="shared" si="40"/>
        <v>0</v>
      </c>
      <c r="X55" s="6"/>
      <c r="Y55" s="137">
        <f t="shared" si="46"/>
        <v>0</v>
      </c>
      <c r="Z55" s="177">
        <f t="shared" si="47"/>
        <v>0</v>
      </c>
      <c r="AA55" s="6"/>
      <c r="AB55" s="137">
        <f t="shared" si="48"/>
        <v>0</v>
      </c>
      <c r="AC55" s="166">
        <f t="shared" si="49"/>
        <v>0</v>
      </c>
      <c r="AD55" s="6"/>
      <c r="AE55" s="137">
        <f t="shared" si="50"/>
        <v>0</v>
      </c>
      <c r="AF55" s="177">
        <f t="shared" si="51"/>
        <v>0</v>
      </c>
      <c r="AG55" s="6"/>
      <c r="AH55" s="137">
        <f t="shared" si="52"/>
        <v>0</v>
      </c>
      <c r="AI55" s="166">
        <f t="shared" si="53"/>
        <v>0</v>
      </c>
      <c r="AJ55" s="163">
        <f t="shared" si="54"/>
        <v>0</v>
      </c>
      <c r="AK55" s="164">
        <f t="shared" si="55"/>
        <v>0</v>
      </c>
    </row>
    <row r="56" spans="2:37" outlineLevel="1">
      <c r="B56" s="235" t="s">
        <v>86</v>
      </c>
      <c r="C56" s="62" t="s">
        <v>103</v>
      </c>
      <c r="D56" s="68"/>
      <c r="E56" s="137">
        <f t="shared" si="41"/>
        <v>0</v>
      </c>
      <c r="F56" s="67"/>
      <c r="G56" s="137">
        <f t="shared" si="33"/>
        <v>0</v>
      </c>
      <c r="H56" s="177">
        <f t="shared" si="34"/>
        <v>0</v>
      </c>
      <c r="I56" s="68"/>
      <c r="J56" s="137">
        <f t="shared" si="42"/>
        <v>0</v>
      </c>
      <c r="K56" s="166">
        <f t="shared" si="43"/>
        <v>0</v>
      </c>
      <c r="L56" s="68"/>
      <c r="M56" s="137">
        <f t="shared" si="44"/>
        <v>0</v>
      </c>
      <c r="N56" s="177">
        <f t="shared" si="45"/>
        <v>0</v>
      </c>
      <c r="O56" s="68"/>
      <c r="P56" s="137">
        <f t="shared" si="35"/>
        <v>0</v>
      </c>
      <c r="Q56" s="166">
        <f t="shared" si="36"/>
        <v>0</v>
      </c>
      <c r="R56" s="172">
        <f t="shared" si="37"/>
        <v>0</v>
      </c>
      <c r="S56" s="164">
        <f t="shared" si="38"/>
        <v>0</v>
      </c>
      <c r="U56" s="6"/>
      <c r="V56" s="137">
        <f t="shared" si="39"/>
        <v>0</v>
      </c>
      <c r="W56" s="166">
        <f t="shared" si="40"/>
        <v>0</v>
      </c>
      <c r="X56" s="6"/>
      <c r="Y56" s="137">
        <f t="shared" si="46"/>
        <v>0</v>
      </c>
      <c r="Z56" s="177">
        <f t="shared" si="47"/>
        <v>0</v>
      </c>
      <c r="AA56" s="6"/>
      <c r="AB56" s="137">
        <f t="shared" si="48"/>
        <v>0</v>
      </c>
      <c r="AC56" s="166">
        <f t="shared" si="49"/>
        <v>0</v>
      </c>
      <c r="AD56" s="6"/>
      <c r="AE56" s="137">
        <f t="shared" si="50"/>
        <v>0</v>
      </c>
      <c r="AF56" s="177">
        <f t="shared" si="51"/>
        <v>0</v>
      </c>
      <c r="AG56" s="6"/>
      <c r="AH56" s="137">
        <f t="shared" si="52"/>
        <v>0</v>
      </c>
      <c r="AI56" s="166">
        <f t="shared" si="53"/>
        <v>0</v>
      </c>
      <c r="AJ56" s="163">
        <f t="shared" si="54"/>
        <v>0</v>
      </c>
      <c r="AK56" s="164">
        <f t="shared" si="55"/>
        <v>0</v>
      </c>
    </row>
    <row r="57" spans="2:37" outlineLevel="1">
      <c r="B57" s="236" t="s">
        <v>87</v>
      </c>
      <c r="C57" s="62" t="s">
        <v>103</v>
      </c>
      <c r="D57" s="68"/>
      <c r="E57" s="137">
        <f t="shared" si="41"/>
        <v>0</v>
      </c>
      <c r="F57" s="67"/>
      <c r="G57" s="137">
        <f t="shared" si="33"/>
        <v>0</v>
      </c>
      <c r="H57" s="177">
        <f t="shared" si="34"/>
        <v>0</v>
      </c>
      <c r="I57" s="68"/>
      <c r="J57" s="137">
        <f t="shared" si="42"/>
        <v>0</v>
      </c>
      <c r="K57" s="166">
        <f t="shared" si="43"/>
        <v>0</v>
      </c>
      <c r="L57" s="68"/>
      <c r="M57" s="137">
        <f t="shared" si="44"/>
        <v>0</v>
      </c>
      <c r="N57" s="177">
        <f t="shared" si="45"/>
        <v>0</v>
      </c>
      <c r="O57" s="68"/>
      <c r="P57" s="137">
        <f t="shared" si="35"/>
        <v>0</v>
      </c>
      <c r="Q57" s="166">
        <f t="shared" si="36"/>
        <v>0</v>
      </c>
      <c r="R57" s="172">
        <f t="shared" si="37"/>
        <v>0</v>
      </c>
      <c r="S57" s="164">
        <f t="shared" si="38"/>
        <v>0</v>
      </c>
      <c r="U57" s="6"/>
      <c r="V57" s="137">
        <f t="shared" si="39"/>
        <v>0</v>
      </c>
      <c r="W57" s="166">
        <f t="shared" si="40"/>
        <v>0</v>
      </c>
      <c r="X57" s="6"/>
      <c r="Y57" s="137">
        <f t="shared" si="46"/>
        <v>0</v>
      </c>
      <c r="Z57" s="177">
        <f t="shared" si="47"/>
        <v>0</v>
      </c>
      <c r="AA57" s="6"/>
      <c r="AB57" s="137">
        <f t="shared" si="48"/>
        <v>0</v>
      </c>
      <c r="AC57" s="166">
        <f t="shared" si="49"/>
        <v>0</v>
      </c>
      <c r="AD57" s="6"/>
      <c r="AE57" s="137">
        <f t="shared" si="50"/>
        <v>0</v>
      </c>
      <c r="AF57" s="177">
        <f t="shared" si="51"/>
        <v>0</v>
      </c>
      <c r="AG57" s="6"/>
      <c r="AH57" s="137">
        <f t="shared" si="52"/>
        <v>0</v>
      </c>
      <c r="AI57" s="166">
        <f t="shared" si="53"/>
        <v>0</v>
      </c>
      <c r="AJ57" s="163">
        <f t="shared" si="54"/>
        <v>0</v>
      </c>
      <c r="AK57" s="164">
        <f t="shared" si="55"/>
        <v>0</v>
      </c>
    </row>
    <row r="58" spans="2:37" outlineLevel="1">
      <c r="B58" s="235" t="s">
        <v>88</v>
      </c>
      <c r="C58" s="62" t="s">
        <v>103</v>
      </c>
      <c r="D58" s="68"/>
      <c r="E58" s="137">
        <f t="shared" si="41"/>
        <v>0</v>
      </c>
      <c r="F58" s="67"/>
      <c r="G58" s="137">
        <f t="shared" si="33"/>
        <v>0</v>
      </c>
      <c r="H58" s="177">
        <f t="shared" si="34"/>
        <v>0</v>
      </c>
      <c r="I58" s="68"/>
      <c r="J58" s="137">
        <f t="shared" si="42"/>
        <v>0</v>
      </c>
      <c r="K58" s="166">
        <f t="shared" si="43"/>
        <v>0</v>
      </c>
      <c r="L58" s="68"/>
      <c r="M58" s="137">
        <f t="shared" si="44"/>
        <v>0</v>
      </c>
      <c r="N58" s="177">
        <f t="shared" si="45"/>
        <v>0</v>
      </c>
      <c r="O58" s="68"/>
      <c r="P58" s="137">
        <f t="shared" si="35"/>
        <v>0</v>
      </c>
      <c r="Q58" s="166">
        <f t="shared" si="36"/>
        <v>0</v>
      </c>
      <c r="R58" s="172">
        <f t="shared" si="37"/>
        <v>0</v>
      </c>
      <c r="S58" s="164">
        <f t="shared" si="38"/>
        <v>0</v>
      </c>
      <c r="U58" s="6"/>
      <c r="V58" s="137">
        <f t="shared" si="39"/>
        <v>0</v>
      </c>
      <c r="W58" s="166">
        <f t="shared" si="40"/>
        <v>0</v>
      </c>
      <c r="X58" s="6"/>
      <c r="Y58" s="137">
        <f t="shared" si="46"/>
        <v>0</v>
      </c>
      <c r="Z58" s="177">
        <f t="shared" si="47"/>
        <v>0</v>
      </c>
      <c r="AA58" s="6"/>
      <c r="AB58" s="137">
        <f t="shared" si="48"/>
        <v>0</v>
      </c>
      <c r="AC58" s="166">
        <f t="shared" si="49"/>
        <v>0</v>
      </c>
      <c r="AD58" s="6"/>
      <c r="AE58" s="137">
        <f t="shared" si="50"/>
        <v>0</v>
      </c>
      <c r="AF58" s="177">
        <f t="shared" si="51"/>
        <v>0</v>
      </c>
      <c r="AG58" s="6"/>
      <c r="AH58" s="137">
        <f t="shared" si="52"/>
        <v>0</v>
      </c>
      <c r="AI58" s="166">
        <f t="shared" si="53"/>
        <v>0</v>
      </c>
      <c r="AJ58" s="163">
        <f t="shared" si="54"/>
        <v>0</v>
      </c>
      <c r="AK58" s="164">
        <f t="shared" si="55"/>
        <v>0</v>
      </c>
    </row>
    <row r="59" spans="2:37" outlineLevel="1">
      <c r="B59" s="236" t="s">
        <v>89</v>
      </c>
      <c r="C59" s="62" t="s">
        <v>103</v>
      </c>
      <c r="D59" s="68"/>
      <c r="E59" s="137">
        <f t="shared" si="41"/>
        <v>0</v>
      </c>
      <c r="F59" s="67"/>
      <c r="G59" s="137">
        <f t="shared" si="33"/>
        <v>0</v>
      </c>
      <c r="H59" s="177">
        <f t="shared" si="34"/>
        <v>0</v>
      </c>
      <c r="I59" s="68"/>
      <c r="J59" s="137">
        <f t="shared" si="42"/>
        <v>0</v>
      </c>
      <c r="K59" s="166">
        <f t="shared" si="43"/>
        <v>0</v>
      </c>
      <c r="L59" s="68"/>
      <c r="M59" s="137">
        <f t="shared" si="44"/>
        <v>0</v>
      </c>
      <c r="N59" s="177">
        <f t="shared" si="45"/>
        <v>0</v>
      </c>
      <c r="O59" s="68"/>
      <c r="P59" s="137">
        <f t="shared" si="35"/>
        <v>0</v>
      </c>
      <c r="Q59" s="166">
        <f t="shared" si="36"/>
        <v>0</v>
      </c>
      <c r="R59" s="172">
        <f t="shared" si="37"/>
        <v>0</v>
      </c>
      <c r="S59" s="164">
        <f t="shared" si="38"/>
        <v>0</v>
      </c>
      <c r="U59" s="6"/>
      <c r="V59" s="137">
        <f t="shared" si="39"/>
        <v>0</v>
      </c>
      <c r="W59" s="166">
        <f t="shared" si="40"/>
        <v>0</v>
      </c>
      <c r="X59" s="6"/>
      <c r="Y59" s="137">
        <f t="shared" si="46"/>
        <v>0</v>
      </c>
      <c r="Z59" s="177">
        <f t="shared" si="47"/>
        <v>0</v>
      </c>
      <c r="AA59" s="6"/>
      <c r="AB59" s="137">
        <f t="shared" si="48"/>
        <v>0</v>
      </c>
      <c r="AC59" s="166">
        <f t="shared" si="49"/>
        <v>0</v>
      </c>
      <c r="AD59" s="6"/>
      <c r="AE59" s="137">
        <f t="shared" si="50"/>
        <v>0</v>
      </c>
      <c r="AF59" s="177">
        <f t="shared" si="51"/>
        <v>0</v>
      </c>
      <c r="AG59" s="6"/>
      <c r="AH59" s="137">
        <f t="shared" si="52"/>
        <v>0</v>
      </c>
      <c r="AI59" s="166">
        <f t="shared" si="53"/>
        <v>0</v>
      </c>
      <c r="AJ59" s="163">
        <f t="shared" si="54"/>
        <v>0</v>
      </c>
      <c r="AK59" s="164">
        <f t="shared" si="55"/>
        <v>0</v>
      </c>
    </row>
    <row r="60" spans="2:37" outlineLevel="1">
      <c r="B60" s="235" t="s">
        <v>90</v>
      </c>
      <c r="C60" s="62" t="s">
        <v>103</v>
      </c>
      <c r="D60" s="68"/>
      <c r="E60" s="137">
        <f t="shared" si="41"/>
        <v>0</v>
      </c>
      <c r="F60" s="67"/>
      <c r="G60" s="137">
        <f t="shared" si="33"/>
        <v>0</v>
      </c>
      <c r="H60" s="177">
        <f t="shared" si="34"/>
        <v>0</v>
      </c>
      <c r="I60" s="68"/>
      <c r="J60" s="137">
        <f t="shared" si="42"/>
        <v>0</v>
      </c>
      <c r="K60" s="166">
        <f t="shared" si="43"/>
        <v>0</v>
      </c>
      <c r="L60" s="68"/>
      <c r="M60" s="137">
        <f t="shared" si="44"/>
        <v>0</v>
      </c>
      <c r="N60" s="177">
        <f t="shared" si="45"/>
        <v>0</v>
      </c>
      <c r="O60" s="68"/>
      <c r="P60" s="137">
        <f t="shared" si="35"/>
        <v>0</v>
      </c>
      <c r="Q60" s="166">
        <f t="shared" si="36"/>
        <v>0</v>
      </c>
      <c r="R60" s="172">
        <f t="shared" si="37"/>
        <v>0</v>
      </c>
      <c r="S60" s="164">
        <f t="shared" si="38"/>
        <v>0</v>
      </c>
      <c r="U60" s="6"/>
      <c r="V60" s="137">
        <f t="shared" si="39"/>
        <v>0</v>
      </c>
      <c r="W60" s="166">
        <f t="shared" si="40"/>
        <v>0</v>
      </c>
      <c r="X60" s="6"/>
      <c r="Y60" s="137">
        <f t="shared" si="46"/>
        <v>0</v>
      </c>
      <c r="Z60" s="177">
        <f t="shared" si="47"/>
        <v>0</v>
      </c>
      <c r="AA60" s="6"/>
      <c r="AB60" s="137">
        <f t="shared" si="48"/>
        <v>0</v>
      </c>
      <c r="AC60" s="166">
        <f t="shared" si="49"/>
        <v>0</v>
      </c>
      <c r="AD60" s="6"/>
      <c r="AE60" s="137">
        <f t="shared" si="50"/>
        <v>0</v>
      </c>
      <c r="AF60" s="177">
        <f t="shared" si="51"/>
        <v>0</v>
      </c>
      <c r="AG60" s="6"/>
      <c r="AH60" s="137">
        <f t="shared" si="52"/>
        <v>0</v>
      </c>
      <c r="AI60" s="166">
        <f t="shared" si="53"/>
        <v>0</v>
      </c>
      <c r="AJ60" s="163">
        <f t="shared" si="54"/>
        <v>0</v>
      </c>
      <c r="AK60" s="164">
        <f t="shared" si="55"/>
        <v>0</v>
      </c>
    </row>
    <row r="61" spans="2:37" outlineLevel="1">
      <c r="B61" s="236" t="s">
        <v>91</v>
      </c>
      <c r="C61" s="62" t="s">
        <v>103</v>
      </c>
      <c r="D61" s="68"/>
      <c r="E61" s="137">
        <f t="shared" si="41"/>
        <v>0</v>
      </c>
      <c r="F61" s="67"/>
      <c r="G61" s="137">
        <f t="shared" si="33"/>
        <v>0</v>
      </c>
      <c r="H61" s="177">
        <f t="shared" si="34"/>
        <v>0</v>
      </c>
      <c r="I61" s="68">
        <v>1</v>
      </c>
      <c r="J61" s="137">
        <f t="shared" si="42"/>
        <v>1</v>
      </c>
      <c r="K61" s="166">
        <f t="shared" si="43"/>
        <v>0</v>
      </c>
      <c r="L61" s="68"/>
      <c r="M61" s="137">
        <f t="shared" si="44"/>
        <v>1</v>
      </c>
      <c r="N61" s="177">
        <f t="shared" si="45"/>
        <v>0</v>
      </c>
      <c r="O61" s="68"/>
      <c r="P61" s="137">
        <f t="shared" si="35"/>
        <v>1</v>
      </c>
      <c r="Q61" s="166">
        <f t="shared" si="36"/>
        <v>0</v>
      </c>
      <c r="R61" s="172">
        <f t="shared" si="37"/>
        <v>1</v>
      </c>
      <c r="S61" s="164">
        <f t="shared" si="38"/>
        <v>0</v>
      </c>
      <c r="U61" s="6"/>
      <c r="V61" s="137">
        <f t="shared" si="39"/>
        <v>1</v>
      </c>
      <c r="W61" s="166">
        <f t="shared" si="40"/>
        <v>0</v>
      </c>
      <c r="X61" s="6"/>
      <c r="Y61" s="137">
        <f t="shared" si="46"/>
        <v>1</v>
      </c>
      <c r="Z61" s="177">
        <f t="shared" si="47"/>
        <v>0</v>
      </c>
      <c r="AA61" s="6"/>
      <c r="AB61" s="137">
        <f t="shared" si="48"/>
        <v>1</v>
      </c>
      <c r="AC61" s="166">
        <f t="shared" si="49"/>
        <v>0</v>
      </c>
      <c r="AD61" s="6"/>
      <c r="AE61" s="137">
        <f t="shared" si="50"/>
        <v>1</v>
      </c>
      <c r="AF61" s="177">
        <f t="shared" si="51"/>
        <v>0</v>
      </c>
      <c r="AG61" s="6"/>
      <c r="AH61" s="137">
        <f t="shared" si="52"/>
        <v>1</v>
      </c>
      <c r="AI61" s="166">
        <f t="shared" si="53"/>
        <v>0</v>
      </c>
      <c r="AJ61" s="163">
        <f t="shared" si="54"/>
        <v>0</v>
      </c>
      <c r="AK61" s="164">
        <f t="shared" si="55"/>
        <v>0</v>
      </c>
    </row>
    <row r="62" spans="2:37" outlineLevel="1">
      <c r="B62" s="236" t="s">
        <v>92</v>
      </c>
      <c r="C62" s="62" t="s">
        <v>103</v>
      </c>
      <c r="D62" s="68"/>
      <c r="E62" s="137">
        <f t="shared" si="41"/>
        <v>0</v>
      </c>
      <c r="F62" s="67"/>
      <c r="G62" s="137">
        <f t="shared" si="33"/>
        <v>0</v>
      </c>
      <c r="H62" s="177">
        <f t="shared" si="34"/>
        <v>0</v>
      </c>
      <c r="I62" s="68"/>
      <c r="J62" s="137">
        <f t="shared" si="42"/>
        <v>0</v>
      </c>
      <c r="K62" s="166">
        <f t="shared" si="43"/>
        <v>0</v>
      </c>
      <c r="L62" s="68">
        <v>11</v>
      </c>
      <c r="M62" s="137">
        <f t="shared" si="44"/>
        <v>11</v>
      </c>
      <c r="N62" s="177">
        <f t="shared" si="45"/>
        <v>0</v>
      </c>
      <c r="O62" s="68"/>
      <c r="P62" s="137">
        <f t="shared" si="35"/>
        <v>11</v>
      </c>
      <c r="Q62" s="166">
        <f t="shared" si="36"/>
        <v>0</v>
      </c>
      <c r="R62" s="172">
        <f t="shared" si="37"/>
        <v>11</v>
      </c>
      <c r="S62" s="164">
        <f t="shared" si="38"/>
        <v>0</v>
      </c>
      <c r="U62" s="6">
        <v>5</v>
      </c>
      <c r="V62" s="137">
        <f t="shared" si="39"/>
        <v>16</v>
      </c>
      <c r="W62" s="166">
        <f t="shared" si="40"/>
        <v>0.45454545454545453</v>
      </c>
      <c r="X62" s="6">
        <v>9</v>
      </c>
      <c r="Y62" s="137">
        <f t="shared" si="46"/>
        <v>25</v>
      </c>
      <c r="Z62" s="177">
        <f t="shared" si="47"/>
        <v>0.5625</v>
      </c>
      <c r="AA62" s="6">
        <v>7</v>
      </c>
      <c r="AB62" s="137">
        <f t="shared" si="48"/>
        <v>32</v>
      </c>
      <c r="AC62" s="166">
        <f t="shared" si="49"/>
        <v>0.28000000000000003</v>
      </c>
      <c r="AD62" s="6">
        <v>8</v>
      </c>
      <c r="AE62" s="137">
        <f t="shared" si="50"/>
        <v>40</v>
      </c>
      <c r="AF62" s="177">
        <f t="shared" si="51"/>
        <v>0.25</v>
      </c>
      <c r="AG62" s="6">
        <v>6</v>
      </c>
      <c r="AH62" s="137">
        <f t="shared" si="52"/>
        <v>46</v>
      </c>
      <c r="AI62" s="166">
        <f t="shared" si="53"/>
        <v>0.15</v>
      </c>
      <c r="AJ62" s="163">
        <f t="shared" si="54"/>
        <v>35</v>
      </c>
      <c r="AK62" s="164">
        <f t="shared" si="55"/>
        <v>0.30214534357010892</v>
      </c>
    </row>
    <row r="63" spans="2:37" outlineLevel="1">
      <c r="B63" s="235" t="s">
        <v>84</v>
      </c>
      <c r="C63" s="62" t="s">
        <v>103</v>
      </c>
      <c r="D63" s="68"/>
      <c r="E63" s="137">
        <f t="shared" si="41"/>
        <v>0</v>
      </c>
      <c r="F63" s="67"/>
      <c r="G63" s="137">
        <f t="shared" si="33"/>
        <v>0</v>
      </c>
      <c r="H63" s="177">
        <f t="shared" si="34"/>
        <v>0</v>
      </c>
      <c r="I63" s="68"/>
      <c r="J63" s="137">
        <f t="shared" si="42"/>
        <v>0</v>
      </c>
      <c r="K63" s="166">
        <f t="shared" si="43"/>
        <v>0</v>
      </c>
      <c r="L63" s="68"/>
      <c r="M63" s="137">
        <f t="shared" si="44"/>
        <v>0</v>
      </c>
      <c r="N63" s="177">
        <f t="shared" si="45"/>
        <v>0</v>
      </c>
      <c r="O63" s="68"/>
      <c r="P63" s="137">
        <f t="shared" si="35"/>
        <v>0</v>
      </c>
      <c r="Q63" s="166">
        <f t="shared" si="36"/>
        <v>0</v>
      </c>
      <c r="R63" s="172">
        <f t="shared" si="37"/>
        <v>0</v>
      </c>
      <c r="S63" s="164">
        <f t="shared" si="38"/>
        <v>0</v>
      </c>
      <c r="U63" s="6"/>
      <c r="V63" s="137">
        <f t="shared" si="39"/>
        <v>0</v>
      </c>
      <c r="W63" s="166">
        <f t="shared" si="40"/>
        <v>0</v>
      </c>
      <c r="X63" s="6"/>
      <c r="Y63" s="137">
        <f t="shared" si="46"/>
        <v>0</v>
      </c>
      <c r="Z63" s="177">
        <f t="shared" si="47"/>
        <v>0</v>
      </c>
      <c r="AA63" s="6"/>
      <c r="AB63" s="137">
        <f t="shared" si="48"/>
        <v>0</v>
      </c>
      <c r="AC63" s="166">
        <f t="shared" si="49"/>
        <v>0</v>
      </c>
      <c r="AD63" s="6"/>
      <c r="AE63" s="137">
        <f t="shared" si="50"/>
        <v>0</v>
      </c>
      <c r="AF63" s="177">
        <f t="shared" si="51"/>
        <v>0</v>
      </c>
      <c r="AG63" s="6"/>
      <c r="AH63" s="137">
        <f t="shared" si="52"/>
        <v>0</v>
      </c>
      <c r="AI63" s="166">
        <f t="shared" si="53"/>
        <v>0</v>
      </c>
      <c r="AJ63" s="163">
        <f t="shared" si="54"/>
        <v>0</v>
      </c>
      <c r="AK63" s="164">
        <f t="shared" si="55"/>
        <v>0</v>
      </c>
    </row>
    <row r="64" spans="2:37" outlineLevel="1">
      <c r="B64" s="236" t="s">
        <v>93</v>
      </c>
      <c r="C64" s="62" t="s">
        <v>103</v>
      </c>
      <c r="D64" s="68"/>
      <c r="E64" s="137">
        <f t="shared" si="41"/>
        <v>0</v>
      </c>
      <c r="F64" s="67"/>
      <c r="G64" s="137">
        <f t="shared" si="33"/>
        <v>0</v>
      </c>
      <c r="H64" s="177">
        <f t="shared" si="34"/>
        <v>0</v>
      </c>
      <c r="I64" s="68"/>
      <c r="J64" s="137">
        <f t="shared" si="42"/>
        <v>0</v>
      </c>
      <c r="K64" s="166">
        <f t="shared" si="43"/>
        <v>0</v>
      </c>
      <c r="L64" s="68">
        <v>21</v>
      </c>
      <c r="M64" s="137">
        <f t="shared" si="44"/>
        <v>21</v>
      </c>
      <c r="N64" s="177">
        <f t="shared" si="45"/>
        <v>0</v>
      </c>
      <c r="O64" s="68"/>
      <c r="P64" s="137">
        <f t="shared" si="35"/>
        <v>21</v>
      </c>
      <c r="Q64" s="166">
        <f t="shared" si="36"/>
        <v>0</v>
      </c>
      <c r="R64" s="172">
        <f t="shared" si="37"/>
        <v>21</v>
      </c>
      <c r="S64" s="164">
        <f t="shared" si="38"/>
        <v>0</v>
      </c>
      <c r="U64" s="6">
        <v>14</v>
      </c>
      <c r="V64" s="137">
        <f t="shared" si="39"/>
        <v>35</v>
      </c>
      <c r="W64" s="166">
        <f t="shared" si="40"/>
        <v>0.66666666666666663</v>
      </c>
      <c r="X64" s="6">
        <v>42</v>
      </c>
      <c r="Y64" s="137">
        <f t="shared" si="46"/>
        <v>77</v>
      </c>
      <c r="Z64" s="177">
        <f t="shared" si="47"/>
        <v>1.2</v>
      </c>
      <c r="AA64" s="6">
        <v>37</v>
      </c>
      <c r="AB64" s="137">
        <f t="shared" si="48"/>
        <v>114</v>
      </c>
      <c r="AC64" s="166">
        <f t="shared" si="49"/>
        <v>0.48051948051948051</v>
      </c>
      <c r="AD64" s="6">
        <v>33</v>
      </c>
      <c r="AE64" s="137">
        <f t="shared" si="50"/>
        <v>147</v>
      </c>
      <c r="AF64" s="177">
        <f t="shared" si="51"/>
        <v>0.28947368421052633</v>
      </c>
      <c r="AG64" s="6">
        <v>19</v>
      </c>
      <c r="AH64" s="137">
        <f t="shared" si="52"/>
        <v>166</v>
      </c>
      <c r="AI64" s="166">
        <f t="shared" si="53"/>
        <v>0.12925170068027211</v>
      </c>
      <c r="AJ64" s="163">
        <f t="shared" si="54"/>
        <v>145</v>
      </c>
      <c r="AK64" s="164">
        <f t="shared" si="55"/>
        <v>0.47574055018041728</v>
      </c>
    </row>
    <row r="65" spans="2:37" outlineLevel="1">
      <c r="B65" s="235" t="s">
        <v>94</v>
      </c>
      <c r="C65" s="62" t="s">
        <v>103</v>
      </c>
      <c r="D65" s="68"/>
      <c r="E65" s="137">
        <f t="shared" si="41"/>
        <v>0</v>
      </c>
      <c r="F65" s="67"/>
      <c r="G65" s="137">
        <f t="shared" si="33"/>
        <v>0</v>
      </c>
      <c r="H65" s="177">
        <f t="shared" si="34"/>
        <v>0</v>
      </c>
      <c r="I65" s="68"/>
      <c r="J65" s="137">
        <f t="shared" si="42"/>
        <v>0</v>
      </c>
      <c r="K65" s="166">
        <f t="shared" si="43"/>
        <v>0</v>
      </c>
      <c r="L65" s="68"/>
      <c r="M65" s="137">
        <f t="shared" si="44"/>
        <v>0</v>
      </c>
      <c r="N65" s="177">
        <f t="shared" si="45"/>
        <v>0</v>
      </c>
      <c r="O65" s="68"/>
      <c r="P65" s="137">
        <f t="shared" si="35"/>
        <v>0</v>
      </c>
      <c r="Q65" s="166">
        <f t="shared" si="36"/>
        <v>0</v>
      </c>
      <c r="R65" s="172">
        <f t="shared" si="37"/>
        <v>0</v>
      </c>
      <c r="S65" s="164">
        <f t="shared" si="38"/>
        <v>0</v>
      </c>
      <c r="U65" s="6"/>
      <c r="V65" s="137">
        <f t="shared" si="39"/>
        <v>0</v>
      </c>
      <c r="W65" s="166">
        <f t="shared" si="40"/>
        <v>0</v>
      </c>
      <c r="X65" s="6"/>
      <c r="Y65" s="137">
        <f t="shared" si="46"/>
        <v>0</v>
      </c>
      <c r="Z65" s="177">
        <f t="shared" si="47"/>
        <v>0</v>
      </c>
      <c r="AA65" s="6"/>
      <c r="AB65" s="137">
        <f t="shared" si="48"/>
        <v>0</v>
      </c>
      <c r="AC65" s="166">
        <f t="shared" si="49"/>
        <v>0</v>
      </c>
      <c r="AD65" s="6"/>
      <c r="AE65" s="137">
        <f t="shared" si="50"/>
        <v>0</v>
      </c>
      <c r="AF65" s="177">
        <f t="shared" si="51"/>
        <v>0</v>
      </c>
      <c r="AG65" s="6"/>
      <c r="AH65" s="137">
        <f t="shared" si="52"/>
        <v>0</v>
      </c>
      <c r="AI65" s="166">
        <f t="shared" si="53"/>
        <v>0</v>
      </c>
      <c r="AJ65" s="163">
        <f t="shared" si="54"/>
        <v>0</v>
      </c>
      <c r="AK65" s="164">
        <f t="shared" si="55"/>
        <v>0</v>
      </c>
    </row>
    <row r="66" spans="2:37" outlineLevel="1">
      <c r="B66" s="236" t="s">
        <v>95</v>
      </c>
      <c r="C66" s="62" t="s">
        <v>103</v>
      </c>
      <c r="D66" s="68"/>
      <c r="E66" s="137">
        <f t="shared" si="41"/>
        <v>0</v>
      </c>
      <c r="F66" s="67"/>
      <c r="G66" s="137">
        <f t="shared" si="33"/>
        <v>0</v>
      </c>
      <c r="H66" s="177">
        <f t="shared" si="34"/>
        <v>0</v>
      </c>
      <c r="I66" s="68"/>
      <c r="J66" s="137">
        <f t="shared" si="42"/>
        <v>0</v>
      </c>
      <c r="K66" s="166">
        <f t="shared" si="43"/>
        <v>0</v>
      </c>
      <c r="L66" s="68"/>
      <c r="M66" s="137">
        <f t="shared" si="44"/>
        <v>0</v>
      </c>
      <c r="N66" s="177">
        <f t="shared" si="45"/>
        <v>0</v>
      </c>
      <c r="O66" s="68"/>
      <c r="P66" s="137">
        <f t="shared" si="35"/>
        <v>0</v>
      </c>
      <c r="Q66" s="166">
        <f t="shared" si="36"/>
        <v>0</v>
      </c>
      <c r="R66" s="172">
        <f t="shared" si="37"/>
        <v>0</v>
      </c>
      <c r="S66" s="164">
        <f t="shared" si="38"/>
        <v>0</v>
      </c>
      <c r="U66" s="6"/>
      <c r="V66" s="137">
        <f t="shared" si="39"/>
        <v>0</v>
      </c>
      <c r="W66" s="166">
        <f t="shared" si="40"/>
        <v>0</v>
      </c>
      <c r="X66" s="6"/>
      <c r="Y66" s="137">
        <f t="shared" si="46"/>
        <v>0</v>
      </c>
      <c r="Z66" s="177">
        <f t="shared" si="47"/>
        <v>0</v>
      </c>
      <c r="AA66" s="6"/>
      <c r="AB66" s="137">
        <f t="shared" si="48"/>
        <v>0</v>
      </c>
      <c r="AC66" s="166">
        <f t="shared" si="49"/>
        <v>0</v>
      </c>
      <c r="AD66" s="6"/>
      <c r="AE66" s="137">
        <f t="shared" si="50"/>
        <v>0</v>
      </c>
      <c r="AF66" s="177">
        <f t="shared" si="51"/>
        <v>0</v>
      </c>
      <c r="AG66" s="6"/>
      <c r="AH66" s="137">
        <f t="shared" si="52"/>
        <v>0</v>
      </c>
      <c r="AI66" s="166">
        <f t="shared" si="53"/>
        <v>0</v>
      </c>
      <c r="AJ66" s="163">
        <f t="shared" si="54"/>
        <v>0</v>
      </c>
      <c r="AK66" s="164">
        <f t="shared" si="55"/>
        <v>0</v>
      </c>
    </row>
    <row r="67" spans="2:37" outlineLevel="1">
      <c r="B67" s="236" t="s">
        <v>96</v>
      </c>
      <c r="C67" s="62" t="s">
        <v>103</v>
      </c>
      <c r="D67" s="68">
        <v>1</v>
      </c>
      <c r="E67" s="137">
        <f t="shared" si="41"/>
        <v>1</v>
      </c>
      <c r="F67" s="67"/>
      <c r="G67" s="137">
        <f t="shared" si="33"/>
        <v>1</v>
      </c>
      <c r="H67" s="177">
        <f t="shared" si="34"/>
        <v>0</v>
      </c>
      <c r="I67" s="68"/>
      <c r="J67" s="137">
        <f t="shared" si="42"/>
        <v>1</v>
      </c>
      <c r="K67" s="166">
        <f t="shared" si="43"/>
        <v>0</v>
      </c>
      <c r="L67" s="68">
        <v>34</v>
      </c>
      <c r="M67" s="137">
        <f t="shared" si="44"/>
        <v>35</v>
      </c>
      <c r="N67" s="177">
        <f t="shared" si="45"/>
        <v>34</v>
      </c>
      <c r="O67" s="68"/>
      <c r="P67" s="137">
        <f t="shared" si="35"/>
        <v>35</v>
      </c>
      <c r="Q67" s="166">
        <f t="shared" si="36"/>
        <v>0</v>
      </c>
      <c r="R67" s="172">
        <f t="shared" si="37"/>
        <v>35</v>
      </c>
      <c r="S67" s="164">
        <f t="shared" si="38"/>
        <v>1.4322992790977871</v>
      </c>
      <c r="U67" s="6">
        <v>12</v>
      </c>
      <c r="V67" s="137">
        <f t="shared" si="39"/>
        <v>47</v>
      </c>
      <c r="W67" s="166">
        <f t="shared" si="40"/>
        <v>0.34285714285714286</v>
      </c>
      <c r="X67" s="6">
        <v>12</v>
      </c>
      <c r="Y67" s="137">
        <f t="shared" si="46"/>
        <v>59</v>
      </c>
      <c r="Z67" s="177">
        <f t="shared" si="47"/>
        <v>0.25531914893617019</v>
      </c>
      <c r="AA67" s="6">
        <v>6</v>
      </c>
      <c r="AB67" s="137">
        <f t="shared" si="48"/>
        <v>65</v>
      </c>
      <c r="AC67" s="166">
        <f t="shared" si="49"/>
        <v>0.10169491525423729</v>
      </c>
      <c r="AD67" s="6">
        <v>4</v>
      </c>
      <c r="AE67" s="137">
        <f t="shared" si="50"/>
        <v>69</v>
      </c>
      <c r="AF67" s="177">
        <f t="shared" si="51"/>
        <v>6.1538461538461542E-2</v>
      </c>
      <c r="AG67" s="6">
        <v>4</v>
      </c>
      <c r="AH67" s="137">
        <f t="shared" si="52"/>
        <v>73</v>
      </c>
      <c r="AI67" s="166">
        <f t="shared" si="53"/>
        <v>5.7971014492753624E-2</v>
      </c>
      <c r="AJ67" s="163">
        <f t="shared" si="54"/>
        <v>38</v>
      </c>
      <c r="AK67" s="164">
        <f t="shared" si="55"/>
        <v>0.11636509873281198</v>
      </c>
    </row>
    <row r="68" spans="2:37" ht="15" customHeight="1" outlineLevel="1">
      <c r="B68" s="49" t="s">
        <v>135</v>
      </c>
      <c r="C68" s="46" t="s">
        <v>103</v>
      </c>
      <c r="D68" s="169">
        <f>SUM(D45:D67)</f>
        <v>1</v>
      </c>
      <c r="E68" s="169">
        <f>SUM(E45:E67)</f>
        <v>1</v>
      </c>
      <c r="F68" s="169">
        <f>SUM(F45:F67)</f>
        <v>0</v>
      </c>
      <c r="G68" s="169">
        <f>SUM(G45:G67)</f>
        <v>1</v>
      </c>
      <c r="H68" s="178">
        <f>IFERROR((G68-E68)/E68,0)</f>
        <v>0</v>
      </c>
      <c r="I68" s="169">
        <f>SUM(I45:I67)</f>
        <v>1</v>
      </c>
      <c r="J68" s="169">
        <f>SUM(J45:J67)</f>
        <v>2</v>
      </c>
      <c r="K68" s="165">
        <f t="shared" ref="K68" si="56">IFERROR((J68-G68)/G68,0)</f>
        <v>1</v>
      </c>
      <c r="L68" s="169">
        <f>SUM(L45:L67)</f>
        <v>66</v>
      </c>
      <c r="M68" s="169">
        <f>SUM(M45:M67)</f>
        <v>68</v>
      </c>
      <c r="N68" s="178">
        <f t="shared" ref="N68" si="57">IFERROR((M68-J68)/J68,0)</f>
        <v>33</v>
      </c>
      <c r="O68" s="169">
        <f>SUM(O45:O67)</f>
        <v>0</v>
      </c>
      <c r="P68" s="169">
        <f>SUM(P45:P67)</f>
        <v>68</v>
      </c>
      <c r="Q68" s="165">
        <f t="shared" si="36"/>
        <v>0</v>
      </c>
      <c r="R68" s="169">
        <f>SUM(R45:R67)</f>
        <v>68</v>
      </c>
      <c r="S68" s="161">
        <f t="shared" si="38"/>
        <v>1.871621711025901</v>
      </c>
      <c r="U68" s="169">
        <f>SUM(U45:U67)</f>
        <v>48</v>
      </c>
      <c r="V68" s="169">
        <f>SUM(V45:V67)</f>
        <v>116</v>
      </c>
      <c r="W68" s="165">
        <f>IFERROR((V68-P68)/P68,0)</f>
        <v>0.70588235294117652</v>
      </c>
      <c r="X68" s="169">
        <f>SUM(X45:X67)</f>
        <v>166</v>
      </c>
      <c r="Y68" s="169">
        <f>SUM(Y45:Y67)</f>
        <v>282</v>
      </c>
      <c r="Z68" s="174">
        <f>IFERROR((Y68-V68)/V68,0)</f>
        <v>1.4310344827586208</v>
      </c>
      <c r="AA68" s="169">
        <f>SUM(AA45:AA67)</f>
        <v>146</v>
      </c>
      <c r="AB68" s="169">
        <f>SUM(AB45:AB67)</f>
        <v>428</v>
      </c>
      <c r="AC68" s="173">
        <f>IFERROR((AB68-Y68)/Y68,0)</f>
        <v>0.51773049645390068</v>
      </c>
      <c r="AD68" s="169">
        <f>SUM(AD45:AD67)</f>
        <v>58</v>
      </c>
      <c r="AE68" s="169">
        <f>SUM(AE45:AE67)</f>
        <v>486</v>
      </c>
      <c r="AF68" s="174">
        <f>IFERROR((AE68-AB68)/AB68,0)</f>
        <v>0.13551401869158877</v>
      </c>
      <c r="AG68" s="169">
        <f>SUM(AG45:AG67)</f>
        <v>44</v>
      </c>
      <c r="AH68" s="169">
        <f>SUM(AH45:AH67)</f>
        <v>530</v>
      </c>
      <c r="AI68" s="160">
        <f>IFERROR((AH68-AE68)/AE68,0)</f>
        <v>9.0534979423868317E-2</v>
      </c>
      <c r="AJ68" s="169">
        <f>SUM(AJ45:AJ67)</f>
        <v>462</v>
      </c>
      <c r="AK68" s="164">
        <f t="shared" ref="AK68" si="58">IFERROR((AH68/V68)^(1/4)-1,0)</f>
        <v>0.46202389297755131</v>
      </c>
    </row>
    <row r="69" spans="2:37" ht="15" customHeight="1">
      <c r="B69" s="16" t="s">
        <v>141</v>
      </c>
    </row>
    <row r="70" spans="2:37" ht="15" customHeight="1">
      <c r="B70" s="16"/>
    </row>
    <row r="71" spans="2:37" ht="15.6">
      <c r="B71" s="293" t="s">
        <v>105</v>
      </c>
      <c r="C71" s="293"/>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93"/>
      <c r="AE71" s="293"/>
      <c r="AF71" s="293"/>
      <c r="AG71" s="293"/>
      <c r="AH71" s="293"/>
      <c r="AI71" s="293"/>
      <c r="AJ71" s="293"/>
      <c r="AK71" s="293"/>
    </row>
    <row r="72" spans="2:37" ht="5.45" customHeight="1" outlineLevel="1">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row>
    <row r="73" spans="2:37" outlineLevel="1">
      <c r="B73" s="304"/>
      <c r="C73" s="325" t="s">
        <v>102</v>
      </c>
      <c r="D73" s="310" t="s">
        <v>127</v>
      </c>
      <c r="E73" s="312"/>
      <c r="F73" s="312"/>
      <c r="G73" s="312"/>
      <c r="H73" s="312"/>
      <c r="I73" s="312"/>
      <c r="J73" s="312"/>
      <c r="K73" s="312"/>
      <c r="L73" s="312"/>
      <c r="M73" s="312"/>
      <c r="N73" s="312"/>
      <c r="O73" s="312"/>
      <c r="P73" s="312"/>
      <c r="Q73" s="311"/>
      <c r="R73" s="313" t="str">
        <f xml:space="preserve"> D74&amp;" - "&amp;O74</f>
        <v>2019 - 2023</v>
      </c>
      <c r="S73" s="314"/>
      <c r="U73" s="310" t="s">
        <v>140</v>
      </c>
      <c r="V73" s="312"/>
      <c r="W73" s="312"/>
      <c r="X73" s="312"/>
      <c r="Y73" s="312"/>
      <c r="Z73" s="312"/>
      <c r="AA73" s="312"/>
      <c r="AB73" s="312"/>
      <c r="AC73" s="312"/>
      <c r="AD73" s="312"/>
      <c r="AE73" s="312"/>
      <c r="AF73" s="312"/>
      <c r="AG73" s="312"/>
      <c r="AH73" s="312"/>
      <c r="AI73" s="312"/>
      <c r="AJ73" s="312"/>
      <c r="AK73" s="311"/>
    </row>
    <row r="74" spans="2:37" outlineLevel="1">
      <c r="B74" s="305"/>
      <c r="C74" s="325"/>
      <c r="D74" s="310">
        <f>$C$3-5</f>
        <v>2019</v>
      </c>
      <c r="E74" s="311"/>
      <c r="F74" s="312">
        <f>$C$3-4</f>
        <v>2020</v>
      </c>
      <c r="G74" s="312"/>
      <c r="H74" s="312"/>
      <c r="I74" s="310">
        <f>$C$3-3</f>
        <v>2021</v>
      </c>
      <c r="J74" s="312"/>
      <c r="K74" s="311"/>
      <c r="L74" s="310">
        <f>$C$3-2</f>
        <v>2022</v>
      </c>
      <c r="M74" s="312"/>
      <c r="N74" s="311"/>
      <c r="O74" s="310">
        <f>$C$3-1</f>
        <v>2023</v>
      </c>
      <c r="P74" s="312"/>
      <c r="Q74" s="311"/>
      <c r="R74" s="315"/>
      <c r="S74" s="316"/>
      <c r="U74" s="310">
        <f>$C$3</f>
        <v>2024</v>
      </c>
      <c r="V74" s="312"/>
      <c r="W74" s="311"/>
      <c r="X74" s="312">
        <f>$C$3+1</f>
        <v>2025</v>
      </c>
      <c r="Y74" s="312"/>
      <c r="Z74" s="312"/>
      <c r="AA74" s="310">
        <f>$C$3+2</f>
        <v>2026</v>
      </c>
      <c r="AB74" s="312"/>
      <c r="AC74" s="311"/>
      <c r="AD74" s="312">
        <f>$C$3+3</f>
        <v>2027</v>
      </c>
      <c r="AE74" s="312"/>
      <c r="AF74" s="312"/>
      <c r="AG74" s="310">
        <f>$C$3+4</f>
        <v>2028</v>
      </c>
      <c r="AH74" s="312"/>
      <c r="AI74" s="311"/>
      <c r="AJ74" s="317" t="str">
        <f>U74&amp;" - "&amp;AG74</f>
        <v>2024 - 2028</v>
      </c>
      <c r="AK74" s="318"/>
    </row>
    <row r="75" spans="2:37" ht="28.9" outlineLevel="1">
      <c r="B75" s="306"/>
      <c r="C75" s="325"/>
      <c r="D75" s="64" t="s">
        <v>129</v>
      </c>
      <c r="E75" s="65" t="s">
        <v>130</v>
      </c>
      <c r="F75" s="74" t="s">
        <v>129</v>
      </c>
      <c r="G75" s="8" t="s">
        <v>130</v>
      </c>
      <c r="H75" s="65" t="s">
        <v>131</v>
      </c>
      <c r="I75" s="74" t="s">
        <v>129</v>
      </c>
      <c r="J75" s="8" t="s">
        <v>130</v>
      </c>
      <c r="K75" s="65" t="s">
        <v>131</v>
      </c>
      <c r="L75" s="74" t="s">
        <v>129</v>
      </c>
      <c r="M75" s="8" t="s">
        <v>130</v>
      </c>
      <c r="N75" s="65" t="s">
        <v>131</v>
      </c>
      <c r="O75" s="74" t="s">
        <v>129</v>
      </c>
      <c r="P75" s="8" t="s">
        <v>130</v>
      </c>
      <c r="Q75" s="65" t="s">
        <v>131</v>
      </c>
      <c r="R75" s="64" t="s">
        <v>123</v>
      </c>
      <c r="S75" s="119" t="s">
        <v>132</v>
      </c>
      <c r="U75" s="64" t="s">
        <v>129</v>
      </c>
      <c r="V75" s="8" t="s">
        <v>130</v>
      </c>
      <c r="W75" s="65" t="s">
        <v>131</v>
      </c>
      <c r="X75" s="74" t="s">
        <v>129</v>
      </c>
      <c r="Y75" s="8" t="s">
        <v>130</v>
      </c>
      <c r="Z75" s="65" t="s">
        <v>131</v>
      </c>
      <c r="AA75" s="74" t="s">
        <v>129</v>
      </c>
      <c r="AB75" s="8" t="s">
        <v>130</v>
      </c>
      <c r="AC75" s="65" t="s">
        <v>131</v>
      </c>
      <c r="AD75" s="74" t="s">
        <v>129</v>
      </c>
      <c r="AE75" s="8" t="s">
        <v>130</v>
      </c>
      <c r="AF75" s="65" t="s">
        <v>131</v>
      </c>
      <c r="AG75" s="74" t="s">
        <v>129</v>
      </c>
      <c r="AH75" s="8" t="s">
        <v>130</v>
      </c>
      <c r="AI75" s="65" t="s">
        <v>131</v>
      </c>
      <c r="AJ75" s="74" t="s">
        <v>123</v>
      </c>
      <c r="AK75" s="119" t="s">
        <v>132</v>
      </c>
    </row>
    <row r="76" spans="2:37" outlineLevel="1">
      <c r="B76" s="235" t="s">
        <v>75</v>
      </c>
      <c r="C76" s="62" t="s">
        <v>103</v>
      </c>
      <c r="D76" s="68"/>
      <c r="E76" s="69"/>
      <c r="F76" s="67"/>
      <c r="G76" s="137">
        <f t="shared" ref="G76:G98" si="59">E76+F76</f>
        <v>0</v>
      </c>
      <c r="H76" s="177">
        <f t="shared" ref="H76:H98" si="60">IFERROR((G76-E76)/E76,0)</f>
        <v>0</v>
      </c>
      <c r="I76" s="68"/>
      <c r="J76" s="137">
        <f>G76+I76</f>
        <v>0</v>
      </c>
      <c r="K76" s="166">
        <f>IFERROR((J76-G76)/G76,0)</f>
        <v>0</v>
      </c>
      <c r="L76" s="67"/>
      <c r="M76" s="137">
        <f>J76+L76</f>
        <v>0</v>
      </c>
      <c r="N76" s="177">
        <f>IFERROR((M76-J76)/J76,0)</f>
        <v>0</v>
      </c>
      <c r="O76" s="68"/>
      <c r="P76" s="137">
        <f t="shared" ref="P76:P98" si="61">M76+O76</f>
        <v>0</v>
      </c>
      <c r="Q76" s="166">
        <f t="shared" ref="Q76:Q99" si="62">IFERROR((P76-M76)/M76,0)</f>
        <v>0</v>
      </c>
      <c r="R76" s="172">
        <f t="shared" ref="R76:R98" si="63">D76+F76+I76+L76+O76</f>
        <v>0</v>
      </c>
      <c r="S76" s="164">
        <f t="shared" ref="S76:S99" si="64">IFERROR((P76/E76)^(1/4)-1,0)</f>
        <v>0</v>
      </c>
      <c r="U76" s="6"/>
      <c r="V76" s="137">
        <f t="shared" ref="V76:V98" si="65">P76+U76</f>
        <v>0</v>
      </c>
      <c r="W76" s="166">
        <f t="shared" ref="W76:W98" si="66">IFERROR((V76-P76)/P76,0)</f>
        <v>0</v>
      </c>
      <c r="X76" s="6"/>
      <c r="Y76" s="137">
        <f>V76+X76</f>
        <v>0</v>
      </c>
      <c r="Z76" s="177">
        <f>IFERROR((Y76-V76)/V76,0)</f>
        <v>0</v>
      </c>
      <c r="AA76" s="6"/>
      <c r="AB76" s="137">
        <f>Y76+AA76</f>
        <v>0</v>
      </c>
      <c r="AC76" s="166">
        <f>IFERROR((AB76-Y76)/Y76,0)</f>
        <v>0</v>
      </c>
      <c r="AD76" s="6"/>
      <c r="AE76" s="137">
        <f>AB76+AD76</f>
        <v>0</v>
      </c>
      <c r="AF76" s="177">
        <f>IFERROR((AE76-AB76)/AB76,0)</f>
        <v>0</v>
      </c>
      <c r="AG76" s="6"/>
      <c r="AH76" s="137">
        <f>AE76+AG76</f>
        <v>0</v>
      </c>
      <c r="AI76" s="166">
        <f>IFERROR((AH76-AE76)/AE76,0)</f>
        <v>0</v>
      </c>
      <c r="AJ76" s="163">
        <f>U76+X76+AA76+AD76+AG76</f>
        <v>0</v>
      </c>
      <c r="AK76" s="164">
        <f>IFERROR((AH76/V76)^(1/4)-1,0)</f>
        <v>0</v>
      </c>
    </row>
    <row r="77" spans="2:37" outlineLevel="1">
      <c r="B77" s="236" t="s">
        <v>76</v>
      </c>
      <c r="C77" s="62" t="s">
        <v>103</v>
      </c>
      <c r="D77" s="68"/>
      <c r="E77" s="69"/>
      <c r="F77" s="67"/>
      <c r="G77" s="137">
        <f t="shared" si="59"/>
        <v>0</v>
      </c>
      <c r="H77" s="177">
        <f t="shared" si="60"/>
        <v>0</v>
      </c>
      <c r="I77" s="68"/>
      <c r="J77" s="137">
        <f t="shared" ref="J77:J98" si="67">G77+I77</f>
        <v>0</v>
      </c>
      <c r="K77" s="166">
        <f t="shared" ref="K77:K98" si="68">IFERROR((J77-G77)/G77,0)</f>
        <v>0</v>
      </c>
      <c r="L77" s="67"/>
      <c r="M77" s="137">
        <f t="shared" ref="M77:M98" si="69">J77+L77</f>
        <v>0</v>
      </c>
      <c r="N77" s="177">
        <f t="shared" ref="N77:N98" si="70">IFERROR((M77-J77)/J77,0)</f>
        <v>0</v>
      </c>
      <c r="O77" s="68"/>
      <c r="P77" s="137">
        <f t="shared" si="61"/>
        <v>0</v>
      </c>
      <c r="Q77" s="166">
        <f t="shared" si="62"/>
        <v>0</v>
      </c>
      <c r="R77" s="172">
        <f t="shared" si="63"/>
        <v>0</v>
      </c>
      <c r="S77" s="164">
        <f t="shared" si="64"/>
        <v>0</v>
      </c>
      <c r="U77" s="6">
        <v>464</v>
      </c>
      <c r="V77" s="137">
        <f t="shared" si="65"/>
        <v>464</v>
      </c>
      <c r="W77" s="166">
        <f t="shared" si="66"/>
        <v>0</v>
      </c>
      <c r="X77" s="6">
        <f>647+1683</f>
        <v>2330</v>
      </c>
      <c r="Y77" s="137">
        <f t="shared" ref="Y77:Y98" si="71">V77+X77</f>
        <v>2794</v>
      </c>
      <c r="Z77" s="177">
        <f t="shared" ref="Z77:Z98" si="72">IFERROR((Y77-V77)/V77,0)</f>
        <v>5.0215517241379306</v>
      </c>
      <c r="AA77" s="6">
        <v>2170</v>
      </c>
      <c r="AB77" s="137">
        <f t="shared" ref="AB77:AB98" si="73">Y77+AA77</f>
        <v>4964</v>
      </c>
      <c r="AC77" s="166">
        <f t="shared" ref="AC77:AC98" si="74">IFERROR((AB77-Y77)/Y77,0)</f>
        <v>0.77666428060128845</v>
      </c>
      <c r="AD77" s="6">
        <v>443</v>
      </c>
      <c r="AE77" s="137">
        <f t="shared" ref="AE77:AE98" si="75">AB77+AD77</f>
        <v>5407</v>
      </c>
      <c r="AF77" s="177">
        <f t="shared" ref="AF77:AF98" si="76">IFERROR((AE77-AB77)/AB77,0)</f>
        <v>8.924254633360193E-2</v>
      </c>
      <c r="AG77" s="6">
        <v>423</v>
      </c>
      <c r="AH77" s="137">
        <f t="shared" ref="AH77:AH98" si="77">AE77+AG77</f>
        <v>5830</v>
      </c>
      <c r="AI77" s="166">
        <f t="shared" ref="AI77:AI98" si="78">IFERROR((AH77-AE77)/AE77,0)</f>
        <v>7.8231921583132982E-2</v>
      </c>
      <c r="AJ77" s="163">
        <f t="shared" ref="AJ77:AJ98" si="79">U77+X77+AA77+AD77+AG77</f>
        <v>5830</v>
      </c>
      <c r="AK77" s="164">
        <f t="shared" ref="AK77:AK98" si="80">IFERROR((AH77/V77)^(1/4)-1,0)</f>
        <v>0.88272826901117152</v>
      </c>
    </row>
    <row r="78" spans="2:37" outlineLevel="1">
      <c r="B78" s="236" t="s">
        <v>77</v>
      </c>
      <c r="C78" s="62" t="s">
        <v>103</v>
      </c>
      <c r="D78" s="68"/>
      <c r="E78" s="69"/>
      <c r="F78" s="67"/>
      <c r="G78" s="137">
        <f t="shared" si="59"/>
        <v>0</v>
      </c>
      <c r="H78" s="177">
        <f t="shared" si="60"/>
        <v>0</v>
      </c>
      <c r="I78" s="68"/>
      <c r="J78" s="137">
        <f t="shared" si="67"/>
        <v>0</v>
      </c>
      <c r="K78" s="166">
        <f t="shared" si="68"/>
        <v>0</v>
      </c>
      <c r="L78" s="67"/>
      <c r="M78" s="137">
        <f t="shared" si="69"/>
        <v>0</v>
      </c>
      <c r="N78" s="177">
        <f t="shared" si="70"/>
        <v>0</v>
      </c>
      <c r="O78" s="68"/>
      <c r="P78" s="137">
        <f t="shared" si="61"/>
        <v>0</v>
      </c>
      <c r="Q78" s="166">
        <f t="shared" si="62"/>
        <v>0</v>
      </c>
      <c r="R78" s="172">
        <f t="shared" si="63"/>
        <v>0</v>
      </c>
      <c r="S78" s="164">
        <f t="shared" si="64"/>
        <v>0</v>
      </c>
      <c r="U78" s="6"/>
      <c r="V78" s="137">
        <f t="shared" si="65"/>
        <v>0</v>
      </c>
      <c r="W78" s="166">
        <f t="shared" si="66"/>
        <v>0</v>
      </c>
      <c r="X78" s="6"/>
      <c r="Y78" s="137">
        <f t="shared" si="71"/>
        <v>0</v>
      </c>
      <c r="Z78" s="177">
        <f t="shared" si="72"/>
        <v>0</v>
      </c>
      <c r="AA78" s="6"/>
      <c r="AB78" s="137">
        <f t="shared" si="73"/>
        <v>0</v>
      </c>
      <c r="AC78" s="166">
        <f t="shared" si="74"/>
        <v>0</v>
      </c>
      <c r="AD78" s="6"/>
      <c r="AE78" s="137">
        <f t="shared" si="75"/>
        <v>0</v>
      </c>
      <c r="AF78" s="177">
        <f t="shared" si="76"/>
        <v>0</v>
      </c>
      <c r="AG78" s="6"/>
      <c r="AH78" s="137">
        <f t="shared" si="77"/>
        <v>0</v>
      </c>
      <c r="AI78" s="166">
        <f t="shared" si="78"/>
        <v>0</v>
      </c>
      <c r="AJ78" s="163">
        <f t="shared" si="79"/>
        <v>0</v>
      </c>
      <c r="AK78" s="164">
        <f t="shared" si="80"/>
        <v>0</v>
      </c>
    </row>
    <row r="79" spans="2:37" outlineLevel="1">
      <c r="B79" s="235" t="s">
        <v>78</v>
      </c>
      <c r="C79" s="62" t="s">
        <v>103</v>
      </c>
      <c r="D79" s="68"/>
      <c r="E79" s="69"/>
      <c r="F79" s="67"/>
      <c r="G79" s="137">
        <f t="shared" si="59"/>
        <v>0</v>
      </c>
      <c r="H79" s="177">
        <f t="shared" si="60"/>
        <v>0</v>
      </c>
      <c r="I79" s="68"/>
      <c r="J79" s="137">
        <f t="shared" si="67"/>
        <v>0</v>
      </c>
      <c r="K79" s="166">
        <f t="shared" si="68"/>
        <v>0</v>
      </c>
      <c r="L79" s="67"/>
      <c r="M79" s="137">
        <f t="shared" si="69"/>
        <v>0</v>
      </c>
      <c r="N79" s="177">
        <f t="shared" si="70"/>
        <v>0</v>
      </c>
      <c r="O79" s="68"/>
      <c r="P79" s="137">
        <f t="shared" si="61"/>
        <v>0</v>
      </c>
      <c r="Q79" s="166">
        <f t="shared" si="62"/>
        <v>0</v>
      </c>
      <c r="R79" s="172">
        <f t="shared" si="63"/>
        <v>0</v>
      </c>
      <c r="S79" s="164">
        <f t="shared" si="64"/>
        <v>0</v>
      </c>
      <c r="U79" s="6"/>
      <c r="V79" s="137">
        <f t="shared" si="65"/>
        <v>0</v>
      </c>
      <c r="W79" s="166">
        <f t="shared" si="66"/>
        <v>0</v>
      </c>
      <c r="X79" s="6"/>
      <c r="Y79" s="137">
        <f t="shared" si="71"/>
        <v>0</v>
      </c>
      <c r="Z79" s="177">
        <f t="shared" si="72"/>
        <v>0</v>
      </c>
      <c r="AA79" s="6"/>
      <c r="AB79" s="137">
        <f t="shared" si="73"/>
        <v>0</v>
      </c>
      <c r="AC79" s="166">
        <f t="shared" si="74"/>
        <v>0</v>
      </c>
      <c r="AD79" s="6"/>
      <c r="AE79" s="137">
        <f t="shared" si="75"/>
        <v>0</v>
      </c>
      <c r="AF79" s="177">
        <f t="shared" si="76"/>
        <v>0</v>
      </c>
      <c r="AG79" s="6"/>
      <c r="AH79" s="137">
        <f t="shared" si="77"/>
        <v>0</v>
      </c>
      <c r="AI79" s="166">
        <f t="shared" si="78"/>
        <v>0</v>
      </c>
      <c r="AJ79" s="163">
        <f t="shared" si="79"/>
        <v>0</v>
      </c>
      <c r="AK79" s="164">
        <f t="shared" si="80"/>
        <v>0</v>
      </c>
    </row>
    <row r="80" spans="2:37" outlineLevel="1">
      <c r="B80" s="236" t="s">
        <v>79</v>
      </c>
      <c r="C80" s="62" t="s">
        <v>103</v>
      </c>
      <c r="D80" s="68"/>
      <c r="E80" s="69"/>
      <c r="F80" s="67"/>
      <c r="G80" s="137">
        <f t="shared" si="59"/>
        <v>0</v>
      </c>
      <c r="H80" s="177">
        <f t="shared" si="60"/>
        <v>0</v>
      </c>
      <c r="I80" s="68"/>
      <c r="J80" s="137">
        <f t="shared" si="67"/>
        <v>0</v>
      </c>
      <c r="K80" s="166">
        <f t="shared" si="68"/>
        <v>0</v>
      </c>
      <c r="L80" s="67"/>
      <c r="M80" s="137">
        <f t="shared" si="69"/>
        <v>0</v>
      </c>
      <c r="N80" s="177">
        <f t="shared" si="70"/>
        <v>0</v>
      </c>
      <c r="O80" s="68"/>
      <c r="P80" s="137">
        <f t="shared" si="61"/>
        <v>0</v>
      </c>
      <c r="Q80" s="166">
        <f t="shared" si="62"/>
        <v>0</v>
      </c>
      <c r="R80" s="172">
        <f t="shared" si="63"/>
        <v>0</v>
      </c>
      <c r="S80" s="164">
        <f t="shared" si="64"/>
        <v>0</v>
      </c>
      <c r="U80" s="6">
        <v>215</v>
      </c>
      <c r="V80" s="137">
        <f t="shared" si="65"/>
        <v>215</v>
      </c>
      <c r="W80" s="166">
        <f t="shared" si="66"/>
        <v>0</v>
      </c>
      <c r="X80" s="6">
        <f>232+607</f>
        <v>839</v>
      </c>
      <c r="Y80" s="137">
        <f t="shared" si="71"/>
        <v>1054</v>
      </c>
      <c r="Z80" s="177">
        <f t="shared" si="72"/>
        <v>3.902325581395349</v>
      </c>
      <c r="AA80" s="6">
        <v>777</v>
      </c>
      <c r="AB80" s="137">
        <f t="shared" si="73"/>
        <v>1831</v>
      </c>
      <c r="AC80" s="166">
        <f t="shared" si="74"/>
        <v>0.73719165085388993</v>
      </c>
      <c r="AD80" s="6">
        <v>37</v>
      </c>
      <c r="AE80" s="137">
        <f t="shared" si="75"/>
        <v>1868</v>
      </c>
      <c r="AF80" s="177">
        <f t="shared" si="76"/>
        <v>2.0207536865101038E-2</v>
      </c>
      <c r="AG80" s="6">
        <v>39</v>
      </c>
      <c r="AH80" s="137">
        <f t="shared" si="77"/>
        <v>1907</v>
      </c>
      <c r="AI80" s="166">
        <f t="shared" si="78"/>
        <v>2.08779443254818E-2</v>
      </c>
      <c r="AJ80" s="163">
        <f t="shared" si="79"/>
        <v>1907</v>
      </c>
      <c r="AK80" s="164">
        <f t="shared" si="80"/>
        <v>0.72575070025209554</v>
      </c>
    </row>
    <row r="81" spans="2:37" outlineLevel="1">
      <c r="B81" s="236" t="s">
        <v>80</v>
      </c>
      <c r="C81" s="62" t="s">
        <v>103</v>
      </c>
      <c r="D81" s="68"/>
      <c r="E81" s="69"/>
      <c r="F81" s="67"/>
      <c r="G81" s="137">
        <f t="shared" si="59"/>
        <v>0</v>
      </c>
      <c r="H81" s="177">
        <f t="shared" si="60"/>
        <v>0</v>
      </c>
      <c r="I81" s="68"/>
      <c r="J81" s="137">
        <f t="shared" si="67"/>
        <v>0</v>
      </c>
      <c r="K81" s="166">
        <f t="shared" si="68"/>
        <v>0</v>
      </c>
      <c r="L81" s="67"/>
      <c r="M81" s="137">
        <f t="shared" si="69"/>
        <v>0</v>
      </c>
      <c r="N81" s="177">
        <f t="shared" si="70"/>
        <v>0</v>
      </c>
      <c r="O81" s="68"/>
      <c r="P81" s="137">
        <f t="shared" si="61"/>
        <v>0</v>
      </c>
      <c r="Q81" s="166">
        <f t="shared" si="62"/>
        <v>0</v>
      </c>
      <c r="R81" s="172">
        <f t="shared" si="63"/>
        <v>0</v>
      </c>
      <c r="S81" s="164">
        <f t="shared" si="64"/>
        <v>0</v>
      </c>
      <c r="U81" s="6"/>
      <c r="V81" s="137">
        <f t="shared" si="65"/>
        <v>0</v>
      </c>
      <c r="W81" s="166">
        <f t="shared" si="66"/>
        <v>0</v>
      </c>
      <c r="X81" s="6"/>
      <c r="Y81" s="137">
        <f t="shared" si="71"/>
        <v>0</v>
      </c>
      <c r="Z81" s="177">
        <f t="shared" si="72"/>
        <v>0</v>
      </c>
      <c r="AA81" s="6"/>
      <c r="AB81" s="137">
        <f t="shared" si="73"/>
        <v>0</v>
      </c>
      <c r="AC81" s="166">
        <f t="shared" si="74"/>
        <v>0</v>
      </c>
      <c r="AD81" s="6"/>
      <c r="AE81" s="137">
        <f t="shared" si="75"/>
        <v>0</v>
      </c>
      <c r="AF81" s="177">
        <f t="shared" si="76"/>
        <v>0</v>
      </c>
      <c r="AG81" s="6"/>
      <c r="AH81" s="137">
        <f t="shared" si="77"/>
        <v>0</v>
      </c>
      <c r="AI81" s="166">
        <f t="shared" si="78"/>
        <v>0</v>
      </c>
      <c r="AJ81" s="163">
        <f t="shared" si="79"/>
        <v>0</v>
      </c>
      <c r="AK81" s="164">
        <f t="shared" si="80"/>
        <v>0</v>
      </c>
    </row>
    <row r="82" spans="2:37" outlineLevel="1">
      <c r="B82" s="235" t="s">
        <v>81</v>
      </c>
      <c r="C82" s="62" t="s">
        <v>103</v>
      </c>
      <c r="D82" s="68"/>
      <c r="E82" s="69"/>
      <c r="F82" s="67"/>
      <c r="G82" s="137">
        <f t="shared" si="59"/>
        <v>0</v>
      </c>
      <c r="H82" s="177">
        <f t="shared" si="60"/>
        <v>0</v>
      </c>
      <c r="I82" s="68"/>
      <c r="J82" s="137">
        <f t="shared" si="67"/>
        <v>0</v>
      </c>
      <c r="K82" s="166">
        <f t="shared" si="68"/>
        <v>0</v>
      </c>
      <c r="L82" s="67"/>
      <c r="M82" s="137">
        <f t="shared" si="69"/>
        <v>0</v>
      </c>
      <c r="N82" s="177">
        <f t="shared" si="70"/>
        <v>0</v>
      </c>
      <c r="O82" s="68"/>
      <c r="P82" s="137">
        <f t="shared" si="61"/>
        <v>0</v>
      </c>
      <c r="Q82" s="166">
        <f t="shared" si="62"/>
        <v>0</v>
      </c>
      <c r="R82" s="172">
        <f t="shared" si="63"/>
        <v>0</v>
      </c>
      <c r="S82" s="164">
        <f t="shared" si="64"/>
        <v>0</v>
      </c>
      <c r="U82" s="6"/>
      <c r="V82" s="137">
        <f t="shared" si="65"/>
        <v>0</v>
      </c>
      <c r="W82" s="166">
        <f t="shared" si="66"/>
        <v>0</v>
      </c>
      <c r="X82" s="6"/>
      <c r="Y82" s="137">
        <f t="shared" si="71"/>
        <v>0</v>
      </c>
      <c r="Z82" s="177">
        <f t="shared" si="72"/>
        <v>0</v>
      </c>
      <c r="AA82" s="6"/>
      <c r="AB82" s="137">
        <f t="shared" si="73"/>
        <v>0</v>
      </c>
      <c r="AC82" s="166">
        <f t="shared" si="74"/>
        <v>0</v>
      </c>
      <c r="AD82" s="6"/>
      <c r="AE82" s="137">
        <f t="shared" si="75"/>
        <v>0</v>
      </c>
      <c r="AF82" s="177">
        <f t="shared" si="76"/>
        <v>0</v>
      </c>
      <c r="AG82" s="6"/>
      <c r="AH82" s="137">
        <f t="shared" si="77"/>
        <v>0</v>
      </c>
      <c r="AI82" s="166">
        <f t="shared" si="78"/>
        <v>0</v>
      </c>
      <c r="AJ82" s="163">
        <f t="shared" si="79"/>
        <v>0</v>
      </c>
      <c r="AK82" s="164">
        <f t="shared" si="80"/>
        <v>0</v>
      </c>
    </row>
    <row r="83" spans="2:37" outlineLevel="1">
      <c r="B83" s="236" t="s">
        <v>82</v>
      </c>
      <c r="C83" s="62" t="s">
        <v>103</v>
      </c>
      <c r="D83" s="68"/>
      <c r="E83" s="69"/>
      <c r="F83" s="67"/>
      <c r="G83" s="137">
        <f t="shared" si="59"/>
        <v>0</v>
      </c>
      <c r="H83" s="177">
        <f t="shared" si="60"/>
        <v>0</v>
      </c>
      <c r="I83" s="68"/>
      <c r="J83" s="137">
        <f t="shared" si="67"/>
        <v>0</v>
      </c>
      <c r="K83" s="166">
        <f t="shared" si="68"/>
        <v>0</v>
      </c>
      <c r="L83" s="67"/>
      <c r="M83" s="137">
        <f t="shared" si="69"/>
        <v>0</v>
      </c>
      <c r="N83" s="177">
        <f t="shared" si="70"/>
        <v>0</v>
      </c>
      <c r="O83" s="68"/>
      <c r="P83" s="137">
        <f t="shared" si="61"/>
        <v>0</v>
      </c>
      <c r="Q83" s="166">
        <f t="shared" si="62"/>
        <v>0</v>
      </c>
      <c r="R83" s="172">
        <f t="shared" si="63"/>
        <v>0</v>
      </c>
      <c r="S83" s="164">
        <f t="shared" si="64"/>
        <v>0</v>
      </c>
      <c r="U83" s="6">
        <v>290</v>
      </c>
      <c r="V83" s="137">
        <f t="shared" si="65"/>
        <v>290</v>
      </c>
      <c r="W83" s="166">
        <f t="shared" si="66"/>
        <v>0</v>
      </c>
      <c r="X83" s="6">
        <f>625+844</f>
        <v>1469</v>
      </c>
      <c r="Y83" s="137">
        <f t="shared" si="71"/>
        <v>1759</v>
      </c>
      <c r="Z83" s="177">
        <f t="shared" si="72"/>
        <v>5.0655172413793101</v>
      </c>
      <c r="AA83" s="6">
        <v>1263</v>
      </c>
      <c r="AB83" s="137">
        <f t="shared" si="73"/>
        <v>3022</v>
      </c>
      <c r="AC83" s="166">
        <f t="shared" si="74"/>
        <v>0.71802160318362707</v>
      </c>
      <c r="AD83" s="6">
        <v>241</v>
      </c>
      <c r="AE83" s="137">
        <f t="shared" si="75"/>
        <v>3263</v>
      </c>
      <c r="AF83" s="177">
        <f t="shared" si="76"/>
        <v>7.9748510919920579E-2</v>
      </c>
      <c r="AG83" s="6">
        <v>265</v>
      </c>
      <c r="AH83" s="137">
        <f t="shared" si="77"/>
        <v>3528</v>
      </c>
      <c r="AI83" s="166">
        <f t="shared" si="78"/>
        <v>8.1213607110021457E-2</v>
      </c>
      <c r="AJ83" s="163">
        <f t="shared" si="79"/>
        <v>3528</v>
      </c>
      <c r="AK83" s="164">
        <f t="shared" si="80"/>
        <v>0.86759475097170879</v>
      </c>
    </row>
    <row r="84" spans="2:37" outlineLevel="1">
      <c r="B84" s="236" t="s">
        <v>83</v>
      </c>
      <c r="C84" s="62" t="s">
        <v>103</v>
      </c>
      <c r="D84" s="68"/>
      <c r="E84" s="69"/>
      <c r="F84" s="67"/>
      <c r="G84" s="137">
        <f t="shared" si="59"/>
        <v>0</v>
      </c>
      <c r="H84" s="177">
        <f t="shared" si="60"/>
        <v>0</v>
      </c>
      <c r="I84" s="68"/>
      <c r="J84" s="137">
        <f t="shared" si="67"/>
        <v>0</v>
      </c>
      <c r="K84" s="166">
        <f t="shared" si="68"/>
        <v>0</v>
      </c>
      <c r="L84" s="67"/>
      <c r="M84" s="137">
        <f t="shared" si="69"/>
        <v>0</v>
      </c>
      <c r="N84" s="177">
        <f t="shared" si="70"/>
        <v>0</v>
      </c>
      <c r="O84" s="68"/>
      <c r="P84" s="137">
        <f t="shared" si="61"/>
        <v>0</v>
      </c>
      <c r="Q84" s="166">
        <f t="shared" si="62"/>
        <v>0</v>
      </c>
      <c r="R84" s="172">
        <f t="shared" si="63"/>
        <v>0</v>
      </c>
      <c r="S84" s="164">
        <f t="shared" si="64"/>
        <v>0</v>
      </c>
      <c r="U84" s="6"/>
      <c r="V84" s="137">
        <f t="shared" si="65"/>
        <v>0</v>
      </c>
      <c r="W84" s="166">
        <f t="shared" si="66"/>
        <v>0</v>
      </c>
      <c r="X84" s="6"/>
      <c r="Y84" s="137">
        <f t="shared" si="71"/>
        <v>0</v>
      </c>
      <c r="Z84" s="177">
        <f t="shared" si="72"/>
        <v>0</v>
      </c>
      <c r="AA84" s="6"/>
      <c r="AB84" s="137">
        <f t="shared" si="73"/>
        <v>0</v>
      </c>
      <c r="AC84" s="166">
        <f t="shared" si="74"/>
        <v>0</v>
      </c>
      <c r="AD84" s="6"/>
      <c r="AE84" s="137">
        <f t="shared" si="75"/>
        <v>0</v>
      </c>
      <c r="AF84" s="177">
        <f t="shared" si="76"/>
        <v>0</v>
      </c>
      <c r="AG84" s="6"/>
      <c r="AH84" s="137">
        <f t="shared" si="77"/>
        <v>0</v>
      </c>
      <c r="AI84" s="166">
        <f t="shared" si="78"/>
        <v>0</v>
      </c>
      <c r="AJ84" s="163">
        <f t="shared" si="79"/>
        <v>0</v>
      </c>
      <c r="AK84" s="164">
        <f t="shared" si="80"/>
        <v>0</v>
      </c>
    </row>
    <row r="85" spans="2:37" outlineLevel="1">
      <c r="B85" s="235" t="s">
        <v>84</v>
      </c>
      <c r="C85" s="62" t="s">
        <v>103</v>
      </c>
      <c r="D85" s="68"/>
      <c r="E85" s="69"/>
      <c r="F85" s="67"/>
      <c r="G85" s="137">
        <f t="shared" si="59"/>
        <v>0</v>
      </c>
      <c r="H85" s="177">
        <f t="shared" si="60"/>
        <v>0</v>
      </c>
      <c r="I85" s="68"/>
      <c r="J85" s="137">
        <f t="shared" si="67"/>
        <v>0</v>
      </c>
      <c r="K85" s="166">
        <f t="shared" si="68"/>
        <v>0</v>
      </c>
      <c r="L85" s="67"/>
      <c r="M85" s="137">
        <f t="shared" si="69"/>
        <v>0</v>
      </c>
      <c r="N85" s="177">
        <f t="shared" si="70"/>
        <v>0</v>
      </c>
      <c r="O85" s="68"/>
      <c r="P85" s="137">
        <f t="shared" si="61"/>
        <v>0</v>
      </c>
      <c r="Q85" s="166">
        <f t="shared" si="62"/>
        <v>0</v>
      </c>
      <c r="R85" s="172">
        <f t="shared" si="63"/>
        <v>0</v>
      </c>
      <c r="S85" s="164">
        <f t="shared" si="64"/>
        <v>0</v>
      </c>
      <c r="U85" s="6"/>
      <c r="V85" s="137">
        <f t="shared" si="65"/>
        <v>0</v>
      </c>
      <c r="W85" s="166">
        <f t="shared" si="66"/>
        <v>0</v>
      </c>
      <c r="X85" s="6"/>
      <c r="Y85" s="137">
        <f t="shared" si="71"/>
        <v>0</v>
      </c>
      <c r="Z85" s="177">
        <f t="shared" si="72"/>
        <v>0</v>
      </c>
      <c r="AA85" s="6"/>
      <c r="AB85" s="137">
        <f t="shared" si="73"/>
        <v>0</v>
      </c>
      <c r="AC85" s="166">
        <f t="shared" si="74"/>
        <v>0</v>
      </c>
      <c r="AD85" s="6"/>
      <c r="AE85" s="137">
        <f t="shared" si="75"/>
        <v>0</v>
      </c>
      <c r="AF85" s="177">
        <f t="shared" si="76"/>
        <v>0</v>
      </c>
      <c r="AG85" s="6"/>
      <c r="AH85" s="137">
        <f t="shared" si="77"/>
        <v>0</v>
      </c>
      <c r="AI85" s="166">
        <f t="shared" si="78"/>
        <v>0</v>
      </c>
      <c r="AJ85" s="163">
        <f t="shared" si="79"/>
        <v>0</v>
      </c>
      <c r="AK85" s="164">
        <f t="shared" si="80"/>
        <v>0</v>
      </c>
    </row>
    <row r="86" spans="2:37" outlineLevel="1">
      <c r="B86" s="237" t="s">
        <v>85</v>
      </c>
      <c r="C86" s="62" t="s">
        <v>103</v>
      </c>
      <c r="D86" s="68"/>
      <c r="E86" s="69"/>
      <c r="F86" s="67"/>
      <c r="G86" s="137">
        <f t="shared" si="59"/>
        <v>0</v>
      </c>
      <c r="H86" s="177">
        <f t="shared" si="60"/>
        <v>0</v>
      </c>
      <c r="I86" s="68"/>
      <c r="J86" s="137">
        <f t="shared" si="67"/>
        <v>0</v>
      </c>
      <c r="K86" s="166">
        <f t="shared" si="68"/>
        <v>0</v>
      </c>
      <c r="L86" s="67"/>
      <c r="M86" s="137">
        <f t="shared" si="69"/>
        <v>0</v>
      </c>
      <c r="N86" s="177">
        <f t="shared" si="70"/>
        <v>0</v>
      </c>
      <c r="O86" s="68"/>
      <c r="P86" s="137">
        <f t="shared" si="61"/>
        <v>0</v>
      </c>
      <c r="Q86" s="166">
        <f t="shared" si="62"/>
        <v>0</v>
      </c>
      <c r="R86" s="172">
        <f t="shared" si="63"/>
        <v>0</v>
      </c>
      <c r="S86" s="164">
        <f t="shared" si="64"/>
        <v>0</v>
      </c>
      <c r="U86" s="6"/>
      <c r="V86" s="137">
        <f t="shared" si="65"/>
        <v>0</v>
      </c>
      <c r="W86" s="166">
        <f t="shared" si="66"/>
        <v>0</v>
      </c>
      <c r="X86" s="6"/>
      <c r="Y86" s="137">
        <f t="shared" si="71"/>
        <v>0</v>
      </c>
      <c r="Z86" s="177">
        <f t="shared" si="72"/>
        <v>0</v>
      </c>
      <c r="AA86" s="6"/>
      <c r="AB86" s="137">
        <f t="shared" si="73"/>
        <v>0</v>
      </c>
      <c r="AC86" s="166">
        <f t="shared" si="74"/>
        <v>0</v>
      </c>
      <c r="AD86" s="6"/>
      <c r="AE86" s="137">
        <f t="shared" si="75"/>
        <v>0</v>
      </c>
      <c r="AF86" s="177">
        <f t="shared" si="76"/>
        <v>0</v>
      </c>
      <c r="AG86" s="6"/>
      <c r="AH86" s="137">
        <f t="shared" si="77"/>
        <v>0</v>
      </c>
      <c r="AI86" s="166">
        <f t="shared" si="78"/>
        <v>0</v>
      </c>
      <c r="AJ86" s="163">
        <f t="shared" si="79"/>
        <v>0</v>
      </c>
      <c r="AK86" s="164">
        <f t="shared" si="80"/>
        <v>0</v>
      </c>
    </row>
    <row r="87" spans="2:37" outlineLevel="1">
      <c r="B87" s="235" t="s">
        <v>86</v>
      </c>
      <c r="C87" s="62" t="s">
        <v>103</v>
      </c>
      <c r="D87" s="68"/>
      <c r="E87" s="69"/>
      <c r="F87" s="67"/>
      <c r="G87" s="137">
        <f t="shared" si="59"/>
        <v>0</v>
      </c>
      <c r="H87" s="177">
        <f t="shared" si="60"/>
        <v>0</v>
      </c>
      <c r="I87" s="68"/>
      <c r="J87" s="137">
        <f t="shared" si="67"/>
        <v>0</v>
      </c>
      <c r="K87" s="166">
        <f t="shared" si="68"/>
        <v>0</v>
      </c>
      <c r="L87" s="67"/>
      <c r="M87" s="137">
        <f t="shared" si="69"/>
        <v>0</v>
      </c>
      <c r="N87" s="177">
        <f t="shared" si="70"/>
        <v>0</v>
      </c>
      <c r="O87" s="68"/>
      <c r="P87" s="137">
        <f t="shared" si="61"/>
        <v>0</v>
      </c>
      <c r="Q87" s="166">
        <f t="shared" si="62"/>
        <v>0</v>
      </c>
      <c r="R87" s="172">
        <f t="shared" si="63"/>
        <v>0</v>
      </c>
      <c r="S87" s="164">
        <f t="shared" si="64"/>
        <v>0</v>
      </c>
      <c r="U87" s="6"/>
      <c r="V87" s="137">
        <f t="shared" si="65"/>
        <v>0</v>
      </c>
      <c r="W87" s="166">
        <f t="shared" si="66"/>
        <v>0</v>
      </c>
      <c r="X87" s="6"/>
      <c r="Y87" s="137">
        <f t="shared" si="71"/>
        <v>0</v>
      </c>
      <c r="Z87" s="177">
        <f t="shared" si="72"/>
        <v>0</v>
      </c>
      <c r="AA87" s="6"/>
      <c r="AB87" s="137">
        <f t="shared" si="73"/>
        <v>0</v>
      </c>
      <c r="AC87" s="166">
        <f t="shared" si="74"/>
        <v>0</v>
      </c>
      <c r="AD87" s="6"/>
      <c r="AE87" s="137">
        <f t="shared" si="75"/>
        <v>0</v>
      </c>
      <c r="AF87" s="177">
        <f t="shared" si="76"/>
        <v>0</v>
      </c>
      <c r="AG87" s="6"/>
      <c r="AH87" s="137">
        <f t="shared" si="77"/>
        <v>0</v>
      </c>
      <c r="AI87" s="166">
        <f t="shared" si="78"/>
        <v>0</v>
      </c>
      <c r="AJ87" s="163">
        <f t="shared" si="79"/>
        <v>0</v>
      </c>
      <c r="AK87" s="164">
        <f t="shared" si="80"/>
        <v>0</v>
      </c>
    </row>
    <row r="88" spans="2:37" outlineLevel="1">
      <c r="B88" s="236" t="s">
        <v>87</v>
      </c>
      <c r="C88" s="62" t="s">
        <v>103</v>
      </c>
      <c r="D88" s="68"/>
      <c r="E88" s="69"/>
      <c r="F88" s="67"/>
      <c r="G88" s="137">
        <f t="shared" si="59"/>
        <v>0</v>
      </c>
      <c r="H88" s="177">
        <f t="shared" si="60"/>
        <v>0</v>
      </c>
      <c r="I88" s="68"/>
      <c r="J88" s="137">
        <f t="shared" si="67"/>
        <v>0</v>
      </c>
      <c r="K88" s="166">
        <f t="shared" si="68"/>
        <v>0</v>
      </c>
      <c r="L88" s="67"/>
      <c r="M88" s="137">
        <f t="shared" si="69"/>
        <v>0</v>
      </c>
      <c r="N88" s="177">
        <f t="shared" si="70"/>
        <v>0</v>
      </c>
      <c r="O88" s="68"/>
      <c r="P88" s="137">
        <f t="shared" si="61"/>
        <v>0</v>
      </c>
      <c r="Q88" s="166">
        <f t="shared" si="62"/>
        <v>0</v>
      </c>
      <c r="R88" s="172">
        <f t="shared" si="63"/>
        <v>0</v>
      </c>
      <c r="S88" s="164">
        <f t="shared" si="64"/>
        <v>0</v>
      </c>
      <c r="U88" s="6"/>
      <c r="V88" s="137">
        <f t="shared" si="65"/>
        <v>0</v>
      </c>
      <c r="W88" s="166">
        <f t="shared" si="66"/>
        <v>0</v>
      </c>
      <c r="X88" s="6"/>
      <c r="Y88" s="137">
        <f t="shared" si="71"/>
        <v>0</v>
      </c>
      <c r="Z88" s="177">
        <f t="shared" si="72"/>
        <v>0</v>
      </c>
      <c r="AA88" s="6"/>
      <c r="AB88" s="137">
        <f t="shared" si="73"/>
        <v>0</v>
      </c>
      <c r="AC88" s="166">
        <f t="shared" si="74"/>
        <v>0</v>
      </c>
      <c r="AD88" s="6"/>
      <c r="AE88" s="137">
        <f t="shared" si="75"/>
        <v>0</v>
      </c>
      <c r="AF88" s="177">
        <f t="shared" si="76"/>
        <v>0</v>
      </c>
      <c r="AG88" s="6"/>
      <c r="AH88" s="137">
        <f t="shared" si="77"/>
        <v>0</v>
      </c>
      <c r="AI88" s="166">
        <f t="shared" si="78"/>
        <v>0</v>
      </c>
      <c r="AJ88" s="163">
        <f t="shared" si="79"/>
        <v>0</v>
      </c>
      <c r="AK88" s="164">
        <f t="shared" si="80"/>
        <v>0</v>
      </c>
    </row>
    <row r="89" spans="2:37" outlineLevel="1">
      <c r="B89" s="235" t="s">
        <v>88</v>
      </c>
      <c r="C89" s="62" t="s">
        <v>103</v>
      </c>
      <c r="D89" s="68"/>
      <c r="E89" s="69"/>
      <c r="F89" s="67"/>
      <c r="G89" s="137">
        <f t="shared" si="59"/>
        <v>0</v>
      </c>
      <c r="H89" s="177">
        <f t="shared" si="60"/>
        <v>0</v>
      </c>
      <c r="I89" s="68"/>
      <c r="J89" s="137">
        <f t="shared" si="67"/>
        <v>0</v>
      </c>
      <c r="K89" s="166">
        <f t="shared" si="68"/>
        <v>0</v>
      </c>
      <c r="L89" s="67"/>
      <c r="M89" s="137">
        <f t="shared" si="69"/>
        <v>0</v>
      </c>
      <c r="N89" s="177">
        <f t="shared" si="70"/>
        <v>0</v>
      </c>
      <c r="O89" s="68"/>
      <c r="P89" s="137">
        <f t="shared" si="61"/>
        <v>0</v>
      </c>
      <c r="Q89" s="166">
        <f t="shared" si="62"/>
        <v>0</v>
      </c>
      <c r="R89" s="172">
        <f t="shared" si="63"/>
        <v>0</v>
      </c>
      <c r="S89" s="164">
        <f t="shared" si="64"/>
        <v>0</v>
      </c>
      <c r="U89" s="6"/>
      <c r="V89" s="137">
        <f t="shared" si="65"/>
        <v>0</v>
      </c>
      <c r="W89" s="166">
        <f t="shared" si="66"/>
        <v>0</v>
      </c>
      <c r="X89" s="6"/>
      <c r="Y89" s="137">
        <f t="shared" si="71"/>
        <v>0</v>
      </c>
      <c r="Z89" s="177">
        <f t="shared" si="72"/>
        <v>0</v>
      </c>
      <c r="AA89" s="6"/>
      <c r="AB89" s="137">
        <f t="shared" si="73"/>
        <v>0</v>
      </c>
      <c r="AC89" s="166">
        <f t="shared" si="74"/>
        <v>0</v>
      </c>
      <c r="AD89" s="6"/>
      <c r="AE89" s="137">
        <f t="shared" si="75"/>
        <v>0</v>
      </c>
      <c r="AF89" s="177">
        <f t="shared" si="76"/>
        <v>0</v>
      </c>
      <c r="AG89" s="6"/>
      <c r="AH89" s="137">
        <f t="shared" si="77"/>
        <v>0</v>
      </c>
      <c r="AI89" s="166">
        <f t="shared" si="78"/>
        <v>0</v>
      </c>
      <c r="AJ89" s="163">
        <f t="shared" si="79"/>
        <v>0</v>
      </c>
      <c r="AK89" s="164">
        <f t="shared" si="80"/>
        <v>0</v>
      </c>
    </row>
    <row r="90" spans="2:37" outlineLevel="1">
      <c r="B90" s="236" t="s">
        <v>89</v>
      </c>
      <c r="C90" s="62" t="s">
        <v>103</v>
      </c>
      <c r="D90" s="68"/>
      <c r="E90" s="69"/>
      <c r="F90" s="67"/>
      <c r="G90" s="137">
        <f t="shared" si="59"/>
        <v>0</v>
      </c>
      <c r="H90" s="177">
        <f t="shared" si="60"/>
        <v>0</v>
      </c>
      <c r="I90" s="68"/>
      <c r="J90" s="137">
        <f t="shared" si="67"/>
        <v>0</v>
      </c>
      <c r="K90" s="166">
        <f t="shared" si="68"/>
        <v>0</v>
      </c>
      <c r="L90" s="67"/>
      <c r="M90" s="137">
        <f t="shared" si="69"/>
        <v>0</v>
      </c>
      <c r="N90" s="177">
        <f t="shared" si="70"/>
        <v>0</v>
      </c>
      <c r="O90" s="68"/>
      <c r="P90" s="137">
        <f t="shared" si="61"/>
        <v>0</v>
      </c>
      <c r="Q90" s="166">
        <f t="shared" si="62"/>
        <v>0</v>
      </c>
      <c r="R90" s="172">
        <f t="shared" si="63"/>
        <v>0</v>
      </c>
      <c r="S90" s="164">
        <f t="shared" si="64"/>
        <v>0</v>
      </c>
      <c r="U90" s="6"/>
      <c r="V90" s="137">
        <f t="shared" si="65"/>
        <v>0</v>
      </c>
      <c r="W90" s="166">
        <f t="shared" si="66"/>
        <v>0</v>
      </c>
      <c r="X90" s="6"/>
      <c r="Y90" s="137">
        <f t="shared" si="71"/>
        <v>0</v>
      </c>
      <c r="Z90" s="177">
        <f t="shared" si="72"/>
        <v>0</v>
      </c>
      <c r="AA90" s="6"/>
      <c r="AB90" s="137">
        <f t="shared" si="73"/>
        <v>0</v>
      </c>
      <c r="AC90" s="166">
        <f t="shared" si="74"/>
        <v>0</v>
      </c>
      <c r="AD90" s="6"/>
      <c r="AE90" s="137">
        <f t="shared" si="75"/>
        <v>0</v>
      </c>
      <c r="AF90" s="177">
        <f t="shared" si="76"/>
        <v>0</v>
      </c>
      <c r="AG90" s="6"/>
      <c r="AH90" s="137">
        <f t="shared" si="77"/>
        <v>0</v>
      </c>
      <c r="AI90" s="166">
        <f t="shared" si="78"/>
        <v>0</v>
      </c>
      <c r="AJ90" s="163">
        <f t="shared" si="79"/>
        <v>0</v>
      </c>
      <c r="AK90" s="164">
        <f t="shared" si="80"/>
        <v>0</v>
      </c>
    </row>
    <row r="91" spans="2:37" outlineLevel="1">
      <c r="B91" s="235" t="s">
        <v>90</v>
      </c>
      <c r="C91" s="62" t="s">
        <v>103</v>
      </c>
      <c r="D91" s="68"/>
      <c r="E91" s="69"/>
      <c r="F91" s="67"/>
      <c r="G91" s="137">
        <f t="shared" si="59"/>
        <v>0</v>
      </c>
      <c r="H91" s="177">
        <f t="shared" si="60"/>
        <v>0</v>
      </c>
      <c r="I91" s="68"/>
      <c r="J91" s="137">
        <f t="shared" si="67"/>
        <v>0</v>
      </c>
      <c r="K91" s="166">
        <f t="shared" si="68"/>
        <v>0</v>
      </c>
      <c r="L91" s="67"/>
      <c r="M91" s="137">
        <f t="shared" si="69"/>
        <v>0</v>
      </c>
      <c r="N91" s="177">
        <f t="shared" si="70"/>
        <v>0</v>
      </c>
      <c r="O91" s="68"/>
      <c r="P91" s="137">
        <f t="shared" si="61"/>
        <v>0</v>
      </c>
      <c r="Q91" s="166">
        <f t="shared" si="62"/>
        <v>0</v>
      </c>
      <c r="R91" s="172">
        <f t="shared" si="63"/>
        <v>0</v>
      </c>
      <c r="S91" s="164">
        <f t="shared" si="64"/>
        <v>0</v>
      </c>
      <c r="U91" s="6"/>
      <c r="V91" s="137">
        <f t="shared" si="65"/>
        <v>0</v>
      </c>
      <c r="W91" s="166">
        <f t="shared" si="66"/>
        <v>0</v>
      </c>
      <c r="X91" s="6"/>
      <c r="Y91" s="137">
        <f t="shared" si="71"/>
        <v>0</v>
      </c>
      <c r="Z91" s="177">
        <f t="shared" si="72"/>
        <v>0</v>
      </c>
      <c r="AA91" s="6"/>
      <c r="AB91" s="137">
        <f t="shared" si="73"/>
        <v>0</v>
      </c>
      <c r="AC91" s="166">
        <f t="shared" si="74"/>
        <v>0</v>
      </c>
      <c r="AD91" s="6"/>
      <c r="AE91" s="137">
        <f t="shared" si="75"/>
        <v>0</v>
      </c>
      <c r="AF91" s="177">
        <f t="shared" si="76"/>
        <v>0</v>
      </c>
      <c r="AG91" s="6"/>
      <c r="AH91" s="137">
        <f t="shared" si="77"/>
        <v>0</v>
      </c>
      <c r="AI91" s="166">
        <f t="shared" si="78"/>
        <v>0</v>
      </c>
      <c r="AJ91" s="163">
        <f t="shared" si="79"/>
        <v>0</v>
      </c>
      <c r="AK91" s="164">
        <f t="shared" si="80"/>
        <v>0</v>
      </c>
    </row>
    <row r="92" spans="2:37" ht="14.25" customHeight="1" outlineLevel="1">
      <c r="B92" s="236" t="s">
        <v>91</v>
      </c>
      <c r="C92" s="62" t="s">
        <v>103</v>
      </c>
      <c r="D92" s="68"/>
      <c r="E92" s="69"/>
      <c r="F92" s="67"/>
      <c r="G92" s="137">
        <f t="shared" si="59"/>
        <v>0</v>
      </c>
      <c r="H92" s="177">
        <f t="shared" si="60"/>
        <v>0</v>
      </c>
      <c r="I92" s="68"/>
      <c r="J92" s="137">
        <f t="shared" si="67"/>
        <v>0</v>
      </c>
      <c r="K92" s="166">
        <f t="shared" si="68"/>
        <v>0</v>
      </c>
      <c r="L92" s="67">
        <v>25</v>
      </c>
      <c r="M92" s="137">
        <f t="shared" si="69"/>
        <v>25</v>
      </c>
      <c r="N92" s="177">
        <f t="shared" si="70"/>
        <v>0</v>
      </c>
      <c r="O92" s="68"/>
      <c r="P92" s="137">
        <f t="shared" si="61"/>
        <v>25</v>
      </c>
      <c r="Q92" s="166">
        <f t="shared" si="62"/>
        <v>0</v>
      </c>
      <c r="R92" s="172">
        <f t="shared" si="63"/>
        <v>25</v>
      </c>
      <c r="S92" s="164">
        <f t="shared" si="64"/>
        <v>0</v>
      </c>
      <c r="U92" s="6"/>
      <c r="V92" s="137">
        <f t="shared" si="65"/>
        <v>25</v>
      </c>
      <c r="W92" s="166">
        <f t="shared" si="66"/>
        <v>0</v>
      </c>
      <c r="X92" s="6"/>
      <c r="Y92" s="137">
        <f t="shared" si="71"/>
        <v>25</v>
      </c>
      <c r="Z92" s="177">
        <f t="shared" si="72"/>
        <v>0</v>
      </c>
      <c r="AA92" s="6"/>
      <c r="AB92" s="137">
        <f t="shared" si="73"/>
        <v>25</v>
      </c>
      <c r="AC92" s="166">
        <f t="shared" si="74"/>
        <v>0</v>
      </c>
      <c r="AD92" s="6"/>
      <c r="AE92" s="137">
        <f t="shared" si="75"/>
        <v>25</v>
      </c>
      <c r="AF92" s="177">
        <f t="shared" si="76"/>
        <v>0</v>
      </c>
      <c r="AG92" s="6"/>
      <c r="AH92" s="137">
        <f t="shared" si="77"/>
        <v>25</v>
      </c>
      <c r="AI92" s="166">
        <f t="shared" si="78"/>
        <v>0</v>
      </c>
      <c r="AJ92" s="163">
        <f t="shared" si="79"/>
        <v>0</v>
      </c>
      <c r="AK92" s="164">
        <f t="shared" si="80"/>
        <v>0</v>
      </c>
    </row>
    <row r="93" spans="2:37" ht="14.25" customHeight="1" outlineLevel="1">
      <c r="B93" s="236" t="s">
        <v>92</v>
      </c>
      <c r="C93" s="62" t="s">
        <v>103</v>
      </c>
      <c r="D93" s="68"/>
      <c r="E93" s="69"/>
      <c r="F93" s="67"/>
      <c r="G93" s="137">
        <f t="shared" si="59"/>
        <v>0</v>
      </c>
      <c r="H93" s="177">
        <f t="shared" si="60"/>
        <v>0</v>
      </c>
      <c r="I93" s="68">
        <v>166</v>
      </c>
      <c r="J93" s="137">
        <f t="shared" si="67"/>
        <v>166</v>
      </c>
      <c r="K93" s="166">
        <f t="shared" si="68"/>
        <v>0</v>
      </c>
      <c r="L93" s="67">
        <v>62</v>
      </c>
      <c r="M93" s="137">
        <f t="shared" si="69"/>
        <v>228</v>
      </c>
      <c r="N93" s="177">
        <f t="shared" si="70"/>
        <v>0.37349397590361444</v>
      </c>
      <c r="O93" s="68">
        <v>59</v>
      </c>
      <c r="P93" s="137">
        <f t="shared" si="61"/>
        <v>287</v>
      </c>
      <c r="Q93" s="166">
        <f t="shared" si="62"/>
        <v>0.25877192982456143</v>
      </c>
      <c r="R93" s="172">
        <f t="shared" si="63"/>
        <v>287</v>
      </c>
      <c r="S93" s="164">
        <f t="shared" si="64"/>
        <v>0</v>
      </c>
      <c r="U93" s="6">
        <v>286</v>
      </c>
      <c r="V93" s="137">
        <f t="shared" si="65"/>
        <v>573</v>
      </c>
      <c r="W93" s="166">
        <f t="shared" si="66"/>
        <v>0.99651567944250874</v>
      </c>
      <c r="X93" s="6">
        <v>516</v>
      </c>
      <c r="Y93" s="137">
        <f t="shared" si="71"/>
        <v>1089</v>
      </c>
      <c r="Z93" s="177">
        <f t="shared" si="72"/>
        <v>0.90052356020942403</v>
      </c>
      <c r="AA93" s="6">
        <v>390</v>
      </c>
      <c r="AB93" s="137">
        <f t="shared" si="73"/>
        <v>1479</v>
      </c>
      <c r="AC93" s="166">
        <f t="shared" si="74"/>
        <v>0.35812672176308541</v>
      </c>
      <c r="AD93" s="6">
        <v>448</v>
      </c>
      <c r="AE93" s="137">
        <f t="shared" si="75"/>
        <v>1927</v>
      </c>
      <c r="AF93" s="177">
        <f t="shared" si="76"/>
        <v>0.30290736984448952</v>
      </c>
      <c r="AG93" s="6">
        <v>325</v>
      </c>
      <c r="AH93" s="137">
        <f t="shared" si="77"/>
        <v>2252</v>
      </c>
      <c r="AI93" s="166">
        <f t="shared" si="78"/>
        <v>0.16865594187856772</v>
      </c>
      <c r="AJ93" s="163">
        <f t="shared" si="79"/>
        <v>1965</v>
      </c>
      <c r="AK93" s="164">
        <f t="shared" si="80"/>
        <v>0.40800254904601396</v>
      </c>
    </row>
    <row r="94" spans="2:37" ht="14.25" customHeight="1" outlineLevel="1">
      <c r="B94" s="235" t="s">
        <v>84</v>
      </c>
      <c r="C94" s="62" t="s">
        <v>103</v>
      </c>
      <c r="D94" s="68"/>
      <c r="E94" s="69"/>
      <c r="F94" s="67"/>
      <c r="G94" s="137">
        <f t="shared" si="59"/>
        <v>0</v>
      </c>
      <c r="H94" s="177">
        <f t="shared" si="60"/>
        <v>0</v>
      </c>
      <c r="I94" s="68"/>
      <c r="J94" s="137">
        <f t="shared" si="67"/>
        <v>0</v>
      </c>
      <c r="K94" s="166">
        <f t="shared" si="68"/>
        <v>0</v>
      </c>
      <c r="L94" s="67"/>
      <c r="M94" s="137">
        <f t="shared" si="69"/>
        <v>0</v>
      </c>
      <c r="N94" s="177">
        <f t="shared" si="70"/>
        <v>0</v>
      </c>
      <c r="O94" s="68"/>
      <c r="P94" s="137">
        <f t="shared" si="61"/>
        <v>0</v>
      </c>
      <c r="Q94" s="166">
        <f t="shared" si="62"/>
        <v>0</v>
      </c>
      <c r="R94" s="172">
        <f t="shared" si="63"/>
        <v>0</v>
      </c>
      <c r="S94" s="164">
        <f t="shared" si="64"/>
        <v>0</v>
      </c>
      <c r="U94" s="6"/>
      <c r="V94" s="137">
        <f t="shared" si="65"/>
        <v>0</v>
      </c>
      <c r="W94" s="166">
        <f t="shared" si="66"/>
        <v>0</v>
      </c>
      <c r="X94" s="6"/>
      <c r="Y94" s="137">
        <f t="shared" si="71"/>
        <v>0</v>
      </c>
      <c r="Z94" s="177">
        <f t="shared" si="72"/>
        <v>0</v>
      </c>
      <c r="AA94" s="6"/>
      <c r="AB94" s="137">
        <f t="shared" si="73"/>
        <v>0</v>
      </c>
      <c r="AC94" s="166">
        <f t="shared" si="74"/>
        <v>0</v>
      </c>
      <c r="AD94" s="6"/>
      <c r="AE94" s="137">
        <f t="shared" si="75"/>
        <v>0</v>
      </c>
      <c r="AF94" s="177">
        <f t="shared" si="76"/>
        <v>0</v>
      </c>
      <c r="AG94" s="6"/>
      <c r="AH94" s="137">
        <f t="shared" si="77"/>
        <v>0</v>
      </c>
      <c r="AI94" s="166">
        <f t="shared" si="78"/>
        <v>0</v>
      </c>
      <c r="AJ94" s="163">
        <f t="shared" si="79"/>
        <v>0</v>
      </c>
      <c r="AK94" s="164">
        <f t="shared" si="80"/>
        <v>0</v>
      </c>
    </row>
    <row r="95" spans="2:37" ht="14.25" customHeight="1" outlineLevel="1">
      <c r="B95" s="236" t="s">
        <v>93</v>
      </c>
      <c r="C95" s="62" t="s">
        <v>103</v>
      </c>
      <c r="D95" s="68">
        <v>42</v>
      </c>
      <c r="E95" s="69">
        <f>D95</f>
        <v>42</v>
      </c>
      <c r="F95" s="67">
        <v>81</v>
      </c>
      <c r="G95" s="137">
        <f t="shared" si="59"/>
        <v>123</v>
      </c>
      <c r="H95" s="177">
        <f t="shared" si="60"/>
        <v>1.9285714285714286</v>
      </c>
      <c r="I95" s="68">
        <v>427</v>
      </c>
      <c r="J95" s="137">
        <f t="shared" si="67"/>
        <v>550</v>
      </c>
      <c r="K95" s="166">
        <f t="shared" si="68"/>
        <v>3.4715447154471546</v>
      </c>
      <c r="L95" s="67">
        <v>172</v>
      </c>
      <c r="M95" s="137">
        <f t="shared" si="69"/>
        <v>722</v>
      </c>
      <c r="N95" s="177">
        <f t="shared" si="70"/>
        <v>0.31272727272727274</v>
      </c>
      <c r="O95" s="68">
        <v>124</v>
      </c>
      <c r="P95" s="137">
        <f t="shared" si="61"/>
        <v>846</v>
      </c>
      <c r="Q95" s="166">
        <f t="shared" si="62"/>
        <v>0.17174515235457063</v>
      </c>
      <c r="R95" s="172">
        <f t="shared" si="63"/>
        <v>846</v>
      </c>
      <c r="S95" s="164">
        <f t="shared" si="64"/>
        <v>1.1185087796038453</v>
      </c>
      <c r="U95" s="6">
        <v>764</v>
      </c>
      <c r="V95" s="137">
        <f t="shared" si="65"/>
        <v>1610</v>
      </c>
      <c r="W95" s="166">
        <f t="shared" si="66"/>
        <v>0.90307328605200943</v>
      </c>
      <c r="X95" s="6">
        <v>2358</v>
      </c>
      <c r="Y95" s="137">
        <f t="shared" si="71"/>
        <v>3968</v>
      </c>
      <c r="Z95" s="177">
        <f t="shared" si="72"/>
        <v>1.4645962732919255</v>
      </c>
      <c r="AA95" s="6">
        <v>2080</v>
      </c>
      <c r="AB95" s="137">
        <f t="shared" si="73"/>
        <v>6048</v>
      </c>
      <c r="AC95" s="166">
        <f t="shared" si="74"/>
        <v>0.52419354838709675</v>
      </c>
      <c r="AD95" s="6">
        <v>1851</v>
      </c>
      <c r="AE95" s="137">
        <f t="shared" si="75"/>
        <v>7899</v>
      </c>
      <c r="AF95" s="177">
        <f t="shared" si="76"/>
        <v>0.30605158730158732</v>
      </c>
      <c r="AG95" s="6">
        <v>1054</v>
      </c>
      <c r="AH95" s="137">
        <f t="shared" si="77"/>
        <v>8953</v>
      </c>
      <c r="AI95" s="166">
        <f t="shared" si="78"/>
        <v>0.13343461197619952</v>
      </c>
      <c r="AJ95" s="163">
        <f t="shared" si="79"/>
        <v>8107</v>
      </c>
      <c r="AK95" s="164">
        <f t="shared" si="80"/>
        <v>0.53562677959170446</v>
      </c>
    </row>
    <row r="96" spans="2:37" ht="14.25" customHeight="1" outlineLevel="1">
      <c r="B96" s="235" t="s">
        <v>94</v>
      </c>
      <c r="C96" s="62" t="s">
        <v>103</v>
      </c>
      <c r="D96" s="68"/>
      <c r="E96" s="69"/>
      <c r="F96" s="67"/>
      <c r="G96" s="137">
        <f t="shared" si="59"/>
        <v>0</v>
      </c>
      <c r="H96" s="177">
        <f t="shared" si="60"/>
        <v>0</v>
      </c>
      <c r="I96" s="68"/>
      <c r="J96" s="137">
        <f t="shared" si="67"/>
        <v>0</v>
      </c>
      <c r="K96" s="166">
        <f t="shared" si="68"/>
        <v>0</v>
      </c>
      <c r="L96" s="67"/>
      <c r="M96" s="137">
        <f t="shared" si="69"/>
        <v>0</v>
      </c>
      <c r="N96" s="177">
        <f t="shared" si="70"/>
        <v>0</v>
      </c>
      <c r="O96" s="68"/>
      <c r="P96" s="137">
        <f t="shared" si="61"/>
        <v>0</v>
      </c>
      <c r="Q96" s="166">
        <f t="shared" si="62"/>
        <v>0</v>
      </c>
      <c r="R96" s="172">
        <f t="shared" si="63"/>
        <v>0</v>
      </c>
      <c r="S96" s="164">
        <f t="shared" si="64"/>
        <v>0</v>
      </c>
      <c r="U96" s="6"/>
      <c r="V96" s="137">
        <f t="shared" si="65"/>
        <v>0</v>
      </c>
      <c r="W96" s="166">
        <f t="shared" si="66"/>
        <v>0</v>
      </c>
      <c r="X96" s="6"/>
      <c r="Y96" s="137">
        <f t="shared" si="71"/>
        <v>0</v>
      </c>
      <c r="Z96" s="177">
        <f t="shared" si="72"/>
        <v>0</v>
      </c>
      <c r="AA96" s="6"/>
      <c r="AB96" s="137">
        <f t="shared" si="73"/>
        <v>0</v>
      </c>
      <c r="AC96" s="166">
        <f t="shared" si="74"/>
        <v>0</v>
      </c>
      <c r="AD96" s="6"/>
      <c r="AE96" s="137">
        <f t="shared" si="75"/>
        <v>0</v>
      </c>
      <c r="AF96" s="177">
        <f t="shared" si="76"/>
        <v>0</v>
      </c>
      <c r="AG96" s="6"/>
      <c r="AH96" s="137">
        <f t="shared" si="77"/>
        <v>0</v>
      </c>
      <c r="AI96" s="166">
        <f t="shared" si="78"/>
        <v>0</v>
      </c>
      <c r="AJ96" s="163">
        <f t="shared" si="79"/>
        <v>0</v>
      </c>
      <c r="AK96" s="164">
        <f t="shared" si="80"/>
        <v>0</v>
      </c>
    </row>
    <row r="97" spans="2:37" ht="14.25" customHeight="1" outlineLevel="1">
      <c r="B97" s="236" t="s">
        <v>95</v>
      </c>
      <c r="C97" s="62" t="s">
        <v>103</v>
      </c>
      <c r="D97" s="68"/>
      <c r="E97" s="69"/>
      <c r="F97" s="67"/>
      <c r="G97" s="137">
        <f t="shared" si="59"/>
        <v>0</v>
      </c>
      <c r="H97" s="177">
        <f t="shared" si="60"/>
        <v>0</v>
      </c>
      <c r="I97" s="68"/>
      <c r="J97" s="137">
        <f t="shared" si="67"/>
        <v>0</v>
      </c>
      <c r="K97" s="166">
        <f t="shared" si="68"/>
        <v>0</v>
      </c>
      <c r="L97" s="67"/>
      <c r="M97" s="137">
        <f t="shared" si="69"/>
        <v>0</v>
      </c>
      <c r="N97" s="177">
        <f t="shared" si="70"/>
        <v>0</v>
      </c>
      <c r="O97" s="68"/>
      <c r="P97" s="137">
        <f t="shared" si="61"/>
        <v>0</v>
      </c>
      <c r="Q97" s="166">
        <f t="shared" si="62"/>
        <v>0</v>
      </c>
      <c r="R97" s="172">
        <f t="shared" si="63"/>
        <v>0</v>
      </c>
      <c r="S97" s="164">
        <f t="shared" si="64"/>
        <v>0</v>
      </c>
      <c r="U97" s="6"/>
      <c r="V97" s="137">
        <f t="shared" si="65"/>
        <v>0</v>
      </c>
      <c r="W97" s="166">
        <f t="shared" si="66"/>
        <v>0</v>
      </c>
      <c r="X97" s="6"/>
      <c r="Y97" s="137">
        <f t="shared" si="71"/>
        <v>0</v>
      </c>
      <c r="Z97" s="177">
        <f t="shared" si="72"/>
        <v>0</v>
      </c>
      <c r="AA97" s="6"/>
      <c r="AB97" s="137">
        <f t="shared" si="73"/>
        <v>0</v>
      </c>
      <c r="AC97" s="166">
        <f t="shared" si="74"/>
        <v>0</v>
      </c>
      <c r="AD97" s="6"/>
      <c r="AE97" s="137">
        <f t="shared" si="75"/>
        <v>0</v>
      </c>
      <c r="AF97" s="177">
        <f t="shared" si="76"/>
        <v>0</v>
      </c>
      <c r="AG97" s="6"/>
      <c r="AH97" s="137">
        <f t="shared" si="77"/>
        <v>0</v>
      </c>
      <c r="AI97" s="166">
        <f t="shared" si="78"/>
        <v>0</v>
      </c>
      <c r="AJ97" s="163">
        <f t="shared" si="79"/>
        <v>0</v>
      </c>
      <c r="AK97" s="164">
        <f t="shared" si="80"/>
        <v>0</v>
      </c>
    </row>
    <row r="98" spans="2:37" ht="14.25" customHeight="1" outlineLevel="1">
      <c r="B98" s="236" t="s">
        <v>96</v>
      </c>
      <c r="C98" s="62" t="s">
        <v>103</v>
      </c>
      <c r="D98" s="68">
        <v>233</v>
      </c>
      <c r="E98" s="69">
        <f>141+D98</f>
        <v>374</v>
      </c>
      <c r="F98" s="67">
        <v>132</v>
      </c>
      <c r="G98" s="137">
        <f t="shared" si="59"/>
        <v>506</v>
      </c>
      <c r="H98" s="177">
        <f t="shared" si="60"/>
        <v>0.35294117647058826</v>
      </c>
      <c r="I98" s="68">
        <v>318</v>
      </c>
      <c r="J98" s="137">
        <f t="shared" si="67"/>
        <v>824</v>
      </c>
      <c r="K98" s="166">
        <f t="shared" si="68"/>
        <v>0.62845849802371545</v>
      </c>
      <c r="L98" s="67">
        <v>281</v>
      </c>
      <c r="M98" s="137">
        <f t="shared" si="69"/>
        <v>1105</v>
      </c>
      <c r="N98" s="177">
        <f t="shared" si="70"/>
        <v>0.34101941747572817</v>
      </c>
      <c r="O98" s="68">
        <v>264</v>
      </c>
      <c r="P98" s="137">
        <f t="shared" si="61"/>
        <v>1369</v>
      </c>
      <c r="Q98" s="166">
        <f t="shared" si="62"/>
        <v>0.23891402714932128</v>
      </c>
      <c r="R98" s="172">
        <f t="shared" si="63"/>
        <v>1228</v>
      </c>
      <c r="S98" s="164">
        <f t="shared" si="64"/>
        <v>0.38319357032252377</v>
      </c>
      <c r="U98" s="6">
        <v>673</v>
      </c>
      <c r="V98" s="137">
        <f t="shared" si="65"/>
        <v>2042</v>
      </c>
      <c r="W98" s="166">
        <f t="shared" si="66"/>
        <v>0.49159970781592405</v>
      </c>
      <c r="X98" s="6">
        <v>648</v>
      </c>
      <c r="Y98" s="137">
        <f t="shared" si="71"/>
        <v>2690</v>
      </c>
      <c r="Z98" s="177">
        <f t="shared" si="72"/>
        <v>0.31733594515181196</v>
      </c>
      <c r="AA98" s="6">
        <v>340</v>
      </c>
      <c r="AB98" s="137">
        <f t="shared" si="73"/>
        <v>3030</v>
      </c>
      <c r="AC98" s="166">
        <f t="shared" si="74"/>
        <v>0.12639405204460966</v>
      </c>
      <c r="AD98" s="6">
        <v>217</v>
      </c>
      <c r="AE98" s="137">
        <f t="shared" si="75"/>
        <v>3247</v>
      </c>
      <c r="AF98" s="177">
        <f t="shared" si="76"/>
        <v>7.1617161716171621E-2</v>
      </c>
      <c r="AG98" s="6">
        <v>233</v>
      </c>
      <c r="AH98" s="137">
        <f t="shared" si="77"/>
        <v>3480</v>
      </c>
      <c r="AI98" s="166">
        <f t="shared" si="78"/>
        <v>7.1758546350477362E-2</v>
      </c>
      <c r="AJ98" s="163">
        <f t="shared" si="79"/>
        <v>2111</v>
      </c>
      <c r="AK98" s="164">
        <f t="shared" si="80"/>
        <v>0.14256489552853879</v>
      </c>
    </row>
    <row r="99" spans="2:37" ht="15" customHeight="1">
      <c r="B99" s="49" t="s">
        <v>135</v>
      </c>
      <c r="C99" s="46" t="s">
        <v>103</v>
      </c>
      <c r="D99" s="169">
        <f>SUM(D76:D98)</f>
        <v>275</v>
      </c>
      <c r="E99" s="169">
        <f>SUM(E76:E98)</f>
        <v>416</v>
      </c>
      <c r="F99" s="169">
        <f>SUM(F76:F98)</f>
        <v>213</v>
      </c>
      <c r="G99" s="169">
        <f>SUM(G76:G98)</f>
        <v>629</v>
      </c>
      <c r="H99" s="178">
        <f>IFERROR((G99-E99)/E99,0)</f>
        <v>0.51201923076923073</v>
      </c>
      <c r="I99" s="169">
        <f>SUM(I76:I98)</f>
        <v>911</v>
      </c>
      <c r="J99" s="169">
        <f>SUM(J76:J98)</f>
        <v>1540</v>
      </c>
      <c r="K99" s="165">
        <f t="shared" ref="K99" si="81">IFERROR((J99-G99)/G99,0)</f>
        <v>1.4483306836248013</v>
      </c>
      <c r="L99" s="169">
        <f>SUM(L76:L98)</f>
        <v>540</v>
      </c>
      <c r="M99" s="169">
        <f>SUM(M76:M98)</f>
        <v>2080</v>
      </c>
      <c r="N99" s="178">
        <f t="shared" ref="N99" si="82">IFERROR((M99-J99)/J99,0)</f>
        <v>0.35064935064935066</v>
      </c>
      <c r="O99" s="169">
        <f>SUM(O76:O98)</f>
        <v>447</v>
      </c>
      <c r="P99" s="169">
        <f>SUM(P76:P98)</f>
        <v>2527</v>
      </c>
      <c r="Q99" s="165">
        <f t="shared" si="62"/>
        <v>0.21490384615384617</v>
      </c>
      <c r="R99" s="169">
        <f>SUM(R76:R98)</f>
        <v>2386</v>
      </c>
      <c r="S99" s="161">
        <f t="shared" si="64"/>
        <v>0.56992164705699921</v>
      </c>
      <c r="U99" s="169">
        <f>SUM(U76:U98)</f>
        <v>2692</v>
      </c>
      <c r="V99" s="169">
        <f>SUM(V76:V98)</f>
        <v>5219</v>
      </c>
      <c r="W99" s="165">
        <f>IFERROR((V99-P99)/P99,0)</f>
        <v>1.0652948159873368</v>
      </c>
      <c r="X99" s="169">
        <f>SUM(X76:X98)</f>
        <v>8160</v>
      </c>
      <c r="Y99" s="169">
        <f>SUM(Y76:Y98)</f>
        <v>13379</v>
      </c>
      <c r="Z99" s="174">
        <f>IFERROR((Y99-V99)/V99,0)</f>
        <v>1.5635179153094463</v>
      </c>
      <c r="AA99" s="169">
        <f>SUM(AA76:AA98)</f>
        <v>7020</v>
      </c>
      <c r="AB99" s="169">
        <f>SUM(AB76:AB98)</f>
        <v>20399</v>
      </c>
      <c r="AC99" s="173">
        <f>IFERROR((AB99-Y99)/Y99,0)</f>
        <v>0.5247028925928694</v>
      </c>
      <c r="AD99" s="169">
        <f>SUM(AD76:AD98)</f>
        <v>3237</v>
      </c>
      <c r="AE99" s="169">
        <f>SUM(AE76:AE98)</f>
        <v>23636</v>
      </c>
      <c r="AF99" s="174">
        <f>IFERROR((AE99-AB99)/AB99,0)</f>
        <v>0.15868424922790333</v>
      </c>
      <c r="AG99" s="169">
        <f>SUM(AG76:AG98)</f>
        <v>2339</v>
      </c>
      <c r="AH99" s="169">
        <f>SUM(AH76:AH98)</f>
        <v>25975</v>
      </c>
      <c r="AI99" s="160">
        <f>IFERROR((AH99-AE99)/AE99,0)</f>
        <v>9.895921475715011E-2</v>
      </c>
      <c r="AJ99" s="169">
        <f>SUM(AJ76:AJ98)</f>
        <v>23448</v>
      </c>
      <c r="AK99" s="164">
        <f t="shared" ref="AK99" si="83">IFERROR((AH99/V99)^(1/4)-1,0)</f>
        <v>0.49362668763771822</v>
      </c>
    </row>
    <row r="100" spans="2:37" ht="15" customHeight="1">
      <c r="B100" s="16"/>
    </row>
    <row r="101" spans="2:37" ht="15" customHeight="1">
      <c r="B101" s="16"/>
    </row>
    <row r="102" spans="2:37" ht="15.6">
      <c r="B102" s="293" t="s">
        <v>106</v>
      </c>
      <c r="C102" s="293"/>
      <c r="D102" s="293"/>
      <c r="E102" s="293"/>
      <c r="F102" s="293"/>
      <c r="G102" s="293"/>
      <c r="H102" s="293"/>
      <c r="I102" s="293"/>
      <c r="J102" s="293"/>
      <c r="K102" s="293"/>
      <c r="L102" s="293"/>
      <c r="M102" s="293"/>
      <c r="N102" s="293"/>
      <c r="O102" s="293"/>
      <c r="P102" s="293"/>
      <c r="Q102" s="293"/>
      <c r="R102" s="293"/>
      <c r="S102" s="293"/>
      <c r="T102" s="293"/>
      <c r="U102" s="293"/>
      <c r="V102" s="293"/>
      <c r="W102" s="293"/>
      <c r="X102" s="293"/>
      <c r="Y102" s="293"/>
      <c r="Z102" s="293"/>
      <c r="AA102" s="293"/>
      <c r="AB102" s="293"/>
      <c r="AC102" s="293"/>
      <c r="AD102" s="293"/>
      <c r="AE102" s="293"/>
      <c r="AF102" s="293"/>
      <c r="AG102" s="293"/>
      <c r="AH102" s="293"/>
      <c r="AI102" s="293"/>
      <c r="AJ102" s="293"/>
      <c r="AK102" s="293"/>
    </row>
    <row r="103" spans="2:37" ht="5.45" customHeight="1" outlineLevel="1">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row>
    <row r="104" spans="2:37" outlineLevel="1">
      <c r="B104" s="304"/>
      <c r="C104" s="325" t="s">
        <v>102</v>
      </c>
      <c r="D104" s="310" t="s">
        <v>127</v>
      </c>
      <c r="E104" s="312"/>
      <c r="F104" s="312"/>
      <c r="G104" s="312"/>
      <c r="H104" s="312"/>
      <c r="I104" s="312"/>
      <c r="J104" s="312"/>
      <c r="K104" s="312"/>
      <c r="L104" s="312"/>
      <c r="M104" s="312"/>
      <c r="N104" s="312"/>
      <c r="O104" s="312"/>
      <c r="P104" s="312"/>
      <c r="Q104" s="311"/>
      <c r="R104" s="313" t="str">
        <f xml:space="preserve"> D105&amp;" - "&amp;O105</f>
        <v>2019 - 2023</v>
      </c>
      <c r="S104" s="314"/>
      <c r="U104" s="310" t="s">
        <v>140</v>
      </c>
      <c r="V104" s="312"/>
      <c r="W104" s="312"/>
      <c r="X104" s="312"/>
      <c r="Y104" s="312"/>
      <c r="Z104" s="312"/>
      <c r="AA104" s="312"/>
      <c r="AB104" s="312"/>
      <c r="AC104" s="312"/>
      <c r="AD104" s="312"/>
      <c r="AE104" s="312"/>
      <c r="AF104" s="312"/>
      <c r="AG104" s="312"/>
      <c r="AH104" s="312"/>
      <c r="AI104" s="312"/>
      <c r="AJ104" s="312"/>
      <c r="AK104" s="311"/>
    </row>
    <row r="105" spans="2:37" outlineLevel="1">
      <c r="B105" s="305"/>
      <c r="C105" s="325"/>
      <c r="D105" s="310">
        <f>$C$3-5</f>
        <v>2019</v>
      </c>
      <c r="E105" s="311"/>
      <c r="F105" s="312">
        <f>$C$3-4</f>
        <v>2020</v>
      </c>
      <c r="G105" s="312"/>
      <c r="H105" s="312"/>
      <c r="I105" s="310">
        <f>$C$3-3</f>
        <v>2021</v>
      </c>
      <c r="J105" s="312"/>
      <c r="K105" s="311"/>
      <c r="L105" s="310">
        <f>$C$3-2</f>
        <v>2022</v>
      </c>
      <c r="M105" s="312"/>
      <c r="N105" s="311"/>
      <c r="O105" s="310">
        <f>$C$3-1</f>
        <v>2023</v>
      </c>
      <c r="P105" s="312"/>
      <c r="Q105" s="311"/>
      <c r="R105" s="315"/>
      <c r="S105" s="316"/>
      <c r="U105" s="310">
        <f>$C$3</f>
        <v>2024</v>
      </c>
      <c r="V105" s="312"/>
      <c r="W105" s="311"/>
      <c r="X105" s="312">
        <f>$C$3+1</f>
        <v>2025</v>
      </c>
      <c r="Y105" s="312"/>
      <c r="Z105" s="312"/>
      <c r="AA105" s="310">
        <f>$C$3+2</f>
        <v>2026</v>
      </c>
      <c r="AB105" s="312"/>
      <c r="AC105" s="311"/>
      <c r="AD105" s="312">
        <f>$C$3+3</f>
        <v>2027</v>
      </c>
      <c r="AE105" s="312"/>
      <c r="AF105" s="312"/>
      <c r="AG105" s="310">
        <f>$C$3+4</f>
        <v>2028</v>
      </c>
      <c r="AH105" s="312"/>
      <c r="AI105" s="311"/>
      <c r="AJ105" s="317" t="str">
        <f>U105&amp;" - "&amp;AG105</f>
        <v>2024 - 2028</v>
      </c>
      <c r="AK105" s="318"/>
    </row>
    <row r="106" spans="2:37" ht="28.9" outlineLevel="1">
      <c r="B106" s="306"/>
      <c r="C106" s="325"/>
      <c r="D106" s="64" t="s">
        <v>129</v>
      </c>
      <c r="E106" s="65" t="s">
        <v>130</v>
      </c>
      <c r="F106" s="74" t="s">
        <v>129</v>
      </c>
      <c r="G106" s="8" t="s">
        <v>130</v>
      </c>
      <c r="H106" s="65" t="s">
        <v>131</v>
      </c>
      <c r="I106" s="74" t="s">
        <v>129</v>
      </c>
      <c r="J106" s="8" t="s">
        <v>130</v>
      </c>
      <c r="K106" s="65" t="s">
        <v>131</v>
      </c>
      <c r="L106" s="74" t="s">
        <v>129</v>
      </c>
      <c r="M106" s="8" t="s">
        <v>130</v>
      </c>
      <c r="N106" s="65" t="s">
        <v>131</v>
      </c>
      <c r="O106" s="74" t="s">
        <v>129</v>
      </c>
      <c r="P106" s="8" t="s">
        <v>130</v>
      </c>
      <c r="Q106" s="65" t="s">
        <v>131</v>
      </c>
      <c r="R106" s="64" t="s">
        <v>123</v>
      </c>
      <c r="S106" s="119" t="s">
        <v>132</v>
      </c>
      <c r="U106" s="64" t="s">
        <v>129</v>
      </c>
      <c r="V106" s="8" t="s">
        <v>130</v>
      </c>
      <c r="W106" s="65" t="s">
        <v>131</v>
      </c>
      <c r="X106" s="74" t="s">
        <v>129</v>
      </c>
      <c r="Y106" s="8" t="s">
        <v>130</v>
      </c>
      <c r="Z106" s="65" t="s">
        <v>131</v>
      </c>
      <c r="AA106" s="74" t="s">
        <v>129</v>
      </c>
      <c r="AB106" s="8" t="s">
        <v>130</v>
      </c>
      <c r="AC106" s="65" t="s">
        <v>131</v>
      </c>
      <c r="AD106" s="74" t="s">
        <v>129</v>
      </c>
      <c r="AE106" s="8" t="s">
        <v>130</v>
      </c>
      <c r="AF106" s="65" t="s">
        <v>131</v>
      </c>
      <c r="AG106" s="74" t="s">
        <v>129</v>
      </c>
      <c r="AH106" s="8" t="s">
        <v>130</v>
      </c>
      <c r="AI106" s="65" t="s">
        <v>131</v>
      </c>
      <c r="AJ106" s="74" t="s">
        <v>123</v>
      </c>
      <c r="AK106" s="119" t="s">
        <v>132</v>
      </c>
    </row>
    <row r="107" spans="2:37" outlineLevel="1">
      <c r="B107" s="235" t="s">
        <v>75</v>
      </c>
      <c r="C107" s="62" t="s">
        <v>103</v>
      </c>
      <c r="D107" s="68"/>
      <c r="E107" s="69"/>
      <c r="F107" s="68"/>
      <c r="G107" s="137">
        <f t="shared" ref="G107:G129" si="84">E107+F107</f>
        <v>0</v>
      </c>
      <c r="H107" s="177">
        <f t="shared" ref="H107:H129" si="85">IFERROR((G107-E107)/E107,0)</f>
        <v>0</v>
      </c>
      <c r="I107" s="68"/>
      <c r="J107" s="137">
        <f>G107+I107</f>
        <v>0</v>
      </c>
      <c r="K107" s="166">
        <f>IFERROR((J107-G107)/G107,0)</f>
        <v>0</v>
      </c>
      <c r="L107" s="68"/>
      <c r="M107" s="137">
        <f>J107+L107</f>
        <v>0</v>
      </c>
      <c r="N107" s="177">
        <f>IFERROR((M107-J107)/J107,0)</f>
        <v>0</v>
      </c>
      <c r="O107" s="68"/>
      <c r="P107" s="137">
        <f t="shared" ref="P107:P129" si="86">M107+O107</f>
        <v>0</v>
      </c>
      <c r="Q107" s="166">
        <f t="shared" ref="Q107:Q130" si="87">IFERROR((P107-M107)/M107,0)</f>
        <v>0</v>
      </c>
      <c r="R107" s="172">
        <f t="shared" ref="R107:R129" si="88">D107+F107+I107+L107+O107</f>
        <v>0</v>
      </c>
      <c r="S107" s="164">
        <f t="shared" ref="S107:S130" si="89">IFERROR((P107/E107)^(1/4)-1,0)</f>
        <v>0</v>
      </c>
      <c r="U107" s="6"/>
      <c r="V107" s="137">
        <f t="shared" ref="V107:V129" si="90">P107+U107</f>
        <v>0</v>
      </c>
      <c r="W107" s="166">
        <f t="shared" ref="W107:W129" si="91">IFERROR((V107-P107)/P107,0)</f>
        <v>0</v>
      </c>
      <c r="X107" s="6"/>
      <c r="Y107" s="137">
        <f>V107+X107</f>
        <v>0</v>
      </c>
      <c r="Z107" s="177">
        <f>IFERROR((Y107-V107)/V107,0)</f>
        <v>0</v>
      </c>
      <c r="AA107" s="6"/>
      <c r="AB107" s="137">
        <f>Y107+AA107</f>
        <v>0</v>
      </c>
      <c r="AC107" s="166">
        <f>IFERROR((AB107-Y107)/Y107,0)</f>
        <v>0</v>
      </c>
      <c r="AD107" s="6"/>
      <c r="AE107" s="137">
        <f>AB107+AD107</f>
        <v>0</v>
      </c>
      <c r="AF107" s="177">
        <f>IFERROR((AE107-AB107)/AB107,0)</f>
        <v>0</v>
      </c>
      <c r="AG107" s="6"/>
      <c r="AH107" s="137">
        <f>AE107+AG107</f>
        <v>0</v>
      </c>
      <c r="AI107" s="166">
        <f>IFERROR((AH107-AE107)/AE107,0)</f>
        <v>0</v>
      </c>
      <c r="AJ107" s="163">
        <f>U107+X107+AA107+AD107+AG107</f>
        <v>0</v>
      </c>
      <c r="AK107" s="164">
        <f>IFERROR((AH107/V107)^(1/4)-1,0)</f>
        <v>0</v>
      </c>
    </row>
    <row r="108" spans="2:37" outlineLevel="1">
      <c r="B108" s="236" t="s">
        <v>76</v>
      </c>
      <c r="C108" s="62" t="s">
        <v>103</v>
      </c>
      <c r="D108" s="68"/>
      <c r="E108" s="69"/>
      <c r="F108" s="68"/>
      <c r="G108" s="137">
        <f t="shared" si="84"/>
        <v>0</v>
      </c>
      <c r="H108" s="177">
        <f t="shared" si="85"/>
        <v>0</v>
      </c>
      <c r="I108" s="68"/>
      <c r="J108" s="137">
        <f t="shared" ref="J108:J129" si="92">G108+I108</f>
        <v>0</v>
      </c>
      <c r="K108" s="166">
        <f t="shared" ref="K108:K129" si="93">IFERROR((J108-G108)/G108,0)</f>
        <v>0</v>
      </c>
      <c r="L108" s="68"/>
      <c r="M108" s="137">
        <f t="shared" ref="M108:M129" si="94">J108+L108</f>
        <v>0</v>
      </c>
      <c r="N108" s="177">
        <f t="shared" ref="N108:N129" si="95">IFERROR((M108-J108)/J108,0)</f>
        <v>0</v>
      </c>
      <c r="O108" s="68"/>
      <c r="P108" s="137">
        <f t="shared" si="86"/>
        <v>0</v>
      </c>
      <c r="Q108" s="166">
        <f t="shared" si="87"/>
        <v>0</v>
      </c>
      <c r="R108" s="172">
        <f t="shared" si="88"/>
        <v>0</v>
      </c>
      <c r="S108" s="164">
        <f t="shared" si="89"/>
        <v>0</v>
      </c>
      <c r="U108" s="6">
        <v>9</v>
      </c>
      <c r="V108" s="137">
        <f t="shared" si="90"/>
        <v>9</v>
      </c>
      <c r="W108" s="166">
        <f t="shared" si="91"/>
        <v>0</v>
      </c>
      <c r="X108" s="6">
        <v>12</v>
      </c>
      <c r="Y108" s="137">
        <f t="shared" ref="Y108:Y129" si="96">V108+X108</f>
        <v>21</v>
      </c>
      <c r="Z108" s="177">
        <f t="shared" ref="Z108:Z129" si="97">IFERROR((Y108-V108)/V108,0)</f>
        <v>1.3333333333333333</v>
      </c>
      <c r="AA108" s="6">
        <v>7</v>
      </c>
      <c r="AB108" s="137">
        <f t="shared" ref="AB108:AB129" si="98">Y108+AA108</f>
        <v>28</v>
      </c>
      <c r="AC108" s="166">
        <f t="shared" ref="AC108:AC129" si="99">IFERROR((AB108-Y108)/Y108,0)</f>
        <v>0.33333333333333331</v>
      </c>
      <c r="AD108" s="6">
        <v>7</v>
      </c>
      <c r="AE108" s="137">
        <f t="shared" ref="AE108:AE129" si="100">AB108+AD108</f>
        <v>35</v>
      </c>
      <c r="AF108" s="177">
        <f t="shared" ref="AF108:AF129" si="101">IFERROR((AE108-AB108)/AB108,0)</f>
        <v>0.25</v>
      </c>
      <c r="AG108" s="6">
        <v>7</v>
      </c>
      <c r="AH108" s="137">
        <f t="shared" ref="AH108:AH129" si="102">AE108+AG108</f>
        <v>42</v>
      </c>
      <c r="AI108" s="166">
        <f t="shared" ref="AI108:AI129" si="103">IFERROR((AH108-AE108)/AE108,0)</f>
        <v>0.2</v>
      </c>
      <c r="AJ108" s="163">
        <f t="shared" ref="AJ108:AJ129" si="104">U108+X108+AA108+AD108+AG108</f>
        <v>42</v>
      </c>
      <c r="AK108" s="164">
        <f t="shared" ref="AK108:AK129" si="105">IFERROR((AH108/V108)^(1/4)-1,0)</f>
        <v>0.46977784017493174</v>
      </c>
    </row>
    <row r="109" spans="2:37" outlineLevel="1">
      <c r="B109" s="236" t="s">
        <v>77</v>
      </c>
      <c r="C109" s="62" t="s">
        <v>103</v>
      </c>
      <c r="D109" s="68"/>
      <c r="E109" s="69"/>
      <c r="F109" s="68"/>
      <c r="G109" s="137">
        <f t="shared" si="84"/>
        <v>0</v>
      </c>
      <c r="H109" s="177">
        <f t="shared" si="85"/>
        <v>0</v>
      </c>
      <c r="I109" s="68"/>
      <c r="J109" s="137">
        <f t="shared" si="92"/>
        <v>0</v>
      </c>
      <c r="K109" s="166">
        <f t="shared" si="93"/>
        <v>0</v>
      </c>
      <c r="L109" s="68"/>
      <c r="M109" s="137">
        <f t="shared" si="94"/>
        <v>0</v>
      </c>
      <c r="N109" s="177">
        <f t="shared" si="95"/>
        <v>0</v>
      </c>
      <c r="O109" s="68"/>
      <c r="P109" s="137">
        <f t="shared" si="86"/>
        <v>0</v>
      </c>
      <c r="Q109" s="166">
        <f t="shared" si="87"/>
        <v>0</v>
      </c>
      <c r="R109" s="172">
        <f t="shared" si="88"/>
        <v>0</v>
      </c>
      <c r="S109" s="164">
        <f t="shared" si="89"/>
        <v>0</v>
      </c>
      <c r="U109" s="6"/>
      <c r="V109" s="137">
        <f t="shared" si="90"/>
        <v>0</v>
      </c>
      <c r="W109" s="166">
        <f t="shared" si="91"/>
        <v>0</v>
      </c>
      <c r="X109" s="6"/>
      <c r="Y109" s="137">
        <f t="shared" si="96"/>
        <v>0</v>
      </c>
      <c r="Z109" s="177">
        <f t="shared" si="97"/>
        <v>0</v>
      </c>
      <c r="AA109" s="6"/>
      <c r="AB109" s="137">
        <f t="shared" si="98"/>
        <v>0</v>
      </c>
      <c r="AC109" s="166">
        <f t="shared" si="99"/>
        <v>0</v>
      </c>
      <c r="AD109" s="6"/>
      <c r="AE109" s="137">
        <f t="shared" si="100"/>
        <v>0</v>
      </c>
      <c r="AF109" s="177">
        <f t="shared" si="101"/>
        <v>0</v>
      </c>
      <c r="AG109" s="6"/>
      <c r="AH109" s="137">
        <f t="shared" si="102"/>
        <v>0</v>
      </c>
      <c r="AI109" s="166">
        <f t="shared" si="103"/>
        <v>0</v>
      </c>
      <c r="AJ109" s="163">
        <f t="shared" si="104"/>
        <v>0</v>
      </c>
      <c r="AK109" s="164">
        <f t="shared" si="105"/>
        <v>0</v>
      </c>
    </row>
    <row r="110" spans="2:37" outlineLevel="1">
      <c r="B110" s="235" t="s">
        <v>78</v>
      </c>
      <c r="C110" s="62" t="s">
        <v>103</v>
      </c>
      <c r="D110" s="68"/>
      <c r="E110" s="69"/>
      <c r="F110" s="68"/>
      <c r="G110" s="137">
        <f t="shared" si="84"/>
        <v>0</v>
      </c>
      <c r="H110" s="177">
        <f t="shared" si="85"/>
        <v>0</v>
      </c>
      <c r="I110" s="68"/>
      <c r="J110" s="137">
        <f t="shared" si="92"/>
        <v>0</v>
      </c>
      <c r="K110" s="166">
        <f t="shared" si="93"/>
        <v>0</v>
      </c>
      <c r="L110" s="68"/>
      <c r="M110" s="137">
        <f t="shared" si="94"/>
        <v>0</v>
      </c>
      <c r="N110" s="177">
        <f t="shared" si="95"/>
        <v>0</v>
      </c>
      <c r="O110" s="68"/>
      <c r="P110" s="137">
        <f t="shared" si="86"/>
        <v>0</v>
      </c>
      <c r="Q110" s="166">
        <f t="shared" si="87"/>
        <v>0</v>
      </c>
      <c r="R110" s="172">
        <f t="shared" si="88"/>
        <v>0</v>
      </c>
      <c r="S110" s="164">
        <f t="shared" si="89"/>
        <v>0</v>
      </c>
      <c r="U110" s="6"/>
      <c r="V110" s="137">
        <f t="shared" si="90"/>
        <v>0</v>
      </c>
      <c r="W110" s="166">
        <f t="shared" si="91"/>
        <v>0</v>
      </c>
      <c r="X110" s="6"/>
      <c r="Y110" s="137">
        <f t="shared" si="96"/>
        <v>0</v>
      </c>
      <c r="Z110" s="177">
        <f t="shared" si="97"/>
        <v>0</v>
      </c>
      <c r="AA110" s="6"/>
      <c r="AB110" s="137">
        <f t="shared" si="98"/>
        <v>0</v>
      </c>
      <c r="AC110" s="166">
        <f t="shared" si="99"/>
        <v>0</v>
      </c>
      <c r="AD110" s="6"/>
      <c r="AE110" s="137">
        <f t="shared" si="100"/>
        <v>0</v>
      </c>
      <c r="AF110" s="177">
        <f t="shared" si="101"/>
        <v>0</v>
      </c>
      <c r="AG110" s="6"/>
      <c r="AH110" s="137">
        <f t="shared" si="102"/>
        <v>0</v>
      </c>
      <c r="AI110" s="166">
        <f t="shared" si="103"/>
        <v>0</v>
      </c>
      <c r="AJ110" s="163">
        <f t="shared" si="104"/>
        <v>0</v>
      </c>
      <c r="AK110" s="164">
        <f t="shared" si="105"/>
        <v>0</v>
      </c>
    </row>
    <row r="111" spans="2:37" outlineLevel="1">
      <c r="B111" s="236" t="s">
        <v>79</v>
      </c>
      <c r="C111" s="62" t="s">
        <v>103</v>
      </c>
      <c r="D111" s="68"/>
      <c r="E111" s="69"/>
      <c r="F111" s="68"/>
      <c r="G111" s="137">
        <f t="shared" si="84"/>
        <v>0</v>
      </c>
      <c r="H111" s="177">
        <f t="shared" si="85"/>
        <v>0</v>
      </c>
      <c r="I111" s="68"/>
      <c r="J111" s="137">
        <f t="shared" si="92"/>
        <v>0</v>
      </c>
      <c r="K111" s="166">
        <f t="shared" si="93"/>
        <v>0</v>
      </c>
      <c r="L111" s="68"/>
      <c r="M111" s="137">
        <f t="shared" si="94"/>
        <v>0</v>
      </c>
      <c r="N111" s="177">
        <f t="shared" si="95"/>
        <v>0</v>
      </c>
      <c r="O111" s="68"/>
      <c r="P111" s="137">
        <f t="shared" si="86"/>
        <v>0</v>
      </c>
      <c r="Q111" s="166">
        <f t="shared" si="87"/>
        <v>0</v>
      </c>
      <c r="R111" s="172">
        <f t="shared" si="88"/>
        <v>0</v>
      </c>
      <c r="S111" s="164">
        <f t="shared" si="89"/>
        <v>0</v>
      </c>
      <c r="U111" s="6">
        <v>4</v>
      </c>
      <c r="V111" s="137">
        <f t="shared" si="90"/>
        <v>4</v>
      </c>
      <c r="W111" s="166">
        <f t="shared" si="91"/>
        <v>0</v>
      </c>
      <c r="X111" s="6">
        <v>4</v>
      </c>
      <c r="Y111" s="137">
        <f t="shared" si="96"/>
        <v>8</v>
      </c>
      <c r="Z111" s="177">
        <f t="shared" si="97"/>
        <v>1</v>
      </c>
      <c r="AA111" s="6">
        <v>2</v>
      </c>
      <c r="AB111" s="137">
        <f t="shared" si="98"/>
        <v>10</v>
      </c>
      <c r="AC111" s="166">
        <f t="shared" si="99"/>
        <v>0.25</v>
      </c>
      <c r="AD111" s="6">
        <v>1</v>
      </c>
      <c r="AE111" s="137">
        <f t="shared" si="100"/>
        <v>11</v>
      </c>
      <c r="AF111" s="177">
        <f t="shared" si="101"/>
        <v>0.1</v>
      </c>
      <c r="AG111" s="6">
        <v>1</v>
      </c>
      <c r="AH111" s="137">
        <f t="shared" si="102"/>
        <v>12</v>
      </c>
      <c r="AI111" s="166">
        <f t="shared" si="103"/>
        <v>9.0909090909090912E-2</v>
      </c>
      <c r="AJ111" s="163">
        <f t="shared" si="104"/>
        <v>12</v>
      </c>
      <c r="AK111" s="164">
        <f t="shared" si="105"/>
        <v>0.3160740129524926</v>
      </c>
    </row>
    <row r="112" spans="2:37" outlineLevel="1">
      <c r="B112" s="236" t="s">
        <v>80</v>
      </c>
      <c r="C112" s="62" t="s">
        <v>103</v>
      </c>
      <c r="D112" s="68"/>
      <c r="E112" s="69"/>
      <c r="F112" s="68"/>
      <c r="G112" s="137">
        <f t="shared" si="84"/>
        <v>0</v>
      </c>
      <c r="H112" s="177">
        <f t="shared" si="85"/>
        <v>0</v>
      </c>
      <c r="I112" s="68"/>
      <c r="J112" s="137">
        <f t="shared" si="92"/>
        <v>0</v>
      </c>
      <c r="K112" s="166">
        <f t="shared" si="93"/>
        <v>0</v>
      </c>
      <c r="L112" s="68"/>
      <c r="M112" s="137">
        <f t="shared" si="94"/>
        <v>0</v>
      </c>
      <c r="N112" s="177">
        <f t="shared" si="95"/>
        <v>0</v>
      </c>
      <c r="O112" s="68"/>
      <c r="P112" s="137">
        <f t="shared" si="86"/>
        <v>0</v>
      </c>
      <c r="Q112" s="166">
        <f t="shared" si="87"/>
        <v>0</v>
      </c>
      <c r="R112" s="172">
        <f t="shared" si="88"/>
        <v>0</v>
      </c>
      <c r="S112" s="164">
        <f t="shared" si="89"/>
        <v>0</v>
      </c>
      <c r="U112" s="6"/>
      <c r="V112" s="137">
        <f t="shared" si="90"/>
        <v>0</v>
      </c>
      <c r="W112" s="166">
        <f t="shared" si="91"/>
        <v>0</v>
      </c>
      <c r="X112" s="6"/>
      <c r="Y112" s="137">
        <f t="shared" si="96"/>
        <v>0</v>
      </c>
      <c r="Z112" s="177">
        <f t="shared" si="97"/>
        <v>0</v>
      </c>
      <c r="AA112" s="6"/>
      <c r="AB112" s="137">
        <f t="shared" si="98"/>
        <v>0</v>
      </c>
      <c r="AC112" s="166">
        <f t="shared" si="99"/>
        <v>0</v>
      </c>
      <c r="AD112" s="6"/>
      <c r="AE112" s="137">
        <f t="shared" si="100"/>
        <v>0</v>
      </c>
      <c r="AF112" s="177">
        <f t="shared" si="101"/>
        <v>0</v>
      </c>
      <c r="AG112" s="6"/>
      <c r="AH112" s="137">
        <f t="shared" si="102"/>
        <v>0</v>
      </c>
      <c r="AI112" s="166">
        <f t="shared" si="103"/>
        <v>0</v>
      </c>
      <c r="AJ112" s="163">
        <f t="shared" si="104"/>
        <v>0</v>
      </c>
      <c r="AK112" s="164">
        <f t="shared" si="105"/>
        <v>0</v>
      </c>
    </row>
    <row r="113" spans="2:37" outlineLevel="1">
      <c r="B113" s="235" t="s">
        <v>81</v>
      </c>
      <c r="C113" s="62" t="s">
        <v>103</v>
      </c>
      <c r="D113" s="68"/>
      <c r="E113" s="69"/>
      <c r="F113" s="68"/>
      <c r="G113" s="137">
        <f t="shared" si="84"/>
        <v>0</v>
      </c>
      <c r="H113" s="177">
        <f t="shared" si="85"/>
        <v>0</v>
      </c>
      <c r="I113" s="68"/>
      <c r="J113" s="137">
        <f t="shared" si="92"/>
        <v>0</v>
      </c>
      <c r="K113" s="166">
        <f t="shared" si="93"/>
        <v>0</v>
      </c>
      <c r="L113" s="68"/>
      <c r="M113" s="137">
        <f t="shared" si="94"/>
        <v>0</v>
      </c>
      <c r="N113" s="177">
        <f t="shared" si="95"/>
        <v>0</v>
      </c>
      <c r="O113" s="68"/>
      <c r="P113" s="137">
        <f t="shared" si="86"/>
        <v>0</v>
      </c>
      <c r="Q113" s="166">
        <f t="shared" si="87"/>
        <v>0</v>
      </c>
      <c r="R113" s="172">
        <f t="shared" si="88"/>
        <v>0</v>
      </c>
      <c r="S113" s="164">
        <f t="shared" si="89"/>
        <v>0</v>
      </c>
      <c r="U113" s="6"/>
      <c r="V113" s="137">
        <f t="shared" si="90"/>
        <v>0</v>
      </c>
      <c r="W113" s="166">
        <f t="shared" si="91"/>
        <v>0</v>
      </c>
      <c r="X113" s="6"/>
      <c r="Y113" s="137">
        <f t="shared" si="96"/>
        <v>0</v>
      </c>
      <c r="Z113" s="177">
        <f t="shared" si="97"/>
        <v>0</v>
      </c>
      <c r="AA113" s="6"/>
      <c r="AB113" s="137">
        <f t="shared" si="98"/>
        <v>0</v>
      </c>
      <c r="AC113" s="166">
        <f t="shared" si="99"/>
        <v>0</v>
      </c>
      <c r="AD113" s="6"/>
      <c r="AE113" s="137">
        <f t="shared" si="100"/>
        <v>0</v>
      </c>
      <c r="AF113" s="177">
        <f t="shared" si="101"/>
        <v>0</v>
      </c>
      <c r="AG113" s="6"/>
      <c r="AH113" s="137">
        <f t="shared" si="102"/>
        <v>0</v>
      </c>
      <c r="AI113" s="166">
        <f t="shared" si="103"/>
        <v>0</v>
      </c>
      <c r="AJ113" s="163">
        <f t="shared" si="104"/>
        <v>0</v>
      </c>
      <c r="AK113" s="164">
        <f t="shared" si="105"/>
        <v>0</v>
      </c>
    </row>
    <row r="114" spans="2:37" outlineLevel="1">
      <c r="B114" s="236" t="s">
        <v>82</v>
      </c>
      <c r="C114" s="62" t="s">
        <v>103</v>
      </c>
      <c r="D114" s="68"/>
      <c r="E114" s="69"/>
      <c r="F114" s="68"/>
      <c r="G114" s="137">
        <f t="shared" si="84"/>
        <v>0</v>
      </c>
      <c r="H114" s="177">
        <f t="shared" si="85"/>
        <v>0</v>
      </c>
      <c r="I114" s="68"/>
      <c r="J114" s="137">
        <f t="shared" si="92"/>
        <v>0</v>
      </c>
      <c r="K114" s="166">
        <f t="shared" si="93"/>
        <v>0</v>
      </c>
      <c r="L114" s="68"/>
      <c r="M114" s="137">
        <f t="shared" si="94"/>
        <v>0</v>
      </c>
      <c r="N114" s="177">
        <f t="shared" si="95"/>
        <v>0</v>
      </c>
      <c r="O114" s="68"/>
      <c r="P114" s="137">
        <f t="shared" si="86"/>
        <v>0</v>
      </c>
      <c r="Q114" s="166">
        <f t="shared" si="87"/>
        <v>0</v>
      </c>
      <c r="R114" s="172">
        <f t="shared" si="88"/>
        <v>0</v>
      </c>
      <c r="S114" s="164">
        <f t="shared" si="89"/>
        <v>0</v>
      </c>
      <c r="U114" s="6">
        <v>5</v>
      </c>
      <c r="V114" s="137">
        <f t="shared" si="90"/>
        <v>5</v>
      </c>
      <c r="W114" s="166">
        <f t="shared" si="91"/>
        <v>0</v>
      </c>
      <c r="X114" s="6">
        <v>14</v>
      </c>
      <c r="Y114" s="137">
        <f t="shared" si="96"/>
        <v>19</v>
      </c>
      <c r="Z114" s="177">
        <f t="shared" si="97"/>
        <v>2.8</v>
      </c>
      <c r="AA114" s="6">
        <v>4</v>
      </c>
      <c r="AB114" s="137">
        <f t="shared" si="98"/>
        <v>23</v>
      </c>
      <c r="AC114" s="166">
        <f t="shared" si="99"/>
        <v>0.21052631578947367</v>
      </c>
      <c r="AD114" s="6">
        <v>4</v>
      </c>
      <c r="AE114" s="137">
        <f t="shared" si="100"/>
        <v>27</v>
      </c>
      <c r="AF114" s="177">
        <f t="shared" si="101"/>
        <v>0.17391304347826086</v>
      </c>
      <c r="AG114" s="6">
        <v>4</v>
      </c>
      <c r="AH114" s="137">
        <f t="shared" si="102"/>
        <v>31</v>
      </c>
      <c r="AI114" s="166">
        <f t="shared" si="103"/>
        <v>0.14814814814814814</v>
      </c>
      <c r="AJ114" s="163">
        <f t="shared" si="104"/>
        <v>31</v>
      </c>
      <c r="AK114" s="164">
        <f t="shared" si="105"/>
        <v>0.57796702107418785</v>
      </c>
    </row>
    <row r="115" spans="2:37" outlineLevel="1">
      <c r="B115" s="236" t="s">
        <v>83</v>
      </c>
      <c r="C115" s="62" t="s">
        <v>103</v>
      </c>
      <c r="D115" s="68"/>
      <c r="E115" s="69"/>
      <c r="F115" s="68"/>
      <c r="G115" s="137">
        <f t="shared" si="84"/>
        <v>0</v>
      </c>
      <c r="H115" s="177">
        <f t="shared" si="85"/>
        <v>0</v>
      </c>
      <c r="I115" s="68"/>
      <c r="J115" s="137">
        <f t="shared" si="92"/>
        <v>0</v>
      </c>
      <c r="K115" s="166">
        <f t="shared" si="93"/>
        <v>0</v>
      </c>
      <c r="L115" s="68"/>
      <c r="M115" s="137">
        <f t="shared" si="94"/>
        <v>0</v>
      </c>
      <c r="N115" s="177">
        <f t="shared" si="95"/>
        <v>0</v>
      </c>
      <c r="O115" s="68"/>
      <c r="P115" s="137">
        <f t="shared" si="86"/>
        <v>0</v>
      </c>
      <c r="Q115" s="166">
        <f t="shared" si="87"/>
        <v>0</v>
      </c>
      <c r="R115" s="172">
        <f t="shared" si="88"/>
        <v>0</v>
      </c>
      <c r="S115" s="164">
        <f t="shared" si="89"/>
        <v>0</v>
      </c>
      <c r="U115" s="6"/>
      <c r="V115" s="137">
        <f t="shared" si="90"/>
        <v>0</v>
      </c>
      <c r="W115" s="166">
        <f t="shared" si="91"/>
        <v>0</v>
      </c>
      <c r="X115" s="6"/>
      <c r="Y115" s="137">
        <f t="shared" si="96"/>
        <v>0</v>
      </c>
      <c r="Z115" s="177">
        <f t="shared" si="97"/>
        <v>0</v>
      </c>
      <c r="AA115" s="6"/>
      <c r="AB115" s="137">
        <f t="shared" si="98"/>
        <v>0</v>
      </c>
      <c r="AC115" s="166">
        <f t="shared" si="99"/>
        <v>0</v>
      </c>
      <c r="AD115" s="6"/>
      <c r="AE115" s="137">
        <f t="shared" si="100"/>
        <v>0</v>
      </c>
      <c r="AF115" s="177">
        <f t="shared" si="101"/>
        <v>0</v>
      </c>
      <c r="AG115" s="6"/>
      <c r="AH115" s="137">
        <f t="shared" si="102"/>
        <v>0</v>
      </c>
      <c r="AI115" s="166">
        <f t="shared" si="103"/>
        <v>0</v>
      </c>
      <c r="AJ115" s="163">
        <f t="shared" si="104"/>
        <v>0</v>
      </c>
      <c r="AK115" s="164">
        <f t="shared" si="105"/>
        <v>0</v>
      </c>
    </row>
    <row r="116" spans="2:37" outlineLevel="1">
      <c r="B116" s="235" t="s">
        <v>84</v>
      </c>
      <c r="C116" s="62" t="s">
        <v>103</v>
      </c>
      <c r="D116" s="68"/>
      <c r="E116" s="69"/>
      <c r="F116" s="68"/>
      <c r="G116" s="137">
        <f t="shared" si="84"/>
        <v>0</v>
      </c>
      <c r="H116" s="177">
        <f t="shared" si="85"/>
        <v>0</v>
      </c>
      <c r="I116" s="68"/>
      <c r="J116" s="137">
        <f t="shared" si="92"/>
        <v>0</v>
      </c>
      <c r="K116" s="166">
        <f t="shared" si="93"/>
        <v>0</v>
      </c>
      <c r="L116" s="68"/>
      <c r="M116" s="137">
        <f t="shared" si="94"/>
        <v>0</v>
      </c>
      <c r="N116" s="177">
        <f t="shared" si="95"/>
        <v>0</v>
      </c>
      <c r="O116" s="68"/>
      <c r="P116" s="137">
        <f t="shared" si="86"/>
        <v>0</v>
      </c>
      <c r="Q116" s="166">
        <f t="shared" si="87"/>
        <v>0</v>
      </c>
      <c r="R116" s="172">
        <f t="shared" si="88"/>
        <v>0</v>
      </c>
      <c r="S116" s="164">
        <f t="shared" si="89"/>
        <v>0</v>
      </c>
      <c r="U116" s="6"/>
      <c r="V116" s="137">
        <f t="shared" si="90"/>
        <v>0</v>
      </c>
      <c r="W116" s="166">
        <f t="shared" si="91"/>
        <v>0</v>
      </c>
      <c r="X116" s="6"/>
      <c r="Y116" s="137">
        <f t="shared" si="96"/>
        <v>0</v>
      </c>
      <c r="Z116" s="177">
        <f t="shared" si="97"/>
        <v>0</v>
      </c>
      <c r="AA116" s="6"/>
      <c r="AB116" s="137">
        <f t="shared" si="98"/>
        <v>0</v>
      </c>
      <c r="AC116" s="166">
        <f t="shared" si="99"/>
        <v>0</v>
      </c>
      <c r="AD116" s="6"/>
      <c r="AE116" s="137">
        <f t="shared" si="100"/>
        <v>0</v>
      </c>
      <c r="AF116" s="177">
        <f t="shared" si="101"/>
        <v>0</v>
      </c>
      <c r="AG116" s="6"/>
      <c r="AH116" s="137">
        <f t="shared" si="102"/>
        <v>0</v>
      </c>
      <c r="AI116" s="166">
        <f t="shared" si="103"/>
        <v>0</v>
      </c>
      <c r="AJ116" s="163">
        <f t="shared" si="104"/>
        <v>0</v>
      </c>
      <c r="AK116" s="164">
        <f t="shared" si="105"/>
        <v>0</v>
      </c>
    </row>
    <row r="117" spans="2:37" outlineLevel="1">
      <c r="B117" s="237" t="s">
        <v>85</v>
      </c>
      <c r="C117" s="62" t="s">
        <v>103</v>
      </c>
      <c r="D117" s="68"/>
      <c r="E117" s="69"/>
      <c r="F117" s="68"/>
      <c r="G117" s="137">
        <f t="shared" si="84"/>
        <v>0</v>
      </c>
      <c r="H117" s="177">
        <f t="shared" si="85"/>
        <v>0</v>
      </c>
      <c r="I117" s="68"/>
      <c r="J117" s="137">
        <f t="shared" si="92"/>
        <v>0</v>
      </c>
      <c r="K117" s="166">
        <f t="shared" si="93"/>
        <v>0</v>
      </c>
      <c r="L117" s="68"/>
      <c r="M117" s="137">
        <f t="shared" si="94"/>
        <v>0</v>
      </c>
      <c r="N117" s="177">
        <f t="shared" si="95"/>
        <v>0</v>
      </c>
      <c r="O117" s="68"/>
      <c r="P117" s="137">
        <f t="shared" si="86"/>
        <v>0</v>
      </c>
      <c r="Q117" s="166">
        <f t="shared" si="87"/>
        <v>0</v>
      </c>
      <c r="R117" s="172">
        <f t="shared" si="88"/>
        <v>0</v>
      </c>
      <c r="S117" s="164">
        <f t="shared" si="89"/>
        <v>0</v>
      </c>
      <c r="U117" s="6"/>
      <c r="V117" s="137">
        <f t="shared" si="90"/>
        <v>0</v>
      </c>
      <c r="W117" s="166">
        <f t="shared" si="91"/>
        <v>0</v>
      </c>
      <c r="X117" s="6"/>
      <c r="Y117" s="137">
        <f t="shared" si="96"/>
        <v>0</v>
      </c>
      <c r="Z117" s="177">
        <f t="shared" si="97"/>
        <v>0</v>
      </c>
      <c r="AA117" s="6"/>
      <c r="AB117" s="137">
        <f t="shared" si="98"/>
        <v>0</v>
      </c>
      <c r="AC117" s="166">
        <f t="shared" si="99"/>
        <v>0</v>
      </c>
      <c r="AD117" s="6"/>
      <c r="AE117" s="137">
        <f t="shared" si="100"/>
        <v>0</v>
      </c>
      <c r="AF117" s="177">
        <f t="shared" si="101"/>
        <v>0</v>
      </c>
      <c r="AG117" s="6"/>
      <c r="AH117" s="137">
        <f t="shared" si="102"/>
        <v>0</v>
      </c>
      <c r="AI117" s="166">
        <f t="shared" si="103"/>
        <v>0</v>
      </c>
      <c r="AJ117" s="163">
        <f t="shared" si="104"/>
        <v>0</v>
      </c>
      <c r="AK117" s="164">
        <f t="shared" si="105"/>
        <v>0</v>
      </c>
    </row>
    <row r="118" spans="2:37" outlineLevel="1">
      <c r="B118" s="235" t="s">
        <v>86</v>
      </c>
      <c r="C118" s="62" t="s">
        <v>103</v>
      </c>
      <c r="D118" s="68"/>
      <c r="E118" s="69"/>
      <c r="F118" s="68"/>
      <c r="G118" s="137">
        <f t="shared" si="84"/>
        <v>0</v>
      </c>
      <c r="H118" s="177">
        <f t="shared" si="85"/>
        <v>0</v>
      </c>
      <c r="I118" s="68"/>
      <c r="J118" s="137">
        <f t="shared" si="92"/>
        <v>0</v>
      </c>
      <c r="K118" s="166">
        <f t="shared" si="93"/>
        <v>0</v>
      </c>
      <c r="L118" s="68"/>
      <c r="M118" s="137">
        <f t="shared" si="94"/>
        <v>0</v>
      </c>
      <c r="N118" s="177">
        <f t="shared" si="95"/>
        <v>0</v>
      </c>
      <c r="O118" s="68"/>
      <c r="P118" s="137">
        <f t="shared" si="86"/>
        <v>0</v>
      </c>
      <c r="Q118" s="166">
        <f t="shared" si="87"/>
        <v>0</v>
      </c>
      <c r="R118" s="172">
        <f t="shared" si="88"/>
        <v>0</v>
      </c>
      <c r="S118" s="164">
        <f t="shared" si="89"/>
        <v>0</v>
      </c>
      <c r="U118" s="6"/>
      <c r="V118" s="137">
        <f t="shared" si="90"/>
        <v>0</v>
      </c>
      <c r="W118" s="166">
        <f t="shared" si="91"/>
        <v>0</v>
      </c>
      <c r="X118" s="6"/>
      <c r="Y118" s="137">
        <f t="shared" si="96"/>
        <v>0</v>
      </c>
      <c r="Z118" s="177">
        <f t="shared" si="97"/>
        <v>0</v>
      </c>
      <c r="AA118" s="6"/>
      <c r="AB118" s="137">
        <f t="shared" si="98"/>
        <v>0</v>
      </c>
      <c r="AC118" s="166">
        <f t="shared" si="99"/>
        <v>0</v>
      </c>
      <c r="AD118" s="6"/>
      <c r="AE118" s="137">
        <f t="shared" si="100"/>
        <v>0</v>
      </c>
      <c r="AF118" s="177">
        <f t="shared" si="101"/>
        <v>0</v>
      </c>
      <c r="AG118" s="6"/>
      <c r="AH118" s="137">
        <f t="shared" si="102"/>
        <v>0</v>
      </c>
      <c r="AI118" s="166">
        <f t="shared" si="103"/>
        <v>0</v>
      </c>
      <c r="AJ118" s="163">
        <f t="shared" si="104"/>
        <v>0</v>
      </c>
      <c r="AK118" s="164">
        <f t="shared" si="105"/>
        <v>0</v>
      </c>
    </row>
    <row r="119" spans="2:37" outlineLevel="1">
      <c r="B119" s="236" t="s">
        <v>87</v>
      </c>
      <c r="C119" s="62" t="s">
        <v>103</v>
      </c>
      <c r="D119" s="68"/>
      <c r="E119" s="69"/>
      <c r="F119" s="68"/>
      <c r="G119" s="137">
        <f t="shared" si="84"/>
        <v>0</v>
      </c>
      <c r="H119" s="177">
        <f t="shared" si="85"/>
        <v>0</v>
      </c>
      <c r="I119" s="68"/>
      <c r="J119" s="137">
        <f t="shared" si="92"/>
        <v>0</v>
      </c>
      <c r="K119" s="166">
        <f t="shared" si="93"/>
        <v>0</v>
      </c>
      <c r="L119" s="68"/>
      <c r="M119" s="137">
        <f t="shared" si="94"/>
        <v>0</v>
      </c>
      <c r="N119" s="177">
        <f t="shared" si="95"/>
        <v>0</v>
      </c>
      <c r="O119" s="68"/>
      <c r="P119" s="137">
        <f t="shared" si="86"/>
        <v>0</v>
      </c>
      <c r="Q119" s="166">
        <f t="shared" si="87"/>
        <v>0</v>
      </c>
      <c r="R119" s="172">
        <f t="shared" si="88"/>
        <v>0</v>
      </c>
      <c r="S119" s="164">
        <f t="shared" si="89"/>
        <v>0</v>
      </c>
      <c r="U119" s="6"/>
      <c r="V119" s="137">
        <f t="shared" si="90"/>
        <v>0</v>
      </c>
      <c r="W119" s="166">
        <f t="shared" si="91"/>
        <v>0</v>
      </c>
      <c r="X119" s="6"/>
      <c r="Y119" s="137">
        <f t="shared" si="96"/>
        <v>0</v>
      </c>
      <c r="Z119" s="177">
        <f t="shared" si="97"/>
        <v>0</v>
      </c>
      <c r="AA119" s="6"/>
      <c r="AB119" s="137">
        <f t="shared" si="98"/>
        <v>0</v>
      </c>
      <c r="AC119" s="166">
        <f t="shared" si="99"/>
        <v>0</v>
      </c>
      <c r="AD119" s="6"/>
      <c r="AE119" s="137">
        <f t="shared" si="100"/>
        <v>0</v>
      </c>
      <c r="AF119" s="177">
        <f t="shared" si="101"/>
        <v>0</v>
      </c>
      <c r="AG119" s="6"/>
      <c r="AH119" s="137">
        <f t="shared" si="102"/>
        <v>0</v>
      </c>
      <c r="AI119" s="166">
        <f t="shared" si="103"/>
        <v>0</v>
      </c>
      <c r="AJ119" s="163">
        <f t="shared" si="104"/>
        <v>0</v>
      </c>
      <c r="AK119" s="164">
        <f t="shared" si="105"/>
        <v>0</v>
      </c>
    </row>
    <row r="120" spans="2:37" outlineLevel="1">
      <c r="B120" s="235" t="s">
        <v>88</v>
      </c>
      <c r="C120" s="62" t="s">
        <v>103</v>
      </c>
      <c r="D120" s="68"/>
      <c r="E120" s="69"/>
      <c r="F120" s="68"/>
      <c r="G120" s="137">
        <f t="shared" si="84"/>
        <v>0</v>
      </c>
      <c r="H120" s="177">
        <f t="shared" si="85"/>
        <v>0</v>
      </c>
      <c r="I120" s="68"/>
      <c r="J120" s="137">
        <f t="shared" si="92"/>
        <v>0</v>
      </c>
      <c r="K120" s="166">
        <f t="shared" si="93"/>
        <v>0</v>
      </c>
      <c r="L120" s="68"/>
      <c r="M120" s="137">
        <f t="shared" si="94"/>
        <v>0</v>
      </c>
      <c r="N120" s="177">
        <f t="shared" si="95"/>
        <v>0</v>
      </c>
      <c r="O120" s="68"/>
      <c r="P120" s="137">
        <f t="shared" si="86"/>
        <v>0</v>
      </c>
      <c r="Q120" s="166">
        <f t="shared" si="87"/>
        <v>0</v>
      </c>
      <c r="R120" s="172">
        <f t="shared" si="88"/>
        <v>0</v>
      </c>
      <c r="S120" s="164">
        <f t="shared" si="89"/>
        <v>0</v>
      </c>
      <c r="U120" s="6"/>
      <c r="V120" s="137">
        <f t="shared" si="90"/>
        <v>0</v>
      </c>
      <c r="W120" s="166">
        <f t="shared" si="91"/>
        <v>0</v>
      </c>
      <c r="X120" s="6"/>
      <c r="Y120" s="137">
        <f t="shared" si="96"/>
        <v>0</v>
      </c>
      <c r="Z120" s="177">
        <f t="shared" si="97"/>
        <v>0</v>
      </c>
      <c r="AA120" s="6"/>
      <c r="AB120" s="137">
        <f t="shared" si="98"/>
        <v>0</v>
      </c>
      <c r="AC120" s="166">
        <f t="shared" si="99"/>
        <v>0</v>
      </c>
      <c r="AD120" s="6"/>
      <c r="AE120" s="137">
        <f t="shared" si="100"/>
        <v>0</v>
      </c>
      <c r="AF120" s="177">
        <f t="shared" si="101"/>
        <v>0</v>
      </c>
      <c r="AG120" s="6"/>
      <c r="AH120" s="137">
        <f t="shared" si="102"/>
        <v>0</v>
      </c>
      <c r="AI120" s="166">
        <f t="shared" si="103"/>
        <v>0</v>
      </c>
      <c r="AJ120" s="163">
        <f t="shared" si="104"/>
        <v>0</v>
      </c>
      <c r="AK120" s="164">
        <f t="shared" si="105"/>
        <v>0</v>
      </c>
    </row>
    <row r="121" spans="2:37" outlineLevel="1">
      <c r="B121" s="236" t="s">
        <v>89</v>
      </c>
      <c r="C121" s="62" t="s">
        <v>103</v>
      </c>
      <c r="D121" s="68"/>
      <c r="E121" s="69"/>
      <c r="F121" s="68"/>
      <c r="G121" s="137">
        <f t="shared" si="84"/>
        <v>0</v>
      </c>
      <c r="H121" s="177">
        <f t="shared" si="85"/>
        <v>0</v>
      </c>
      <c r="I121" s="68"/>
      <c r="J121" s="137">
        <f t="shared" si="92"/>
        <v>0</v>
      </c>
      <c r="K121" s="166">
        <f t="shared" si="93"/>
        <v>0</v>
      </c>
      <c r="L121" s="68"/>
      <c r="M121" s="137">
        <f t="shared" si="94"/>
        <v>0</v>
      </c>
      <c r="N121" s="177">
        <f t="shared" si="95"/>
        <v>0</v>
      </c>
      <c r="O121" s="68"/>
      <c r="P121" s="137">
        <f t="shared" si="86"/>
        <v>0</v>
      </c>
      <c r="Q121" s="166">
        <f t="shared" si="87"/>
        <v>0</v>
      </c>
      <c r="R121" s="172">
        <f t="shared" si="88"/>
        <v>0</v>
      </c>
      <c r="S121" s="164">
        <f t="shared" si="89"/>
        <v>0</v>
      </c>
      <c r="U121" s="6"/>
      <c r="V121" s="137">
        <f t="shared" si="90"/>
        <v>0</v>
      </c>
      <c r="W121" s="166">
        <f t="shared" si="91"/>
        <v>0</v>
      </c>
      <c r="X121" s="6"/>
      <c r="Y121" s="137">
        <f t="shared" si="96"/>
        <v>0</v>
      </c>
      <c r="Z121" s="177">
        <f t="shared" si="97"/>
        <v>0</v>
      </c>
      <c r="AA121" s="6"/>
      <c r="AB121" s="137">
        <f t="shared" si="98"/>
        <v>0</v>
      </c>
      <c r="AC121" s="166">
        <f t="shared" si="99"/>
        <v>0</v>
      </c>
      <c r="AD121" s="6"/>
      <c r="AE121" s="137">
        <f t="shared" si="100"/>
        <v>0</v>
      </c>
      <c r="AF121" s="177">
        <f t="shared" si="101"/>
        <v>0</v>
      </c>
      <c r="AG121" s="6"/>
      <c r="AH121" s="137">
        <f t="shared" si="102"/>
        <v>0</v>
      </c>
      <c r="AI121" s="166">
        <f t="shared" si="103"/>
        <v>0</v>
      </c>
      <c r="AJ121" s="163">
        <f t="shared" si="104"/>
        <v>0</v>
      </c>
      <c r="AK121" s="164">
        <f t="shared" si="105"/>
        <v>0</v>
      </c>
    </row>
    <row r="122" spans="2:37" outlineLevel="1">
      <c r="B122" s="235" t="s">
        <v>90</v>
      </c>
      <c r="C122" s="62" t="s">
        <v>103</v>
      </c>
      <c r="D122" s="68"/>
      <c r="E122" s="69"/>
      <c r="F122" s="68"/>
      <c r="G122" s="137">
        <f t="shared" si="84"/>
        <v>0</v>
      </c>
      <c r="H122" s="177">
        <f t="shared" si="85"/>
        <v>0</v>
      </c>
      <c r="I122" s="68"/>
      <c r="J122" s="137">
        <f t="shared" si="92"/>
        <v>0</v>
      </c>
      <c r="K122" s="166">
        <f t="shared" si="93"/>
        <v>0</v>
      </c>
      <c r="L122" s="68"/>
      <c r="M122" s="137">
        <f t="shared" si="94"/>
        <v>0</v>
      </c>
      <c r="N122" s="177">
        <f t="shared" si="95"/>
        <v>0</v>
      </c>
      <c r="O122" s="68"/>
      <c r="P122" s="137">
        <f t="shared" si="86"/>
        <v>0</v>
      </c>
      <c r="Q122" s="166">
        <f t="shared" si="87"/>
        <v>0</v>
      </c>
      <c r="R122" s="172">
        <f t="shared" si="88"/>
        <v>0</v>
      </c>
      <c r="S122" s="164">
        <f t="shared" si="89"/>
        <v>0</v>
      </c>
      <c r="U122" s="6"/>
      <c r="V122" s="137">
        <f t="shared" si="90"/>
        <v>0</v>
      </c>
      <c r="W122" s="166">
        <f t="shared" si="91"/>
        <v>0</v>
      </c>
      <c r="X122" s="6"/>
      <c r="Y122" s="137">
        <f t="shared" si="96"/>
        <v>0</v>
      </c>
      <c r="Z122" s="177">
        <f t="shared" si="97"/>
        <v>0</v>
      </c>
      <c r="AA122" s="6"/>
      <c r="AB122" s="137">
        <f t="shared" si="98"/>
        <v>0</v>
      </c>
      <c r="AC122" s="166">
        <f t="shared" si="99"/>
        <v>0</v>
      </c>
      <c r="AD122" s="6"/>
      <c r="AE122" s="137">
        <f t="shared" si="100"/>
        <v>0</v>
      </c>
      <c r="AF122" s="177">
        <f t="shared" si="101"/>
        <v>0</v>
      </c>
      <c r="AG122" s="6"/>
      <c r="AH122" s="137">
        <f t="shared" si="102"/>
        <v>0</v>
      </c>
      <c r="AI122" s="166">
        <f t="shared" si="103"/>
        <v>0</v>
      </c>
      <c r="AJ122" s="163">
        <f t="shared" si="104"/>
        <v>0</v>
      </c>
      <c r="AK122" s="164">
        <f t="shared" si="105"/>
        <v>0</v>
      </c>
    </row>
    <row r="123" spans="2:37" outlineLevel="1">
      <c r="B123" s="236" t="s">
        <v>91</v>
      </c>
      <c r="C123" s="62" t="s">
        <v>103</v>
      </c>
      <c r="D123" s="68"/>
      <c r="E123" s="69"/>
      <c r="F123" s="68"/>
      <c r="G123" s="137">
        <f t="shared" si="84"/>
        <v>0</v>
      </c>
      <c r="H123" s="177">
        <f t="shared" si="85"/>
        <v>0</v>
      </c>
      <c r="I123" s="68">
        <v>2</v>
      </c>
      <c r="J123" s="137">
        <f t="shared" si="92"/>
        <v>2</v>
      </c>
      <c r="K123" s="166">
        <f t="shared" si="93"/>
        <v>0</v>
      </c>
      <c r="L123" s="68"/>
      <c r="M123" s="137">
        <f t="shared" si="94"/>
        <v>2</v>
      </c>
      <c r="N123" s="177">
        <f t="shared" si="95"/>
        <v>0</v>
      </c>
      <c r="O123" s="68"/>
      <c r="P123" s="137">
        <f t="shared" si="86"/>
        <v>2</v>
      </c>
      <c r="Q123" s="166">
        <f t="shared" si="87"/>
        <v>0</v>
      </c>
      <c r="R123" s="172">
        <f t="shared" si="88"/>
        <v>2</v>
      </c>
      <c r="S123" s="164">
        <f t="shared" si="89"/>
        <v>0</v>
      </c>
      <c r="U123" s="6"/>
      <c r="V123" s="137">
        <f t="shared" si="90"/>
        <v>2</v>
      </c>
      <c r="W123" s="166">
        <f t="shared" si="91"/>
        <v>0</v>
      </c>
      <c r="X123" s="6"/>
      <c r="Y123" s="137">
        <f t="shared" si="96"/>
        <v>2</v>
      </c>
      <c r="Z123" s="177">
        <f t="shared" si="97"/>
        <v>0</v>
      </c>
      <c r="AA123" s="6"/>
      <c r="AB123" s="137">
        <f t="shared" si="98"/>
        <v>2</v>
      </c>
      <c r="AC123" s="166">
        <f t="shared" si="99"/>
        <v>0</v>
      </c>
      <c r="AD123" s="6"/>
      <c r="AE123" s="137">
        <f t="shared" si="100"/>
        <v>2</v>
      </c>
      <c r="AF123" s="177">
        <f t="shared" si="101"/>
        <v>0</v>
      </c>
      <c r="AG123" s="6"/>
      <c r="AH123" s="137">
        <f t="shared" si="102"/>
        <v>2</v>
      </c>
      <c r="AI123" s="166">
        <f t="shared" si="103"/>
        <v>0</v>
      </c>
      <c r="AJ123" s="163">
        <f t="shared" si="104"/>
        <v>0</v>
      </c>
      <c r="AK123" s="164">
        <f t="shared" si="105"/>
        <v>0</v>
      </c>
    </row>
    <row r="124" spans="2:37" outlineLevel="1">
      <c r="B124" s="236" t="s">
        <v>92</v>
      </c>
      <c r="C124" s="62" t="s">
        <v>103</v>
      </c>
      <c r="D124" s="68"/>
      <c r="E124" s="69"/>
      <c r="F124" s="68"/>
      <c r="G124" s="137">
        <f t="shared" si="84"/>
        <v>0</v>
      </c>
      <c r="H124" s="177">
        <f t="shared" si="85"/>
        <v>0</v>
      </c>
      <c r="I124" s="68"/>
      <c r="J124" s="137">
        <f t="shared" si="92"/>
        <v>0</v>
      </c>
      <c r="K124" s="166">
        <f t="shared" si="93"/>
        <v>0</v>
      </c>
      <c r="L124" s="68">
        <v>6</v>
      </c>
      <c r="M124" s="137">
        <f t="shared" si="94"/>
        <v>6</v>
      </c>
      <c r="N124" s="177">
        <f t="shared" si="95"/>
        <v>0</v>
      </c>
      <c r="O124" s="68">
        <v>3</v>
      </c>
      <c r="P124" s="137">
        <f t="shared" si="86"/>
        <v>9</v>
      </c>
      <c r="Q124" s="166">
        <f t="shared" si="87"/>
        <v>0.5</v>
      </c>
      <c r="R124" s="172">
        <f t="shared" si="88"/>
        <v>9</v>
      </c>
      <c r="S124" s="164">
        <f t="shared" si="89"/>
        <v>0</v>
      </c>
      <c r="U124" s="6">
        <v>6</v>
      </c>
      <c r="V124" s="137">
        <f t="shared" si="90"/>
        <v>15</v>
      </c>
      <c r="W124" s="166">
        <f t="shared" si="91"/>
        <v>0.66666666666666663</v>
      </c>
      <c r="X124" s="6">
        <v>12</v>
      </c>
      <c r="Y124" s="137">
        <f t="shared" si="96"/>
        <v>27</v>
      </c>
      <c r="Z124" s="177">
        <f t="shared" si="97"/>
        <v>0.8</v>
      </c>
      <c r="AA124" s="6">
        <v>7</v>
      </c>
      <c r="AB124" s="137">
        <f t="shared" si="98"/>
        <v>34</v>
      </c>
      <c r="AC124" s="166">
        <f t="shared" si="99"/>
        <v>0.25925925925925924</v>
      </c>
      <c r="AD124" s="6">
        <v>9</v>
      </c>
      <c r="AE124" s="137">
        <f t="shared" si="100"/>
        <v>43</v>
      </c>
      <c r="AF124" s="177">
        <f t="shared" si="101"/>
        <v>0.26470588235294118</v>
      </c>
      <c r="AG124" s="6">
        <v>6</v>
      </c>
      <c r="AH124" s="137">
        <f t="shared" si="102"/>
        <v>49</v>
      </c>
      <c r="AI124" s="166">
        <f t="shared" si="103"/>
        <v>0.13953488372093023</v>
      </c>
      <c r="AJ124" s="163">
        <f t="shared" si="104"/>
        <v>40</v>
      </c>
      <c r="AK124" s="164">
        <f t="shared" si="105"/>
        <v>0.34439288462492534</v>
      </c>
    </row>
    <row r="125" spans="2:37" outlineLevel="1">
      <c r="B125" s="235" t="s">
        <v>84</v>
      </c>
      <c r="C125" s="62" t="s">
        <v>103</v>
      </c>
      <c r="D125" s="68"/>
      <c r="E125" s="69"/>
      <c r="F125" s="68"/>
      <c r="G125" s="137">
        <f t="shared" si="84"/>
        <v>0</v>
      </c>
      <c r="H125" s="177">
        <f t="shared" si="85"/>
        <v>0</v>
      </c>
      <c r="I125" s="68"/>
      <c r="J125" s="137">
        <f t="shared" si="92"/>
        <v>0</v>
      </c>
      <c r="K125" s="166">
        <f t="shared" si="93"/>
        <v>0</v>
      </c>
      <c r="L125" s="68"/>
      <c r="M125" s="137">
        <f t="shared" si="94"/>
        <v>0</v>
      </c>
      <c r="N125" s="177">
        <f t="shared" si="95"/>
        <v>0</v>
      </c>
      <c r="O125" s="68"/>
      <c r="P125" s="137">
        <f t="shared" si="86"/>
        <v>0</v>
      </c>
      <c r="Q125" s="166">
        <f t="shared" si="87"/>
        <v>0</v>
      </c>
      <c r="R125" s="172">
        <f t="shared" si="88"/>
        <v>0</v>
      </c>
      <c r="S125" s="164">
        <f t="shared" si="89"/>
        <v>0</v>
      </c>
      <c r="U125" s="6"/>
      <c r="V125" s="137">
        <f t="shared" si="90"/>
        <v>0</v>
      </c>
      <c r="W125" s="166">
        <f t="shared" si="91"/>
        <v>0</v>
      </c>
      <c r="X125" s="6"/>
      <c r="Y125" s="137">
        <f t="shared" si="96"/>
        <v>0</v>
      </c>
      <c r="Z125" s="177">
        <f t="shared" si="97"/>
        <v>0</v>
      </c>
      <c r="AA125" s="6"/>
      <c r="AB125" s="137">
        <f t="shared" si="98"/>
        <v>0</v>
      </c>
      <c r="AC125" s="166">
        <f t="shared" si="99"/>
        <v>0</v>
      </c>
      <c r="AD125" s="6"/>
      <c r="AE125" s="137">
        <f t="shared" si="100"/>
        <v>0</v>
      </c>
      <c r="AF125" s="177">
        <f t="shared" si="101"/>
        <v>0</v>
      </c>
      <c r="AG125" s="6"/>
      <c r="AH125" s="137">
        <f t="shared" si="102"/>
        <v>0</v>
      </c>
      <c r="AI125" s="166">
        <f t="shared" si="103"/>
        <v>0</v>
      </c>
      <c r="AJ125" s="163">
        <f t="shared" si="104"/>
        <v>0</v>
      </c>
      <c r="AK125" s="164">
        <f t="shared" si="105"/>
        <v>0</v>
      </c>
    </row>
    <row r="126" spans="2:37" outlineLevel="1">
      <c r="B126" s="236" t="s">
        <v>93</v>
      </c>
      <c r="C126" s="62" t="s">
        <v>103</v>
      </c>
      <c r="D126" s="68"/>
      <c r="E126" s="69"/>
      <c r="F126" s="68">
        <v>1</v>
      </c>
      <c r="G126" s="137">
        <f t="shared" si="84"/>
        <v>1</v>
      </c>
      <c r="H126" s="177">
        <f t="shared" si="85"/>
        <v>0</v>
      </c>
      <c r="I126" s="68">
        <v>1</v>
      </c>
      <c r="J126" s="137">
        <f t="shared" si="92"/>
        <v>2</v>
      </c>
      <c r="K126" s="166">
        <f t="shared" si="93"/>
        <v>1</v>
      </c>
      <c r="L126" s="68">
        <v>13</v>
      </c>
      <c r="M126" s="137">
        <f t="shared" si="94"/>
        <v>15</v>
      </c>
      <c r="N126" s="177">
        <f t="shared" si="95"/>
        <v>6.5</v>
      </c>
      <c r="O126" s="68">
        <v>3</v>
      </c>
      <c r="P126" s="137">
        <f t="shared" si="86"/>
        <v>18</v>
      </c>
      <c r="Q126" s="166">
        <f t="shared" si="87"/>
        <v>0.2</v>
      </c>
      <c r="R126" s="172">
        <f t="shared" si="88"/>
        <v>18</v>
      </c>
      <c r="S126" s="164">
        <f t="shared" si="89"/>
        <v>0</v>
      </c>
      <c r="U126" s="6">
        <v>13</v>
      </c>
      <c r="V126" s="137">
        <f t="shared" si="90"/>
        <v>31</v>
      </c>
      <c r="W126" s="166">
        <f t="shared" si="91"/>
        <v>0.72222222222222221</v>
      </c>
      <c r="X126" s="6">
        <v>39</v>
      </c>
      <c r="Y126" s="137">
        <f t="shared" si="96"/>
        <v>70</v>
      </c>
      <c r="Z126" s="177">
        <f t="shared" si="97"/>
        <v>1.2580645161290323</v>
      </c>
      <c r="AA126" s="6">
        <v>37</v>
      </c>
      <c r="AB126" s="137">
        <f t="shared" si="98"/>
        <v>107</v>
      </c>
      <c r="AC126" s="166">
        <f t="shared" si="99"/>
        <v>0.52857142857142858</v>
      </c>
      <c r="AD126" s="6">
        <v>34</v>
      </c>
      <c r="AE126" s="137">
        <f t="shared" si="100"/>
        <v>141</v>
      </c>
      <c r="AF126" s="177">
        <f t="shared" si="101"/>
        <v>0.31775700934579437</v>
      </c>
      <c r="AG126" s="6">
        <v>19</v>
      </c>
      <c r="AH126" s="137">
        <f t="shared" si="102"/>
        <v>160</v>
      </c>
      <c r="AI126" s="166">
        <f t="shared" si="103"/>
        <v>0.13475177304964539</v>
      </c>
      <c r="AJ126" s="163">
        <f t="shared" si="104"/>
        <v>142</v>
      </c>
      <c r="AK126" s="164">
        <f t="shared" si="105"/>
        <v>0.50726485296654444</v>
      </c>
    </row>
    <row r="127" spans="2:37" outlineLevel="1">
      <c r="B127" s="235" t="s">
        <v>94</v>
      </c>
      <c r="C127" s="62" t="s">
        <v>103</v>
      </c>
      <c r="D127" s="68"/>
      <c r="E127" s="69"/>
      <c r="F127" s="68"/>
      <c r="G127" s="137">
        <f t="shared" si="84"/>
        <v>0</v>
      </c>
      <c r="H127" s="177">
        <f t="shared" si="85"/>
        <v>0</v>
      </c>
      <c r="I127" s="68"/>
      <c r="J127" s="137">
        <f t="shared" si="92"/>
        <v>0</v>
      </c>
      <c r="K127" s="166">
        <f t="shared" si="93"/>
        <v>0</v>
      </c>
      <c r="L127" s="68"/>
      <c r="M127" s="137">
        <f t="shared" si="94"/>
        <v>0</v>
      </c>
      <c r="N127" s="177">
        <f t="shared" si="95"/>
        <v>0</v>
      </c>
      <c r="O127" s="68"/>
      <c r="P127" s="137">
        <f t="shared" si="86"/>
        <v>0</v>
      </c>
      <c r="Q127" s="166">
        <f t="shared" si="87"/>
        <v>0</v>
      </c>
      <c r="R127" s="172">
        <f t="shared" si="88"/>
        <v>0</v>
      </c>
      <c r="S127" s="164">
        <f t="shared" si="89"/>
        <v>0</v>
      </c>
      <c r="U127" s="6"/>
      <c r="V127" s="137">
        <f t="shared" si="90"/>
        <v>0</v>
      </c>
      <c r="W127" s="166">
        <f t="shared" si="91"/>
        <v>0</v>
      </c>
      <c r="X127" s="6"/>
      <c r="Y127" s="137">
        <f t="shared" si="96"/>
        <v>0</v>
      </c>
      <c r="Z127" s="177">
        <f t="shared" si="97"/>
        <v>0</v>
      </c>
      <c r="AA127" s="6"/>
      <c r="AB127" s="137">
        <f t="shared" si="98"/>
        <v>0</v>
      </c>
      <c r="AC127" s="166">
        <f t="shared" si="99"/>
        <v>0</v>
      </c>
      <c r="AD127" s="6"/>
      <c r="AE127" s="137">
        <f t="shared" si="100"/>
        <v>0</v>
      </c>
      <c r="AF127" s="177">
        <f t="shared" si="101"/>
        <v>0</v>
      </c>
      <c r="AG127" s="6"/>
      <c r="AH127" s="137">
        <f t="shared" si="102"/>
        <v>0</v>
      </c>
      <c r="AI127" s="166">
        <f t="shared" si="103"/>
        <v>0</v>
      </c>
      <c r="AJ127" s="163">
        <f t="shared" si="104"/>
        <v>0</v>
      </c>
      <c r="AK127" s="164">
        <f t="shared" si="105"/>
        <v>0</v>
      </c>
    </row>
    <row r="128" spans="2:37" outlineLevel="1">
      <c r="B128" s="236" t="s">
        <v>95</v>
      </c>
      <c r="C128" s="62" t="s">
        <v>103</v>
      </c>
      <c r="D128" s="68"/>
      <c r="E128" s="69"/>
      <c r="F128" s="68"/>
      <c r="G128" s="137">
        <f t="shared" si="84"/>
        <v>0</v>
      </c>
      <c r="H128" s="177">
        <f t="shared" si="85"/>
        <v>0</v>
      </c>
      <c r="I128" s="68"/>
      <c r="J128" s="137">
        <f t="shared" si="92"/>
        <v>0</v>
      </c>
      <c r="K128" s="166">
        <f t="shared" si="93"/>
        <v>0</v>
      </c>
      <c r="L128" s="68"/>
      <c r="M128" s="137">
        <f t="shared" si="94"/>
        <v>0</v>
      </c>
      <c r="N128" s="177">
        <f t="shared" si="95"/>
        <v>0</v>
      </c>
      <c r="O128" s="68"/>
      <c r="P128" s="137">
        <f t="shared" si="86"/>
        <v>0</v>
      </c>
      <c r="Q128" s="166">
        <f t="shared" si="87"/>
        <v>0</v>
      </c>
      <c r="R128" s="172">
        <f t="shared" si="88"/>
        <v>0</v>
      </c>
      <c r="S128" s="164">
        <f t="shared" si="89"/>
        <v>0</v>
      </c>
      <c r="U128" s="6"/>
      <c r="V128" s="137">
        <f t="shared" si="90"/>
        <v>0</v>
      </c>
      <c r="W128" s="166">
        <f t="shared" si="91"/>
        <v>0</v>
      </c>
      <c r="X128" s="6"/>
      <c r="Y128" s="137">
        <f t="shared" si="96"/>
        <v>0</v>
      </c>
      <c r="Z128" s="177">
        <f t="shared" si="97"/>
        <v>0</v>
      </c>
      <c r="AA128" s="6"/>
      <c r="AB128" s="137">
        <f t="shared" si="98"/>
        <v>0</v>
      </c>
      <c r="AC128" s="166">
        <f t="shared" si="99"/>
        <v>0</v>
      </c>
      <c r="AD128" s="6"/>
      <c r="AE128" s="137">
        <f t="shared" si="100"/>
        <v>0</v>
      </c>
      <c r="AF128" s="177">
        <f t="shared" si="101"/>
        <v>0</v>
      </c>
      <c r="AG128" s="6"/>
      <c r="AH128" s="137">
        <f t="shared" si="102"/>
        <v>0</v>
      </c>
      <c r="AI128" s="166">
        <f t="shared" si="103"/>
        <v>0</v>
      </c>
      <c r="AJ128" s="163">
        <f t="shared" si="104"/>
        <v>0</v>
      </c>
      <c r="AK128" s="164">
        <f t="shared" si="105"/>
        <v>0</v>
      </c>
    </row>
    <row r="129" spans="2:37" outlineLevel="1">
      <c r="B129" s="236" t="s">
        <v>96</v>
      </c>
      <c r="C129" s="62" t="s">
        <v>103</v>
      </c>
      <c r="D129" s="68">
        <v>5</v>
      </c>
      <c r="E129" s="69">
        <f>5+D129</f>
        <v>10</v>
      </c>
      <c r="F129" s="68">
        <v>1</v>
      </c>
      <c r="G129" s="137">
        <f t="shared" si="84"/>
        <v>11</v>
      </c>
      <c r="H129" s="177">
        <f t="shared" si="85"/>
        <v>0.1</v>
      </c>
      <c r="I129" s="68">
        <v>5</v>
      </c>
      <c r="J129" s="137">
        <f t="shared" si="92"/>
        <v>16</v>
      </c>
      <c r="K129" s="166">
        <f t="shared" si="93"/>
        <v>0.45454545454545453</v>
      </c>
      <c r="L129" s="68">
        <v>21</v>
      </c>
      <c r="M129" s="137">
        <f t="shared" si="94"/>
        <v>37</v>
      </c>
      <c r="N129" s="177">
        <f t="shared" si="95"/>
        <v>1.3125</v>
      </c>
      <c r="O129" s="68">
        <v>7</v>
      </c>
      <c r="P129" s="137">
        <f t="shared" si="86"/>
        <v>44</v>
      </c>
      <c r="Q129" s="166">
        <f t="shared" si="87"/>
        <v>0.1891891891891892</v>
      </c>
      <c r="R129" s="172">
        <f t="shared" si="88"/>
        <v>39</v>
      </c>
      <c r="S129" s="164">
        <f t="shared" si="89"/>
        <v>0.44831546851516535</v>
      </c>
      <c r="U129" s="6">
        <v>11</v>
      </c>
      <c r="V129" s="137">
        <f t="shared" si="90"/>
        <v>55</v>
      </c>
      <c r="W129" s="166">
        <f t="shared" si="91"/>
        <v>0.25</v>
      </c>
      <c r="X129" s="6">
        <v>11</v>
      </c>
      <c r="Y129" s="137">
        <f t="shared" si="96"/>
        <v>66</v>
      </c>
      <c r="Z129" s="177">
        <f t="shared" si="97"/>
        <v>0.2</v>
      </c>
      <c r="AA129" s="6">
        <v>6</v>
      </c>
      <c r="AB129" s="137">
        <f t="shared" si="98"/>
        <v>72</v>
      </c>
      <c r="AC129" s="166">
        <f t="shared" si="99"/>
        <v>9.0909090909090912E-2</v>
      </c>
      <c r="AD129" s="6">
        <v>4</v>
      </c>
      <c r="AE129" s="137">
        <f t="shared" si="100"/>
        <v>76</v>
      </c>
      <c r="AF129" s="177">
        <f t="shared" si="101"/>
        <v>5.5555555555555552E-2</v>
      </c>
      <c r="AG129" s="6">
        <v>4</v>
      </c>
      <c r="AH129" s="137">
        <f t="shared" si="102"/>
        <v>80</v>
      </c>
      <c r="AI129" s="166">
        <f t="shared" si="103"/>
        <v>5.2631578947368418E-2</v>
      </c>
      <c r="AJ129" s="163">
        <f t="shared" si="104"/>
        <v>36</v>
      </c>
      <c r="AK129" s="164">
        <f t="shared" si="105"/>
        <v>9.8200973552224902E-2</v>
      </c>
    </row>
    <row r="130" spans="2:37" ht="15" customHeight="1" outlineLevel="1">
      <c r="B130" s="49" t="s">
        <v>135</v>
      </c>
      <c r="C130" s="46" t="s">
        <v>103</v>
      </c>
      <c r="D130" s="169">
        <f>SUM(D107:D129)</f>
        <v>5</v>
      </c>
      <c r="E130" s="169">
        <f>SUM(E107:E129)</f>
        <v>10</v>
      </c>
      <c r="F130" s="169">
        <f>SUM(F107:F129)</f>
        <v>2</v>
      </c>
      <c r="G130" s="169">
        <f>SUM(G107:G129)</f>
        <v>12</v>
      </c>
      <c r="H130" s="178">
        <f>IFERROR((G130-E130)/E130,0)</f>
        <v>0.2</v>
      </c>
      <c r="I130" s="169">
        <f>SUM(I107:I129)</f>
        <v>8</v>
      </c>
      <c r="J130" s="169">
        <f>SUM(J107:J129)</f>
        <v>20</v>
      </c>
      <c r="K130" s="165">
        <f t="shared" ref="K130" si="106">IFERROR((J130-G130)/G130,0)</f>
        <v>0.66666666666666663</v>
      </c>
      <c r="L130" s="169">
        <f>SUM(L107:L129)</f>
        <v>40</v>
      </c>
      <c r="M130" s="169">
        <f>SUM(M107:M129)</f>
        <v>60</v>
      </c>
      <c r="N130" s="178">
        <f t="shared" ref="N130" si="107">IFERROR((M130-J130)/J130,0)</f>
        <v>2</v>
      </c>
      <c r="O130" s="169">
        <f>SUM(O107:O129)</f>
        <v>13</v>
      </c>
      <c r="P130" s="169">
        <f>SUM(P107:P129)</f>
        <v>73</v>
      </c>
      <c r="Q130" s="165">
        <f t="shared" si="87"/>
        <v>0.21666666666666667</v>
      </c>
      <c r="R130" s="169">
        <f>SUM(R107:R129)</f>
        <v>68</v>
      </c>
      <c r="S130" s="161">
        <f t="shared" si="89"/>
        <v>0.64373088345424079</v>
      </c>
      <c r="U130" s="169">
        <f>SUM(U107:U129)</f>
        <v>48</v>
      </c>
      <c r="V130" s="169">
        <f>SUM(V107:V129)</f>
        <v>121</v>
      </c>
      <c r="W130" s="165">
        <f>IFERROR((V130-P130)/P130,0)</f>
        <v>0.65753424657534243</v>
      </c>
      <c r="X130" s="169">
        <f>SUM(X107:X129)</f>
        <v>92</v>
      </c>
      <c r="Y130" s="169">
        <f>SUM(Y107:Y129)</f>
        <v>213</v>
      </c>
      <c r="Z130" s="174">
        <f>IFERROR((Y130-V130)/V130,0)</f>
        <v>0.76033057851239672</v>
      </c>
      <c r="AA130" s="169">
        <f>SUM(AA107:AA129)</f>
        <v>63</v>
      </c>
      <c r="AB130" s="169">
        <f>SUM(AB107:AB129)</f>
        <v>276</v>
      </c>
      <c r="AC130" s="173">
        <f>IFERROR((AB130-Y130)/Y130,0)</f>
        <v>0.29577464788732394</v>
      </c>
      <c r="AD130" s="169">
        <f>SUM(AD107:AD129)</f>
        <v>59</v>
      </c>
      <c r="AE130" s="169">
        <f>SUM(AE107:AE129)</f>
        <v>335</v>
      </c>
      <c r="AF130" s="174">
        <f>IFERROR((AE130-AB130)/AB130,0)</f>
        <v>0.21376811594202899</v>
      </c>
      <c r="AG130" s="169">
        <f>SUM(AG107:AG129)</f>
        <v>41</v>
      </c>
      <c r="AH130" s="169">
        <f>SUM(AH107:AH129)</f>
        <v>376</v>
      </c>
      <c r="AI130" s="160">
        <f>IFERROR((AH130-AE130)/AE130,0)</f>
        <v>0.12238805970149254</v>
      </c>
      <c r="AJ130" s="169">
        <f>SUM(AJ107:AJ129)</f>
        <v>303</v>
      </c>
      <c r="AK130" s="164">
        <f t="shared" ref="AK130" si="108">IFERROR((AH130/V130)^(1/4)-1,0)</f>
        <v>0.32770202810123017</v>
      </c>
    </row>
    <row r="132" spans="2:37" ht="15.6">
      <c r="B132" s="293" t="s">
        <v>107</v>
      </c>
      <c r="C132" s="293"/>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93"/>
      <c r="AE132" s="293"/>
      <c r="AF132" s="293"/>
      <c r="AG132" s="293"/>
      <c r="AH132" s="293"/>
      <c r="AI132" s="293"/>
      <c r="AJ132" s="293"/>
      <c r="AK132" s="293"/>
    </row>
    <row r="133" spans="2:37" ht="5.45" customHeight="1" outlineLevel="1">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row>
    <row r="134" spans="2:37" outlineLevel="1">
      <c r="B134" s="304"/>
      <c r="C134" s="325" t="s">
        <v>102</v>
      </c>
      <c r="D134" s="310" t="s">
        <v>127</v>
      </c>
      <c r="E134" s="312"/>
      <c r="F134" s="312"/>
      <c r="G134" s="312"/>
      <c r="H134" s="312"/>
      <c r="I134" s="312"/>
      <c r="J134" s="312"/>
      <c r="K134" s="312"/>
      <c r="L134" s="312"/>
      <c r="M134" s="312"/>
      <c r="N134" s="312"/>
      <c r="O134" s="312"/>
      <c r="P134" s="312"/>
      <c r="Q134" s="311"/>
      <c r="R134" s="313" t="str">
        <f xml:space="preserve"> D135&amp;" - "&amp;O135</f>
        <v>2019 - 2023</v>
      </c>
      <c r="S134" s="314"/>
      <c r="U134" s="310" t="s">
        <v>140</v>
      </c>
      <c r="V134" s="312"/>
      <c r="W134" s="312"/>
      <c r="X134" s="312"/>
      <c r="Y134" s="312"/>
      <c r="Z134" s="312"/>
      <c r="AA134" s="312"/>
      <c r="AB134" s="312"/>
      <c r="AC134" s="312"/>
      <c r="AD134" s="312"/>
      <c r="AE134" s="312"/>
      <c r="AF134" s="312"/>
      <c r="AG134" s="312"/>
      <c r="AH134" s="312"/>
      <c r="AI134" s="312"/>
      <c r="AJ134" s="312"/>
      <c r="AK134" s="311"/>
    </row>
    <row r="135" spans="2:37" outlineLevel="1">
      <c r="B135" s="305"/>
      <c r="C135" s="325"/>
      <c r="D135" s="310">
        <f>$C$3-5</f>
        <v>2019</v>
      </c>
      <c r="E135" s="311"/>
      <c r="F135" s="312">
        <f>$C$3-4</f>
        <v>2020</v>
      </c>
      <c r="G135" s="312"/>
      <c r="H135" s="312"/>
      <c r="I135" s="310">
        <f>$C$3-3</f>
        <v>2021</v>
      </c>
      <c r="J135" s="312"/>
      <c r="K135" s="311"/>
      <c r="L135" s="310">
        <f>$C$3-2</f>
        <v>2022</v>
      </c>
      <c r="M135" s="312"/>
      <c r="N135" s="311"/>
      <c r="O135" s="310">
        <f>$C$3-1</f>
        <v>2023</v>
      </c>
      <c r="P135" s="312"/>
      <c r="Q135" s="311"/>
      <c r="R135" s="315"/>
      <c r="S135" s="316"/>
      <c r="U135" s="310">
        <f>$C$3</f>
        <v>2024</v>
      </c>
      <c r="V135" s="312"/>
      <c r="W135" s="311"/>
      <c r="X135" s="312">
        <f>$C$3+1</f>
        <v>2025</v>
      </c>
      <c r="Y135" s="312"/>
      <c r="Z135" s="312"/>
      <c r="AA135" s="310">
        <f>$C$3+2</f>
        <v>2026</v>
      </c>
      <c r="AB135" s="312"/>
      <c r="AC135" s="311"/>
      <c r="AD135" s="312">
        <f>$C$3+3</f>
        <v>2027</v>
      </c>
      <c r="AE135" s="312"/>
      <c r="AF135" s="312"/>
      <c r="AG135" s="310">
        <f>$C$3+4</f>
        <v>2028</v>
      </c>
      <c r="AH135" s="312"/>
      <c r="AI135" s="311"/>
      <c r="AJ135" s="317" t="str">
        <f>U135&amp;" - "&amp;AG135</f>
        <v>2024 - 2028</v>
      </c>
      <c r="AK135" s="318"/>
    </row>
    <row r="136" spans="2:37" ht="28.9" outlineLevel="1">
      <c r="B136" s="306"/>
      <c r="C136" s="325"/>
      <c r="D136" s="64" t="s">
        <v>129</v>
      </c>
      <c r="E136" s="65" t="s">
        <v>130</v>
      </c>
      <c r="F136" s="74" t="s">
        <v>129</v>
      </c>
      <c r="G136" s="8" t="s">
        <v>130</v>
      </c>
      <c r="H136" s="65" t="s">
        <v>131</v>
      </c>
      <c r="I136" s="74" t="s">
        <v>129</v>
      </c>
      <c r="J136" s="8" t="s">
        <v>130</v>
      </c>
      <c r="K136" s="65" t="s">
        <v>131</v>
      </c>
      <c r="L136" s="74" t="s">
        <v>129</v>
      </c>
      <c r="M136" s="8" t="s">
        <v>130</v>
      </c>
      <c r="N136" s="65" t="s">
        <v>131</v>
      </c>
      <c r="O136" s="74" t="s">
        <v>129</v>
      </c>
      <c r="P136" s="8" t="s">
        <v>130</v>
      </c>
      <c r="Q136" s="65" t="s">
        <v>131</v>
      </c>
      <c r="R136" s="64" t="s">
        <v>123</v>
      </c>
      <c r="S136" s="119" t="s">
        <v>132</v>
      </c>
      <c r="U136" s="64" t="s">
        <v>129</v>
      </c>
      <c r="V136" s="8" t="s">
        <v>130</v>
      </c>
      <c r="W136" s="65" t="s">
        <v>131</v>
      </c>
      <c r="X136" s="74" t="s">
        <v>129</v>
      </c>
      <c r="Y136" s="8" t="s">
        <v>130</v>
      </c>
      <c r="Z136" s="65" t="s">
        <v>131</v>
      </c>
      <c r="AA136" s="74" t="s">
        <v>129</v>
      </c>
      <c r="AB136" s="8" t="s">
        <v>130</v>
      </c>
      <c r="AC136" s="65" t="s">
        <v>131</v>
      </c>
      <c r="AD136" s="74" t="s">
        <v>129</v>
      </c>
      <c r="AE136" s="8" t="s">
        <v>130</v>
      </c>
      <c r="AF136" s="65" t="s">
        <v>131</v>
      </c>
      <c r="AG136" s="74" t="s">
        <v>129</v>
      </c>
      <c r="AH136" s="8" t="s">
        <v>130</v>
      </c>
      <c r="AI136" s="65" t="s">
        <v>131</v>
      </c>
      <c r="AJ136" s="74" t="s">
        <v>123</v>
      </c>
      <c r="AK136" s="119" t="s">
        <v>132</v>
      </c>
    </row>
    <row r="137" spans="2:37" outlineLevel="1">
      <c r="B137" s="235" t="s">
        <v>75</v>
      </c>
      <c r="C137" s="62" t="s">
        <v>103</v>
      </c>
      <c r="D137" s="68"/>
      <c r="E137" s="69">
        <v>0</v>
      </c>
      <c r="F137" s="68"/>
      <c r="G137" s="137">
        <f t="shared" ref="G137:G159" si="109">E137+F137</f>
        <v>0</v>
      </c>
      <c r="H137" s="177">
        <f t="shared" ref="H137:H159" si="110">IFERROR((G137-E137)/E137,0)</f>
        <v>0</v>
      </c>
      <c r="I137" s="68"/>
      <c r="J137" s="137">
        <f>G137+I137</f>
        <v>0</v>
      </c>
      <c r="K137" s="166">
        <f>IFERROR((J137-G137)/G137,0)</f>
        <v>0</v>
      </c>
      <c r="L137" s="67"/>
      <c r="M137" s="137">
        <f>J137+L137</f>
        <v>0</v>
      </c>
      <c r="N137" s="177">
        <f>IFERROR((M137-J137)/J137,0)</f>
        <v>0</v>
      </c>
      <c r="O137" s="68"/>
      <c r="P137" s="137">
        <f t="shared" ref="P137:P159" si="111">M137+O137</f>
        <v>0</v>
      </c>
      <c r="Q137" s="166">
        <f t="shared" ref="Q137:Q160" si="112">IFERROR((P137-M137)/M137,0)</f>
        <v>0</v>
      </c>
      <c r="R137" s="172">
        <f t="shared" ref="R137:R159" si="113">D137+F137+I137+L137+O137</f>
        <v>0</v>
      </c>
      <c r="S137" s="164">
        <f t="shared" ref="S137:S160" si="114">IFERROR((P137/E137)^(1/4)-1,0)</f>
        <v>0</v>
      </c>
      <c r="U137" s="6"/>
      <c r="V137" s="137">
        <f t="shared" ref="V137:V159" si="115">P137+U137</f>
        <v>0</v>
      </c>
      <c r="W137" s="166">
        <f t="shared" ref="W137:W159" si="116">IFERROR((V137-P137)/P137,0)</f>
        <v>0</v>
      </c>
      <c r="X137" s="6"/>
      <c r="Y137" s="137">
        <f>V137+X137</f>
        <v>0</v>
      </c>
      <c r="Z137" s="177">
        <f>IFERROR((Y137-V137)/V137,0)</f>
        <v>0</v>
      </c>
      <c r="AA137" s="6"/>
      <c r="AB137" s="137">
        <f>Y137+AA137</f>
        <v>0</v>
      </c>
      <c r="AC137" s="166">
        <f>IFERROR((AB137-Y137)/Y137,0)</f>
        <v>0</v>
      </c>
      <c r="AD137" s="6"/>
      <c r="AE137" s="137">
        <f>AB137+AD137</f>
        <v>0</v>
      </c>
      <c r="AF137" s="177">
        <f>IFERROR((AE137-AB137)/AB137,0)</f>
        <v>0</v>
      </c>
      <c r="AG137" s="6"/>
      <c r="AH137" s="137">
        <f>AE137+AG137</f>
        <v>0</v>
      </c>
      <c r="AI137" s="166">
        <f>IFERROR((AH137-AE137)/AE137,0)</f>
        <v>0</v>
      </c>
      <c r="AJ137" s="163">
        <f>U137+X137+AA137+AD137+AG137</f>
        <v>0</v>
      </c>
      <c r="AK137" s="164">
        <f>IFERROR((AH137/V137)^(1/4)-1,0)</f>
        <v>0</v>
      </c>
    </row>
    <row r="138" spans="2:37" outlineLevel="1">
      <c r="B138" s="236" t="s">
        <v>76</v>
      </c>
      <c r="C138" s="62" t="s">
        <v>103</v>
      </c>
      <c r="D138" s="68"/>
      <c r="E138" s="69">
        <v>0</v>
      </c>
      <c r="F138" s="68"/>
      <c r="G138" s="137">
        <f t="shared" si="109"/>
        <v>0</v>
      </c>
      <c r="H138" s="177">
        <f t="shared" si="110"/>
        <v>0</v>
      </c>
      <c r="I138" s="68"/>
      <c r="J138" s="137">
        <f t="shared" ref="J138:J159" si="117">G138+I138</f>
        <v>0</v>
      </c>
      <c r="K138" s="166">
        <f t="shared" ref="K138:K159" si="118">IFERROR((J138-G138)/G138,0)</f>
        <v>0</v>
      </c>
      <c r="L138" s="67"/>
      <c r="M138" s="137">
        <f t="shared" ref="M138:M159" si="119">J138+L138</f>
        <v>0</v>
      </c>
      <c r="N138" s="177">
        <f t="shared" ref="N138:N159" si="120">IFERROR((M138-J138)/J138,0)</f>
        <v>0</v>
      </c>
      <c r="O138" s="68"/>
      <c r="P138" s="137">
        <f t="shared" si="111"/>
        <v>0</v>
      </c>
      <c r="Q138" s="166">
        <f t="shared" si="112"/>
        <v>0</v>
      </c>
      <c r="R138" s="172">
        <f t="shared" si="113"/>
        <v>0</v>
      </c>
      <c r="S138" s="164">
        <f t="shared" si="114"/>
        <v>0</v>
      </c>
      <c r="U138" s="6">
        <v>4</v>
      </c>
      <c r="V138" s="137">
        <f t="shared" si="115"/>
        <v>4</v>
      </c>
      <c r="W138" s="166">
        <f t="shared" si="116"/>
        <v>0</v>
      </c>
      <c r="X138" s="6">
        <v>6</v>
      </c>
      <c r="Y138" s="137">
        <f t="shared" ref="Y138:Y159" si="121">V138+X138</f>
        <v>10</v>
      </c>
      <c r="Z138" s="177">
        <f t="shared" ref="Z138:Z159" si="122">IFERROR((Y138-V138)/V138,0)</f>
        <v>1.5</v>
      </c>
      <c r="AA138" s="6">
        <v>3</v>
      </c>
      <c r="AB138" s="137">
        <f t="shared" ref="AB138:AB159" si="123">Y138+AA138</f>
        <v>13</v>
      </c>
      <c r="AC138" s="166">
        <f t="shared" ref="AC138:AC159" si="124">IFERROR((AB138-Y138)/Y138,0)</f>
        <v>0.3</v>
      </c>
      <c r="AD138" s="6">
        <v>4</v>
      </c>
      <c r="AE138" s="137">
        <f t="shared" ref="AE138:AE159" si="125">AB138+AD138</f>
        <v>17</v>
      </c>
      <c r="AF138" s="177">
        <f t="shared" ref="AF138:AF159" si="126">IFERROR((AE138-AB138)/AB138,0)</f>
        <v>0.30769230769230771</v>
      </c>
      <c r="AG138" s="6">
        <v>4</v>
      </c>
      <c r="AH138" s="137">
        <f t="shared" ref="AH138:AH159" si="127">AE138+AG138</f>
        <v>21</v>
      </c>
      <c r="AI138" s="166">
        <f t="shared" ref="AI138:AI159" si="128">IFERROR((AH138-AE138)/AE138,0)</f>
        <v>0.23529411764705882</v>
      </c>
      <c r="AJ138" s="163">
        <f t="shared" ref="AJ138:AJ159" si="129">U138+X138+AA138+AD138+AG138</f>
        <v>21</v>
      </c>
      <c r="AK138" s="164">
        <f t="shared" ref="AK138:AK159" si="130">IFERROR((AH138/V138)^(1/4)-1,0)</f>
        <v>0.51370005201754565</v>
      </c>
    </row>
    <row r="139" spans="2:37" outlineLevel="1">
      <c r="B139" s="236" t="s">
        <v>77</v>
      </c>
      <c r="C139" s="62" t="s">
        <v>103</v>
      </c>
      <c r="D139" s="68"/>
      <c r="E139" s="69">
        <v>0</v>
      </c>
      <c r="F139" s="68"/>
      <c r="G139" s="137">
        <f t="shared" si="109"/>
        <v>0</v>
      </c>
      <c r="H139" s="177">
        <f t="shared" si="110"/>
        <v>0</v>
      </c>
      <c r="I139" s="68"/>
      <c r="J139" s="137">
        <f t="shared" si="117"/>
        <v>0</v>
      </c>
      <c r="K139" s="166">
        <f t="shared" si="118"/>
        <v>0</v>
      </c>
      <c r="L139" s="67"/>
      <c r="M139" s="137">
        <f t="shared" si="119"/>
        <v>0</v>
      </c>
      <c r="N139" s="177">
        <f t="shared" si="120"/>
        <v>0</v>
      </c>
      <c r="O139" s="68"/>
      <c r="P139" s="137">
        <f t="shared" si="111"/>
        <v>0</v>
      </c>
      <c r="Q139" s="166">
        <f t="shared" si="112"/>
        <v>0</v>
      </c>
      <c r="R139" s="172">
        <f t="shared" si="113"/>
        <v>0</v>
      </c>
      <c r="S139" s="164">
        <f t="shared" si="114"/>
        <v>0</v>
      </c>
      <c r="U139" s="6"/>
      <c r="V139" s="137">
        <f t="shared" si="115"/>
        <v>0</v>
      </c>
      <c r="W139" s="166">
        <f t="shared" si="116"/>
        <v>0</v>
      </c>
      <c r="X139" s="6"/>
      <c r="Y139" s="137">
        <f t="shared" si="121"/>
        <v>0</v>
      </c>
      <c r="Z139" s="177">
        <f t="shared" si="122"/>
        <v>0</v>
      </c>
      <c r="AA139" s="6"/>
      <c r="AB139" s="137">
        <f t="shared" si="123"/>
        <v>0</v>
      </c>
      <c r="AC139" s="166">
        <f t="shared" si="124"/>
        <v>0</v>
      </c>
      <c r="AD139" s="6"/>
      <c r="AE139" s="137">
        <f t="shared" si="125"/>
        <v>0</v>
      </c>
      <c r="AF139" s="177">
        <f t="shared" si="126"/>
        <v>0</v>
      </c>
      <c r="AG139" s="6"/>
      <c r="AH139" s="137">
        <f t="shared" si="127"/>
        <v>0</v>
      </c>
      <c r="AI139" s="166">
        <f t="shared" si="128"/>
        <v>0</v>
      </c>
      <c r="AJ139" s="163">
        <f t="shared" si="129"/>
        <v>0</v>
      </c>
      <c r="AK139" s="164">
        <f t="shared" si="130"/>
        <v>0</v>
      </c>
    </row>
    <row r="140" spans="2:37" outlineLevel="1">
      <c r="B140" s="235" t="s">
        <v>78</v>
      </c>
      <c r="C140" s="62" t="s">
        <v>103</v>
      </c>
      <c r="D140" s="68"/>
      <c r="E140" s="69">
        <v>0</v>
      </c>
      <c r="F140" s="68"/>
      <c r="G140" s="137">
        <f t="shared" si="109"/>
        <v>0</v>
      </c>
      <c r="H140" s="177">
        <f t="shared" si="110"/>
        <v>0</v>
      </c>
      <c r="I140" s="68"/>
      <c r="J140" s="137">
        <f t="shared" si="117"/>
        <v>0</v>
      </c>
      <c r="K140" s="166">
        <f t="shared" si="118"/>
        <v>0</v>
      </c>
      <c r="L140" s="67"/>
      <c r="M140" s="137">
        <f t="shared" si="119"/>
        <v>0</v>
      </c>
      <c r="N140" s="177">
        <f t="shared" si="120"/>
        <v>0</v>
      </c>
      <c r="O140" s="68"/>
      <c r="P140" s="137">
        <f t="shared" si="111"/>
        <v>0</v>
      </c>
      <c r="Q140" s="166">
        <f t="shared" si="112"/>
        <v>0</v>
      </c>
      <c r="R140" s="172">
        <f t="shared" si="113"/>
        <v>0</v>
      </c>
      <c r="S140" s="164">
        <f t="shared" si="114"/>
        <v>0</v>
      </c>
      <c r="U140" s="6"/>
      <c r="V140" s="137">
        <f t="shared" si="115"/>
        <v>0</v>
      </c>
      <c r="W140" s="166">
        <f t="shared" si="116"/>
        <v>0</v>
      </c>
      <c r="X140" s="6"/>
      <c r="Y140" s="137">
        <f t="shared" si="121"/>
        <v>0</v>
      </c>
      <c r="Z140" s="177">
        <f t="shared" si="122"/>
        <v>0</v>
      </c>
      <c r="AA140" s="6"/>
      <c r="AB140" s="137">
        <f t="shared" si="123"/>
        <v>0</v>
      </c>
      <c r="AC140" s="166">
        <f t="shared" si="124"/>
        <v>0</v>
      </c>
      <c r="AD140" s="6"/>
      <c r="AE140" s="137">
        <f t="shared" si="125"/>
        <v>0</v>
      </c>
      <c r="AF140" s="177">
        <f t="shared" si="126"/>
        <v>0</v>
      </c>
      <c r="AG140" s="6"/>
      <c r="AH140" s="137">
        <f t="shared" si="127"/>
        <v>0</v>
      </c>
      <c r="AI140" s="166">
        <f t="shared" si="128"/>
        <v>0</v>
      </c>
      <c r="AJ140" s="163">
        <f t="shared" si="129"/>
        <v>0</v>
      </c>
      <c r="AK140" s="164">
        <f t="shared" si="130"/>
        <v>0</v>
      </c>
    </row>
    <row r="141" spans="2:37" outlineLevel="1">
      <c r="B141" s="236" t="s">
        <v>79</v>
      </c>
      <c r="C141" s="62" t="s">
        <v>103</v>
      </c>
      <c r="D141" s="68"/>
      <c r="E141" s="69">
        <v>0</v>
      </c>
      <c r="F141" s="68"/>
      <c r="G141" s="137">
        <f t="shared" si="109"/>
        <v>0</v>
      </c>
      <c r="H141" s="177">
        <f t="shared" si="110"/>
        <v>0</v>
      </c>
      <c r="I141" s="68"/>
      <c r="J141" s="137">
        <f t="shared" si="117"/>
        <v>0</v>
      </c>
      <c r="K141" s="166">
        <f t="shared" si="118"/>
        <v>0</v>
      </c>
      <c r="L141" s="67"/>
      <c r="M141" s="137">
        <f t="shared" si="119"/>
        <v>0</v>
      </c>
      <c r="N141" s="177">
        <f t="shared" si="120"/>
        <v>0</v>
      </c>
      <c r="O141" s="68"/>
      <c r="P141" s="137">
        <f t="shared" si="111"/>
        <v>0</v>
      </c>
      <c r="Q141" s="166">
        <f t="shared" si="112"/>
        <v>0</v>
      </c>
      <c r="R141" s="172">
        <f t="shared" si="113"/>
        <v>0</v>
      </c>
      <c r="S141" s="164">
        <f t="shared" si="114"/>
        <v>0</v>
      </c>
      <c r="U141" s="6">
        <v>2</v>
      </c>
      <c r="V141" s="137">
        <f t="shared" si="115"/>
        <v>2</v>
      </c>
      <c r="W141" s="166">
        <f t="shared" si="116"/>
        <v>0</v>
      </c>
      <c r="X141" s="6">
        <v>2</v>
      </c>
      <c r="Y141" s="137">
        <f t="shared" si="121"/>
        <v>4</v>
      </c>
      <c r="Z141" s="177">
        <f t="shared" si="122"/>
        <v>1</v>
      </c>
      <c r="AA141" s="6">
        <v>1</v>
      </c>
      <c r="AB141" s="137">
        <f t="shared" si="123"/>
        <v>5</v>
      </c>
      <c r="AC141" s="166">
        <f t="shared" si="124"/>
        <v>0.25</v>
      </c>
      <c r="AD141" s="6"/>
      <c r="AE141" s="137">
        <f t="shared" si="125"/>
        <v>5</v>
      </c>
      <c r="AF141" s="177">
        <f t="shared" si="126"/>
        <v>0</v>
      </c>
      <c r="AG141" s="6"/>
      <c r="AH141" s="137">
        <f t="shared" si="127"/>
        <v>5</v>
      </c>
      <c r="AI141" s="166">
        <f t="shared" si="128"/>
        <v>0</v>
      </c>
      <c r="AJ141" s="163">
        <f t="shared" si="129"/>
        <v>5</v>
      </c>
      <c r="AK141" s="164">
        <f t="shared" si="130"/>
        <v>0.25743342968293548</v>
      </c>
    </row>
    <row r="142" spans="2:37" outlineLevel="1">
      <c r="B142" s="236" t="s">
        <v>80</v>
      </c>
      <c r="C142" s="62" t="s">
        <v>103</v>
      </c>
      <c r="D142" s="68"/>
      <c r="E142" s="69">
        <v>0</v>
      </c>
      <c r="F142" s="68"/>
      <c r="G142" s="137">
        <f t="shared" si="109"/>
        <v>0</v>
      </c>
      <c r="H142" s="177">
        <f t="shared" si="110"/>
        <v>0</v>
      </c>
      <c r="I142" s="68"/>
      <c r="J142" s="137">
        <f t="shared" si="117"/>
        <v>0</v>
      </c>
      <c r="K142" s="166">
        <f t="shared" si="118"/>
        <v>0</v>
      </c>
      <c r="L142" s="67"/>
      <c r="M142" s="137">
        <f t="shared" si="119"/>
        <v>0</v>
      </c>
      <c r="N142" s="177">
        <f t="shared" si="120"/>
        <v>0</v>
      </c>
      <c r="O142" s="68"/>
      <c r="P142" s="137">
        <f t="shared" si="111"/>
        <v>0</v>
      </c>
      <c r="Q142" s="166">
        <f t="shared" si="112"/>
        <v>0</v>
      </c>
      <c r="R142" s="172">
        <f t="shared" si="113"/>
        <v>0</v>
      </c>
      <c r="S142" s="164">
        <f t="shared" si="114"/>
        <v>0</v>
      </c>
      <c r="U142" s="6"/>
      <c r="V142" s="137">
        <f t="shared" si="115"/>
        <v>0</v>
      </c>
      <c r="W142" s="166">
        <f t="shared" si="116"/>
        <v>0</v>
      </c>
      <c r="X142" s="6"/>
      <c r="Y142" s="137">
        <f t="shared" si="121"/>
        <v>0</v>
      </c>
      <c r="Z142" s="177">
        <f t="shared" si="122"/>
        <v>0</v>
      </c>
      <c r="AA142" s="6"/>
      <c r="AB142" s="137">
        <f t="shared" si="123"/>
        <v>0</v>
      </c>
      <c r="AC142" s="166">
        <f t="shared" si="124"/>
        <v>0</v>
      </c>
      <c r="AD142" s="6"/>
      <c r="AE142" s="137">
        <f t="shared" si="125"/>
        <v>0</v>
      </c>
      <c r="AF142" s="177">
        <f t="shared" si="126"/>
        <v>0</v>
      </c>
      <c r="AG142" s="6"/>
      <c r="AH142" s="137">
        <f t="shared" si="127"/>
        <v>0</v>
      </c>
      <c r="AI142" s="166">
        <f t="shared" si="128"/>
        <v>0</v>
      </c>
      <c r="AJ142" s="163">
        <f t="shared" si="129"/>
        <v>0</v>
      </c>
      <c r="AK142" s="164">
        <f t="shared" si="130"/>
        <v>0</v>
      </c>
    </row>
    <row r="143" spans="2:37" outlineLevel="1">
      <c r="B143" s="235" t="s">
        <v>81</v>
      </c>
      <c r="C143" s="62" t="s">
        <v>103</v>
      </c>
      <c r="D143" s="68"/>
      <c r="E143" s="69">
        <v>0</v>
      </c>
      <c r="F143" s="68"/>
      <c r="G143" s="137">
        <f t="shared" si="109"/>
        <v>0</v>
      </c>
      <c r="H143" s="177">
        <f t="shared" si="110"/>
        <v>0</v>
      </c>
      <c r="I143" s="68"/>
      <c r="J143" s="137">
        <f t="shared" si="117"/>
        <v>0</v>
      </c>
      <c r="K143" s="166">
        <f t="shared" si="118"/>
        <v>0</v>
      </c>
      <c r="L143" s="67"/>
      <c r="M143" s="137">
        <f t="shared" si="119"/>
        <v>0</v>
      </c>
      <c r="N143" s="177">
        <f t="shared" si="120"/>
        <v>0</v>
      </c>
      <c r="O143" s="68"/>
      <c r="P143" s="137">
        <f t="shared" si="111"/>
        <v>0</v>
      </c>
      <c r="Q143" s="166">
        <f t="shared" si="112"/>
        <v>0</v>
      </c>
      <c r="R143" s="172">
        <f t="shared" si="113"/>
        <v>0</v>
      </c>
      <c r="S143" s="164">
        <f t="shared" si="114"/>
        <v>0</v>
      </c>
      <c r="U143" s="6"/>
      <c r="V143" s="137">
        <f t="shared" si="115"/>
        <v>0</v>
      </c>
      <c r="W143" s="166">
        <f t="shared" si="116"/>
        <v>0</v>
      </c>
      <c r="X143" s="6"/>
      <c r="Y143" s="137">
        <f t="shared" si="121"/>
        <v>0</v>
      </c>
      <c r="Z143" s="177">
        <f t="shared" si="122"/>
        <v>0</v>
      </c>
      <c r="AA143" s="6"/>
      <c r="AB143" s="137">
        <f t="shared" si="123"/>
        <v>0</v>
      </c>
      <c r="AC143" s="166">
        <f t="shared" si="124"/>
        <v>0</v>
      </c>
      <c r="AD143" s="6"/>
      <c r="AE143" s="137">
        <f t="shared" si="125"/>
        <v>0</v>
      </c>
      <c r="AF143" s="177">
        <f t="shared" si="126"/>
        <v>0</v>
      </c>
      <c r="AG143" s="6"/>
      <c r="AH143" s="137">
        <f t="shared" si="127"/>
        <v>0</v>
      </c>
      <c r="AI143" s="166">
        <f t="shared" si="128"/>
        <v>0</v>
      </c>
      <c r="AJ143" s="163">
        <f t="shared" si="129"/>
        <v>0</v>
      </c>
      <c r="AK143" s="164">
        <f t="shared" si="130"/>
        <v>0</v>
      </c>
    </row>
    <row r="144" spans="2:37" outlineLevel="1">
      <c r="B144" s="236" t="s">
        <v>82</v>
      </c>
      <c r="C144" s="62" t="s">
        <v>103</v>
      </c>
      <c r="D144" s="68"/>
      <c r="E144" s="69">
        <v>0</v>
      </c>
      <c r="F144" s="68"/>
      <c r="G144" s="137">
        <f t="shared" si="109"/>
        <v>0</v>
      </c>
      <c r="H144" s="177">
        <f t="shared" si="110"/>
        <v>0</v>
      </c>
      <c r="I144" s="68"/>
      <c r="J144" s="137">
        <f t="shared" si="117"/>
        <v>0</v>
      </c>
      <c r="K144" s="166">
        <f t="shared" si="118"/>
        <v>0</v>
      </c>
      <c r="L144" s="67"/>
      <c r="M144" s="137">
        <f t="shared" si="119"/>
        <v>0</v>
      </c>
      <c r="N144" s="177">
        <f t="shared" si="120"/>
        <v>0</v>
      </c>
      <c r="O144" s="68"/>
      <c r="P144" s="137">
        <f t="shared" si="111"/>
        <v>0</v>
      </c>
      <c r="Q144" s="166">
        <f t="shared" si="112"/>
        <v>0</v>
      </c>
      <c r="R144" s="172">
        <f t="shared" si="113"/>
        <v>0</v>
      </c>
      <c r="S144" s="164">
        <f t="shared" si="114"/>
        <v>0</v>
      </c>
      <c r="U144" s="6">
        <v>3</v>
      </c>
      <c r="V144" s="137">
        <f t="shared" si="115"/>
        <v>3</v>
      </c>
      <c r="W144" s="166">
        <f t="shared" si="116"/>
        <v>0</v>
      </c>
      <c r="X144" s="6">
        <v>6</v>
      </c>
      <c r="Y144" s="137">
        <f t="shared" si="121"/>
        <v>9</v>
      </c>
      <c r="Z144" s="177">
        <f t="shared" si="122"/>
        <v>2</v>
      </c>
      <c r="AA144" s="6">
        <v>2</v>
      </c>
      <c r="AB144" s="137">
        <f t="shared" si="123"/>
        <v>11</v>
      </c>
      <c r="AC144" s="166">
        <f t="shared" si="124"/>
        <v>0.22222222222222221</v>
      </c>
      <c r="AD144" s="6">
        <v>2</v>
      </c>
      <c r="AE144" s="137">
        <f t="shared" si="125"/>
        <v>13</v>
      </c>
      <c r="AF144" s="177">
        <f t="shared" si="126"/>
        <v>0.18181818181818182</v>
      </c>
      <c r="AG144" s="6">
        <v>3</v>
      </c>
      <c r="AH144" s="137">
        <f t="shared" si="127"/>
        <v>16</v>
      </c>
      <c r="AI144" s="166">
        <f t="shared" si="128"/>
        <v>0.23076923076923078</v>
      </c>
      <c r="AJ144" s="163">
        <f t="shared" si="129"/>
        <v>16</v>
      </c>
      <c r="AK144" s="164">
        <f t="shared" si="130"/>
        <v>0.51967137130318508</v>
      </c>
    </row>
    <row r="145" spans="2:37" outlineLevel="1">
      <c r="B145" s="236" t="s">
        <v>83</v>
      </c>
      <c r="C145" s="62" t="s">
        <v>103</v>
      </c>
      <c r="D145" s="68"/>
      <c r="E145" s="69">
        <v>0</v>
      </c>
      <c r="F145" s="68"/>
      <c r="G145" s="137">
        <f t="shared" si="109"/>
        <v>0</v>
      </c>
      <c r="H145" s="177">
        <f t="shared" si="110"/>
        <v>0</v>
      </c>
      <c r="I145" s="68"/>
      <c r="J145" s="137">
        <f t="shared" si="117"/>
        <v>0</v>
      </c>
      <c r="K145" s="166">
        <f t="shared" si="118"/>
        <v>0</v>
      </c>
      <c r="L145" s="67"/>
      <c r="M145" s="137">
        <f t="shared" si="119"/>
        <v>0</v>
      </c>
      <c r="N145" s="177">
        <f t="shared" si="120"/>
        <v>0</v>
      </c>
      <c r="O145" s="68"/>
      <c r="P145" s="137">
        <f t="shared" si="111"/>
        <v>0</v>
      </c>
      <c r="Q145" s="166">
        <f t="shared" si="112"/>
        <v>0</v>
      </c>
      <c r="R145" s="172">
        <f t="shared" si="113"/>
        <v>0</v>
      </c>
      <c r="S145" s="164">
        <f t="shared" si="114"/>
        <v>0</v>
      </c>
      <c r="U145" s="6"/>
      <c r="V145" s="137">
        <f t="shared" si="115"/>
        <v>0</v>
      </c>
      <c r="W145" s="166">
        <f t="shared" si="116"/>
        <v>0</v>
      </c>
      <c r="X145" s="6"/>
      <c r="Y145" s="137">
        <f t="shared" si="121"/>
        <v>0</v>
      </c>
      <c r="Z145" s="177">
        <f t="shared" si="122"/>
        <v>0</v>
      </c>
      <c r="AA145" s="6"/>
      <c r="AB145" s="137">
        <f t="shared" si="123"/>
        <v>0</v>
      </c>
      <c r="AC145" s="166">
        <f t="shared" si="124"/>
        <v>0</v>
      </c>
      <c r="AD145" s="6"/>
      <c r="AE145" s="137">
        <f t="shared" si="125"/>
        <v>0</v>
      </c>
      <c r="AF145" s="177">
        <f t="shared" si="126"/>
        <v>0</v>
      </c>
      <c r="AG145" s="6"/>
      <c r="AH145" s="137">
        <f t="shared" si="127"/>
        <v>0</v>
      </c>
      <c r="AI145" s="166">
        <f t="shared" si="128"/>
        <v>0</v>
      </c>
      <c r="AJ145" s="163">
        <f t="shared" si="129"/>
        <v>0</v>
      </c>
      <c r="AK145" s="164">
        <f t="shared" si="130"/>
        <v>0</v>
      </c>
    </row>
    <row r="146" spans="2:37" outlineLevel="1">
      <c r="B146" s="235" t="s">
        <v>84</v>
      </c>
      <c r="C146" s="62" t="s">
        <v>103</v>
      </c>
      <c r="D146" s="68"/>
      <c r="E146" s="69">
        <v>0</v>
      </c>
      <c r="F146" s="68"/>
      <c r="G146" s="137">
        <f t="shared" si="109"/>
        <v>0</v>
      </c>
      <c r="H146" s="177">
        <f t="shared" si="110"/>
        <v>0</v>
      </c>
      <c r="I146" s="68"/>
      <c r="J146" s="137">
        <f t="shared" si="117"/>
        <v>0</v>
      </c>
      <c r="K146" s="166">
        <f t="shared" si="118"/>
        <v>0</v>
      </c>
      <c r="L146" s="67"/>
      <c r="M146" s="137">
        <f t="shared" si="119"/>
        <v>0</v>
      </c>
      <c r="N146" s="177">
        <f t="shared" si="120"/>
        <v>0</v>
      </c>
      <c r="O146" s="68"/>
      <c r="P146" s="137">
        <f t="shared" si="111"/>
        <v>0</v>
      </c>
      <c r="Q146" s="166">
        <f t="shared" si="112"/>
        <v>0</v>
      </c>
      <c r="R146" s="172">
        <f t="shared" si="113"/>
        <v>0</v>
      </c>
      <c r="S146" s="164">
        <f t="shared" si="114"/>
        <v>0</v>
      </c>
      <c r="U146" s="6"/>
      <c r="V146" s="137">
        <f t="shared" si="115"/>
        <v>0</v>
      </c>
      <c r="W146" s="166">
        <f t="shared" si="116"/>
        <v>0</v>
      </c>
      <c r="X146" s="6"/>
      <c r="Y146" s="137">
        <f t="shared" si="121"/>
        <v>0</v>
      </c>
      <c r="Z146" s="177">
        <f t="shared" si="122"/>
        <v>0</v>
      </c>
      <c r="AA146" s="6"/>
      <c r="AB146" s="137">
        <f t="shared" si="123"/>
        <v>0</v>
      </c>
      <c r="AC146" s="166">
        <f t="shared" si="124"/>
        <v>0</v>
      </c>
      <c r="AD146" s="6"/>
      <c r="AE146" s="137">
        <f t="shared" si="125"/>
        <v>0</v>
      </c>
      <c r="AF146" s="177">
        <f t="shared" si="126"/>
        <v>0</v>
      </c>
      <c r="AG146" s="6"/>
      <c r="AH146" s="137">
        <f t="shared" si="127"/>
        <v>0</v>
      </c>
      <c r="AI146" s="166">
        <f t="shared" si="128"/>
        <v>0</v>
      </c>
      <c r="AJ146" s="163">
        <f t="shared" si="129"/>
        <v>0</v>
      </c>
      <c r="AK146" s="164">
        <f t="shared" si="130"/>
        <v>0</v>
      </c>
    </row>
    <row r="147" spans="2:37" outlineLevel="1">
      <c r="B147" s="237" t="s">
        <v>85</v>
      </c>
      <c r="C147" s="62" t="s">
        <v>103</v>
      </c>
      <c r="D147" s="68"/>
      <c r="E147" s="69">
        <v>0</v>
      </c>
      <c r="F147" s="68"/>
      <c r="G147" s="137">
        <f t="shared" si="109"/>
        <v>0</v>
      </c>
      <c r="H147" s="177">
        <f t="shared" si="110"/>
        <v>0</v>
      </c>
      <c r="I147" s="68"/>
      <c r="J147" s="137">
        <f t="shared" si="117"/>
        <v>0</v>
      </c>
      <c r="K147" s="166">
        <f t="shared" si="118"/>
        <v>0</v>
      </c>
      <c r="L147" s="67"/>
      <c r="M147" s="137">
        <f t="shared" si="119"/>
        <v>0</v>
      </c>
      <c r="N147" s="177">
        <f t="shared" si="120"/>
        <v>0</v>
      </c>
      <c r="O147" s="68"/>
      <c r="P147" s="137">
        <f t="shared" si="111"/>
        <v>0</v>
      </c>
      <c r="Q147" s="166">
        <f t="shared" si="112"/>
        <v>0</v>
      </c>
      <c r="R147" s="172">
        <f t="shared" si="113"/>
        <v>0</v>
      </c>
      <c r="S147" s="164">
        <f t="shared" si="114"/>
        <v>0</v>
      </c>
      <c r="U147" s="6"/>
      <c r="V147" s="137">
        <f t="shared" si="115"/>
        <v>0</v>
      </c>
      <c r="W147" s="166">
        <f t="shared" si="116"/>
        <v>0</v>
      </c>
      <c r="X147" s="6"/>
      <c r="Y147" s="137">
        <f t="shared" si="121"/>
        <v>0</v>
      </c>
      <c r="Z147" s="177">
        <f t="shared" si="122"/>
        <v>0</v>
      </c>
      <c r="AA147" s="6"/>
      <c r="AB147" s="137">
        <f t="shared" si="123"/>
        <v>0</v>
      </c>
      <c r="AC147" s="166">
        <f t="shared" si="124"/>
        <v>0</v>
      </c>
      <c r="AD147" s="6"/>
      <c r="AE147" s="137">
        <f t="shared" si="125"/>
        <v>0</v>
      </c>
      <c r="AF147" s="177">
        <f t="shared" si="126"/>
        <v>0</v>
      </c>
      <c r="AG147" s="6"/>
      <c r="AH147" s="137">
        <f t="shared" si="127"/>
        <v>0</v>
      </c>
      <c r="AI147" s="166">
        <f t="shared" si="128"/>
        <v>0</v>
      </c>
      <c r="AJ147" s="163">
        <f t="shared" si="129"/>
        <v>0</v>
      </c>
      <c r="AK147" s="164">
        <f t="shared" si="130"/>
        <v>0</v>
      </c>
    </row>
    <row r="148" spans="2:37" outlineLevel="1">
      <c r="B148" s="235" t="s">
        <v>86</v>
      </c>
      <c r="C148" s="62" t="s">
        <v>103</v>
      </c>
      <c r="D148" s="68"/>
      <c r="E148" s="69">
        <v>0</v>
      </c>
      <c r="F148" s="68"/>
      <c r="G148" s="137">
        <f t="shared" si="109"/>
        <v>0</v>
      </c>
      <c r="H148" s="177">
        <f t="shared" si="110"/>
        <v>0</v>
      </c>
      <c r="I148" s="68"/>
      <c r="J148" s="137">
        <f t="shared" si="117"/>
        <v>0</v>
      </c>
      <c r="K148" s="166">
        <f t="shared" si="118"/>
        <v>0</v>
      </c>
      <c r="L148" s="67"/>
      <c r="M148" s="137">
        <f t="shared" si="119"/>
        <v>0</v>
      </c>
      <c r="N148" s="177">
        <f t="shared" si="120"/>
        <v>0</v>
      </c>
      <c r="O148" s="68"/>
      <c r="P148" s="137">
        <f t="shared" si="111"/>
        <v>0</v>
      </c>
      <c r="Q148" s="166">
        <f t="shared" si="112"/>
        <v>0</v>
      </c>
      <c r="R148" s="172">
        <f t="shared" si="113"/>
        <v>0</v>
      </c>
      <c r="S148" s="164">
        <f t="shared" si="114"/>
        <v>0</v>
      </c>
      <c r="U148" s="6"/>
      <c r="V148" s="137">
        <f t="shared" si="115"/>
        <v>0</v>
      </c>
      <c r="W148" s="166">
        <f t="shared" si="116"/>
        <v>0</v>
      </c>
      <c r="X148" s="6"/>
      <c r="Y148" s="137">
        <f t="shared" si="121"/>
        <v>0</v>
      </c>
      <c r="Z148" s="177">
        <f t="shared" si="122"/>
        <v>0</v>
      </c>
      <c r="AA148" s="6"/>
      <c r="AB148" s="137">
        <f t="shared" si="123"/>
        <v>0</v>
      </c>
      <c r="AC148" s="166">
        <f t="shared" si="124"/>
        <v>0</v>
      </c>
      <c r="AD148" s="6"/>
      <c r="AE148" s="137">
        <f t="shared" si="125"/>
        <v>0</v>
      </c>
      <c r="AF148" s="177">
        <f t="shared" si="126"/>
        <v>0</v>
      </c>
      <c r="AG148" s="6"/>
      <c r="AH148" s="137">
        <f t="shared" si="127"/>
        <v>0</v>
      </c>
      <c r="AI148" s="166">
        <f t="shared" si="128"/>
        <v>0</v>
      </c>
      <c r="AJ148" s="163">
        <f t="shared" si="129"/>
        <v>0</v>
      </c>
      <c r="AK148" s="164">
        <f t="shared" si="130"/>
        <v>0</v>
      </c>
    </row>
    <row r="149" spans="2:37" outlineLevel="1">
      <c r="B149" s="236" t="s">
        <v>87</v>
      </c>
      <c r="C149" s="62" t="s">
        <v>103</v>
      </c>
      <c r="D149" s="68"/>
      <c r="E149" s="69">
        <v>0</v>
      </c>
      <c r="F149" s="68"/>
      <c r="G149" s="137">
        <f t="shared" si="109"/>
        <v>0</v>
      </c>
      <c r="H149" s="177">
        <f t="shared" si="110"/>
        <v>0</v>
      </c>
      <c r="I149" s="68"/>
      <c r="J149" s="137">
        <f t="shared" si="117"/>
        <v>0</v>
      </c>
      <c r="K149" s="166">
        <f t="shared" si="118"/>
        <v>0</v>
      </c>
      <c r="L149" s="67"/>
      <c r="M149" s="137">
        <f t="shared" si="119"/>
        <v>0</v>
      </c>
      <c r="N149" s="177">
        <f t="shared" si="120"/>
        <v>0</v>
      </c>
      <c r="O149" s="68"/>
      <c r="P149" s="137">
        <f t="shared" si="111"/>
        <v>0</v>
      </c>
      <c r="Q149" s="166">
        <f t="shared" si="112"/>
        <v>0</v>
      </c>
      <c r="R149" s="172">
        <f t="shared" si="113"/>
        <v>0</v>
      </c>
      <c r="S149" s="164">
        <f t="shared" si="114"/>
        <v>0</v>
      </c>
      <c r="U149" s="6"/>
      <c r="V149" s="137">
        <f t="shared" si="115"/>
        <v>0</v>
      </c>
      <c r="W149" s="166">
        <f t="shared" si="116"/>
        <v>0</v>
      </c>
      <c r="X149" s="6"/>
      <c r="Y149" s="137">
        <f t="shared" si="121"/>
        <v>0</v>
      </c>
      <c r="Z149" s="177">
        <f t="shared" si="122"/>
        <v>0</v>
      </c>
      <c r="AA149" s="6"/>
      <c r="AB149" s="137">
        <f t="shared" si="123"/>
        <v>0</v>
      </c>
      <c r="AC149" s="166">
        <f t="shared" si="124"/>
        <v>0</v>
      </c>
      <c r="AD149" s="6"/>
      <c r="AE149" s="137">
        <f t="shared" si="125"/>
        <v>0</v>
      </c>
      <c r="AF149" s="177">
        <f t="shared" si="126"/>
        <v>0</v>
      </c>
      <c r="AG149" s="6"/>
      <c r="AH149" s="137">
        <f t="shared" si="127"/>
        <v>0</v>
      </c>
      <c r="AI149" s="166">
        <f t="shared" si="128"/>
        <v>0</v>
      </c>
      <c r="AJ149" s="163">
        <f t="shared" si="129"/>
        <v>0</v>
      </c>
      <c r="AK149" s="164">
        <f t="shared" si="130"/>
        <v>0</v>
      </c>
    </row>
    <row r="150" spans="2:37" outlineLevel="1">
      <c r="B150" s="235" t="s">
        <v>88</v>
      </c>
      <c r="C150" s="62" t="s">
        <v>103</v>
      </c>
      <c r="D150" s="68"/>
      <c r="E150" s="69">
        <v>0</v>
      </c>
      <c r="F150" s="68"/>
      <c r="G150" s="137">
        <f t="shared" si="109"/>
        <v>0</v>
      </c>
      <c r="H150" s="177">
        <f t="shared" si="110"/>
        <v>0</v>
      </c>
      <c r="I150" s="68"/>
      <c r="J150" s="137">
        <f t="shared" si="117"/>
        <v>0</v>
      </c>
      <c r="K150" s="166">
        <f t="shared" si="118"/>
        <v>0</v>
      </c>
      <c r="L150" s="67"/>
      <c r="M150" s="137">
        <f t="shared" si="119"/>
        <v>0</v>
      </c>
      <c r="N150" s="177">
        <f t="shared" si="120"/>
        <v>0</v>
      </c>
      <c r="O150" s="68"/>
      <c r="P150" s="137">
        <f t="shared" si="111"/>
        <v>0</v>
      </c>
      <c r="Q150" s="166">
        <f t="shared" si="112"/>
        <v>0</v>
      </c>
      <c r="R150" s="172">
        <f t="shared" si="113"/>
        <v>0</v>
      </c>
      <c r="S150" s="164">
        <f t="shared" si="114"/>
        <v>0</v>
      </c>
      <c r="U150" s="6"/>
      <c r="V150" s="137">
        <f t="shared" si="115"/>
        <v>0</v>
      </c>
      <c r="W150" s="166">
        <f t="shared" si="116"/>
        <v>0</v>
      </c>
      <c r="X150" s="6"/>
      <c r="Y150" s="137">
        <f t="shared" si="121"/>
        <v>0</v>
      </c>
      <c r="Z150" s="177">
        <f t="shared" si="122"/>
        <v>0</v>
      </c>
      <c r="AA150" s="6"/>
      <c r="AB150" s="137">
        <f t="shared" si="123"/>
        <v>0</v>
      </c>
      <c r="AC150" s="166">
        <f t="shared" si="124"/>
        <v>0</v>
      </c>
      <c r="AD150" s="6"/>
      <c r="AE150" s="137">
        <f t="shared" si="125"/>
        <v>0</v>
      </c>
      <c r="AF150" s="177">
        <f t="shared" si="126"/>
        <v>0</v>
      </c>
      <c r="AG150" s="6"/>
      <c r="AH150" s="137">
        <f t="shared" si="127"/>
        <v>0</v>
      </c>
      <c r="AI150" s="166">
        <f t="shared" si="128"/>
        <v>0</v>
      </c>
      <c r="AJ150" s="163">
        <f t="shared" si="129"/>
        <v>0</v>
      </c>
      <c r="AK150" s="164">
        <f t="shared" si="130"/>
        <v>0</v>
      </c>
    </row>
    <row r="151" spans="2:37" outlineLevel="1">
      <c r="B151" s="236" t="s">
        <v>89</v>
      </c>
      <c r="C151" s="62" t="s">
        <v>103</v>
      </c>
      <c r="D151" s="68"/>
      <c r="E151" s="69">
        <v>0</v>
      </c>
      <c r="F151" s="68"/>
      <c r="G151" s="137">
        <f t="shared" si="109"/>
        <v>0</v>
      </c>
      <c r="H151" s="177">
        <f t="shared" si="110"/>
        <v>0</v>
      </c>
      <c r="I151" s="68"/>
      <c r="J151" s="137">
        <f t="shared" si="117"/>
        <v>0</v>
      </c>
      <c r="K151" s="166">
        <f t="shared" si="118"/>
        <v>0</v>
      </c>
      <c r="L151" s="67"/>
      <c r="M151" s="137">
        <f t="shared" si="119"/>
        <v>0</v>
      </c>
      <c r="N151" s="177">
        <f t="shared" si="120"/>
        <v>0</v>
      </c>
      <c r="O151" s="68"/>
      <c r="P151" s="137">
        <f t="shared" si="111"/>
        <v>0</v>
      </c>
      <c r="Q151" s="166">
        <f t="shared" si="112"/>
        <v>0</v>
      </c>
      <c r="R151" s="172">
        <f t="shared" si="113"/>
        <v>0</v>
      </c>
      <c r="S151" s="164">
        <f t="shared" si="114"/>
        <v>0</v>
      </c>
      <c r="U151" s="6"/>
      <c r="V151" s="137">
        <f t="shared" si="115"/>
        <v>0</v>
      </c>
      <c r="W151" s="166">
        <f t="shared" si="116"/>
        <v>0</v>
      </c>
      <c r="X151" s="6"/>
      <c r="Y151" s="137">
        <f t="shared" si="121"/>
        <v>0</v>
      </c>
      <c r="Z151" s="177">
        <f t="shared" si="122"/>
        <v>0</v>
      </c>
      <c r="AA151" s="6"/>
      <c r="AB151" s="137">
        <f t="shared" si="123"/>
        <v>0</v>
      </c>
      <c r="AC151" s="166">
        <f t="shared" si="124"/>
        <v>0</v>
      </c>
      <c r="AD151" s="6"/>
      <c r="AE151" s="137">
        <f t="shared" si="125"/>
        <v>0</v>
      </c>
      <c r="AF151" s="177">
        <f t="shared" si="126"/>
        <v>0</v>
      </c>
      <c r="AG151" s="6"/>
      <c r="AH151" s="137">
        <f t="shared" si="127"/>
        <v>0</v>
      </c>
      <c r="AI151" s="166">
        <f t="shared" si="128"/>
        <v>0</v>
      </c>
      <c r="AJ151" s="163">
        <f t="shared" si="129"/>
        <v>0</v>
      </c>
      <c r="AK151" s="164">
        <f t="shared" si="130"/>
        <v>0</v>
      </c>
    </row>
    <row r="152" spans="2:37" outlineLevel="1">
      <c r="B152" s="235" t="s">
        <v>90</v>
      </c>
      <c r="C152" s="62" t="s">
        <v>103</v>
      </c>
      <c r="D152" s="68"/>
      <c r="E152" s="69">
        <v>0</v>
      </c>
      <c r="F152" s="68"/>
      <c r="G152" s="137">
        <f t="shared" si="109"/>
        <v>0</v>
      </c>
      <c r="H152" s="177">
        <f t="shared" si="110"/>
        <v>0</v>
      </c>
      <c r="I152" s="68"/>
      <c r="J152" s="137">
        <f t="shared" si="117"/>
        <v>0</v>
      </c>
      <c r="K152" s="166">
        <f t="shared" si="118"/>
        <v>0</v>
      </c>
      <c r="L152" s="67"/>
      <c r="M152" s="137">
        <f t="shared" si="119"/>
        <v>0</v>
      </c>
      <c r="N152" s="177">
        <f t="shared" si="120"/>
        <v>0</v>
      </c>
      <c r="O152" s="68"/>
      <c r="P152" s="137">
        <f t="shared" si="111"/>
        <v>0</v>
      </c>
      <c r="Q152" s="166">
        <f t="shared" si="112"/>
        <v>0</v>
      </c>
      <c r="R152" s="172">
        <f t="shared" si="113"/>
        <v>0</v>
      </c>
      <c r="S152" s="164">
        <f t="shared" si="114"/>
        <v>0</v>
      </c>
      <c r="U152" s="6"/>
      <c r="V152" s="137">
        <f t="shared" si="115"/>
        <v>0</v>
      </c>
      <c r="W152" s="166">
        <f t="shared" si="116"/>
        <v>0</v>
      </c>
      <c r="X152" s="6"/>
      <c r="Y152" s="137">
        <f t="shared" si="121"/>
        <v>0</v>
      </c>
      <c r="Z152" s="177">
        <f t="shared" si="122"/>
        <v>0</v>
      </c>
      <c r="AA152" s="6"/>
      <c r="AB152" s="137">
        <f t="shared" si="123"/>
        <v>0</v>
      </c>
      <c r="AC152" s="166">
        <f t="shared" si="124"/>
        <v>0</v>
      </c>
      <c r="AD152" s="6"/>
      <c r="AE152" s="137">
        <f t="shared" si="125"/>
        <v>0</v>
      </c>
      <c r="AF152" s="177">
        <f t="shared" si="126"/>
        <v>0</v>
      </c>
      <c r="AG152" s="6"/>
      <c r="AH152" s="137">
        <f t="shared" si="127"/>
        <v>0</v>
      </c>
      <c r="AI152" s="166">
        <f t="shared" si="128"/>
        <v>0</v>
      </c>
      <c r="AJ152" s="163">
        <f t="shared" si="129"/>
        <v>0</v>
      </c>
      <c r="AK152" s="164">
        <f t="shared" si="130"/>
        <v>0</v>
      </c>
    </row>
    <row r="153" spans="2:37" outlineLevel="1">
      <c r="B153" s="236" t="s">
        <v>91</v>
      </c>
      <c r="C153" s="62" t="s">
        <v>103</v>
      </c>
      <c r="D153" s="68"/>
      <c r="E153" s="69">
        <v>0</v>
      </c>
      <c r="F153" s="68"/>
      <c r="G153" s="137">
        <f t="shared" si="109"/>
        <v>0</v>
      </c>
      <c r="H153" s="177">
        <f t="shared" si="110"/>
        <v>0</v>
      </c>
      <c r="I153" s="68"/>
      <c r="J153" s="137">
        <f t="shared" si="117"/>
        <v>0</v>
      </c>
      <c r="K153" s="166">
        <f t="shared" si="118"/>
        <v>0</v>
      </c>
      <c r="L153" s="67"/>
      <c r="M153" s="137">
        <f t="shared" si="119"/>
        <v>0</v>
      </c>
      <c r="N153" s="177">
        <f t="shared" si="120"/>
        <v>0</v>
      </c>
      <c r="O153" s="68"/>
      <c r="P153" s="137">
        <f t="shared" si="111"/>
        <v>0</v>
      </c>
      <c r="Q153" s="166">
        <f t="shared" si="112"/>
        <v>0</v>
      </c>
      <c r="R153" s="172">
        <f t="shared" si="113"/>
        <v>0</v>
      </c>
      <c r="S153" s="164">
        <f t="shared" si="114"/>
        <v>0</v>
      </c>
      <c r="U153" s="6"/>
      <c r="V153" s="137">
        <f t="shared" si="115"/>
        <v>0</v>
      </c>
      <c r="W153" s="166">
        <f t="shared" si="116"/>
        <v>0</v>
      </c>
      <c r="X153" s="6"/>
      <c r="Y153" s="137">
        <f t="shared" si="121"/>
        <v>0</v>
      </c>
      <c r="Z153" s="177">
        <f t="shared" si="122"/>
        <v>0</v>
      </c>
      <c r="AA153" s="6"/>
      <c r="AB153" s="137">
        <f t="shared" si="123"/>
        <v>0</v>
      </c>
      <c r="AC153" s="166">
        <f t="shared" si="124"/>
        <v>0</v>
      </c>
      <c r="AD153" s="6"/>
      <c r="AE153" s="137">
        <f t="shared" si="125"/>
        <v>0</v>
      </c>
      <c r="AF153" s="177">
        <f t="shared" si="126"/>
        <v>0</v>
      </c>
      <c r="AG153" s="6"/>
      <c r="AH153" s="137">
        <f t="shared" si="127"/>
        <v>0</v>
      </c>
      <c r="AI153" s="166">
        <f t="shared" si="128"/>
        <v>0</v>
      </c>
      <c r="AJ153" s="163">
        <f t="shared" si="129"/>
        <v>0</v>
      </c>
      <c r="AK153" s="164">
        <f t="shared" si="130"/>
        <v>0</v>
      </c>
    </row>
    <row r="154" spans="2:37" outlineLevel="1">
      <c r="B154" s="236" t="s">
        <v>92</v>
      </c>
      <c r="C154" s="62" t="s">
        <v>103</v>
      </c>
      <c r="D154" s="68"/>
      <c r="E154" s="69">
        <v>1</v>
      </c>
      <c r="F154" s="68"/>
      <c r="G154" s="137">
        <f t="shared" si="109"/>
        <v>1</v>
      </c>
      <c r="H154" s="177">
        <f t="shared" si="110"/>
        <v>0</v>
      </c>
      <c r="I154" s="68"/>
      <c r="J154" s="137">
        <f t="shared" si="117"/>
        <v>1</v>
      </c>
      <c r="K154" s="166">
        <f t="shared" si="118"/>
        <v>0</v>
      </c>
      <c r="L154" s="67"/>
      <c r="M154" s="137">
        <f t="shared" si="119"/>
        <v>1</v>
      </c>
      <c r="N154" s="177">
        <f t="shared" si="120"/>
        <v>0</v>
      </c>
      <c r="O154" s="68"/>
      <c r="P154" s="137">
        <f t="shared" si="111"/>
        <v>1</v>
      </c>
      <c r="Q154" s="166">
        <f t="shared" si="112"/>
        <v>0</v>
      </c>
      <c r="R154" s="172">
        <f t="shared" si="113"/>
        <v>0</v>
      </c>
      <c r="S154" s="164">
        <f t="shared" si="114"/>
        <v>0</v>
      </c>
      <c r="U154" s="6">
        <v>3</v>
      </c>
      <c r="V154" s="137">
        <f t="shared" si="115"/>
        <v>4</v>
      </c>
      <c r="W154" s="166">
        <f t="shared" si="116"/>
        <v>3</v>
      </c>
      <c r="X154" s="6">
        <v>5</v>
      </c>
      <c r="Y154" s="137">
        <f t="shared" si="121"/>
        <v>9</v>
      </c>
      <c r="Z154" s="177">
        <f t="shared" si="122"/>
        <v>1.25</v>
      </c>
      <c r="AA154" s="6">
        <v>4</v>
      </c>
      <c r="AB154" s="137">
        <f t="shared" si="123"/>
        <v>13</v>
      </c>
      <c r="AC154" s="166">
        <f t="shared" si="124"/>
        <v>0.44444444444444442</v>
      </c>
      <c r="AD154" s="6">
        <v>4</v>
      </c>
      <c r="AE154" s="137">
        <f t="shared" si="125"/>
        <v>17</v>
      </c>
      <c r="AF154" s="177">
        <f t="shared" si="126"/>
        <v>0.30769230769230771</v>
      </c>
      <c r="AG154" s="6">
        <v>3</v>
      </c>
      <c r="AH154" s="137">
        <f t="shared" si="127"/>
        <v>20</v>
      </c>
      <c r="AI154" s="166">
        <f t="shared" si="128"/>
        <v>0.17647058823529413</v>
      </c>
      <c r="AJ154" s="163">
        <f t="shared" si="129"/>
        <v>19</v>
      </c>
      <c r="AK154" s="164">
        <f t="shared" si="130"/>
        <v>0.4953487812212205</v>
      </c>
    </row>
    <row r="155" spans="2:37" outlineLevel="1">
      <c r="B155" s="235" t="s">
        <v>84</v>
      </c>
      <c r="C155" s="62" t="s">
        <v>103</v>
      </c>
      <c r="D155" s="68"/>
      <c r="E155" s="69"/>
      <c r="F155" s="68"/>
      <c r="G155" s="137">
        <f t="shared" si="109"/>
        <v>0</v>
      </c>
      <c r="H155" s="177">
        <f t="shared" si="110"/>
        <v>0</v>
      </c>
      <c r="I155" s="68"/>
      <c r="J155" s="137">
        <f t="shared" si="117"/>
        <v>0</v>
      </c>
      <c r="K155" s="166">
        <f t="shared" si="118"/>
        <v>0</v>
      </c>
      <c r="L155" s="67"/>
      <c r="M155" s="137">
        <f t="shared" si="119"/>
        <v>0</v>
      </c>
      <c r="N155" s="177">
        <f t="shared" si="120"/>
        <v>0</v>
      </c>
      <c r="O155" s="68"/>
      <c r="P155" s="137">
        <f t="shared" si="111"/>
        <v>0</v>
      </c>
      <c r="Q155" s="166">
        <f t="shared" si="112"/>
        <v>0</v>
      </c>
      <c r="R155" s="172">
        <f t="shared" si="113"/>
        <v>0</v>
      </c>
      <c r="S155" s="164">
        <f t="shared" si="114"/>
        <v>0</v>
      </c>
      <c r="U155" s="6"/>
      <c r="V155" s="137">
        <f t="shared" si="115"/>
        <v>0</v>
      </c>
      <c r="W155" s="166">
        <f t="shared" si="116"/>
        <v>0</v>
      </c>
      <c r="X155" s="6"/>
      <c r="Y155" s="137">
        <f t="shared" si="121"/>
        <v>0</v>
      </c>
      <c r="Z155" s="177">
        <f t="shared" si="122"/>
        <v>0</v>
      </c>
      <c r="AA155" s="6"/>
      <c r="AB155" s="137">
        <f t="shared" si="123"/>
        <v>0</v>
      </c>
      <c r="AC155" s="166">
        <f t="shared" si="124"/>
        <v>0</v>
      </c>
      <c r="AD155" s="6"/>
      <c r="AE155" s="137">
        <f t="shared" si="125"/>
        <v>0</v>
      </c>
      <c r="AF155" s="177">
        <f t="shared" si="126"/>
        <v>0</v>
      </c>
      <c r="AG155" s="6"/>
      <c r="AH155" s="137">
        <f t="shared" si="127"/>
        <v>0</v>
      </c>
      <c r="AI155" s="166">
        <f t="shared" si="128"/>
        <v>0</v>
      </c>
      <c r="AJ155" s="163">
        <f t="shared" si="129"/>
        <v>0</v>
      </c>
      <c r="AK155" s="164">
        <f t="shared" si="130"/>
        <v>0</v>
      </c>
    </row>
    <row r="156" spans="2:37" outlineLevel="1">
      <c r="B156" s="236" t="s">
        <v>93</v>
      </c>
      <c r="C156" s="62" t="s">
        <v>103</v>
      </c>
      <c r="D156" s="68"/>
      <c r="E156" s="69"/>
      <c r="F156" s="68"/>
      <c r="G156" s="137">
        <f t="shared" si="109"/>
        <v>0</v>
      </c>
      <c r="H156" s="177">
        <f t="shared" si="110"/>
        <v>0</v>
      </c>
      <c r="I156" s="68"/>
      <c r="J156" s="137">
        <f t="shared" si="117"/>
        <v>0</v>
      </c>
      <c r="K156" s="166">
        <f t="shared" si="118"/>
        <v>0</v>
      </c>
      <c r="L156" s="67"/>
      <c r="M156" s="137">
        <f t="shared" si="119"/>
        <v>0</v>
      </c>
      <c r="N156" s="177">
        <f t="shared" si="120"/>
        <v>0</v>
      </c>
      <c r="O156" s="68"/>
      <c r="P156" s="137">
        <f t="shared" si="111"/>
        <v>0</v>
      </c>
      <c r="Q156" s="166">
        <f t="shared" si="112"/>
        <v>0</v>
      </c>
      <c r="R156" s="172">
        <f t="shared" si="113"/>
        <v>0</v>
      </c>
      <c r="S156" s="164">
        <f t="shared" si="114"/>
        <v>0</v>
      </c>
      <c r="U156" s="6">
        <v>7</v>
      </c>
      <c r="V156" s="137">
        <f t="shared" si="115"/>
        <v>7</v>
      </c>
      <c r="W156" s="166">
        <f t="shared" si="116"/>
        <v>0</v>
      </c>
      <c r="X156" s="6">
        <v>22</v>
      </c>
      <c r="Y156" s="137">
        <f t="shared" si="121"/>
        <v>29</v>
      </c>
      <c r="Z156" s="177">
        <f t="shared" si="122"/>
        <v>3.1428571428571428</v>
      </c>
      <c r="AA156" s="6">
        <v>20</v>
      </c>
      <c r="AB156" s="137">
        <f t="shared" si="123"/>
        <v>49</v>
      </c>
      <c r="AC156" s="166">
        <f t="shared" si="124"/>
        <v>0.68965517241379315</v>
      </c>
      <c r="AD156" s="6">
        <v>17</v>
      </c>
      <c r="AE156" s="137">
        <f t="shared" si="125"/>
        <v>66</v>
      </c>
      <c r="AF156" s="177">
        <f t="shared" si="126"/>
        <v>0.34693877551020408</v>
      </c>
      <c r="AG156" s="6">
        <v>10</v>
      </c>
      <c r="AH156" s="137">
        <f t="shared" si="127"/>
        <v>76</v>
      </c>
      <c r="AI156" s="166">
        <f t="shared" si="128"/>
        <v>0.15151515151515152</v>
      </c>
      <c r="AJ156" s="163">
        <f t="shared" si="129"/>
        <v>76</v>
      </c>
      <c r="AK156" s="164">
        <f t="shared" si="130"/>
        <v>0.81521841225557634</v>
      </c>
    </row>
    <row r="157" spans="2:37" outlineLevel="1">
      <c r="B157" s="235" t="s">
        <v>94</v>
      </c>
      <c r="C157" s="62" t="s">
        <v>103</v>
      </c>
      <c r="D157" s="68"/>
      <c r="E157" s="69"/>
      <c r="F157" s="68"/>
      <c r="G157" s="137">
        <f t="shared" si="109"/>
        <v>0</v>
      </c>
      <c r="H157" s="177">
        <f t="shared" si="110"/>
        <v>0</v>
      </c>
      <c r="I157" s="68"/>
      <c r="J157" s="137">
        <f t="shared" si="117"/>
        <v>0</v>
      </c>
      <c r="K157" s="166">
        <f t="shared" si="118"/>
        <v>0</v>
      </c>
      <c r="L157" s="67"/>
      <c r="M157" s="137">
        <f t="shared" si="119"/>
        <v>0</v>
      </c>
      <c r="N157" s="177">
        <f t="shared" si="120"/>
        <v>0</v>
      </c>
      <c r="O157" s="68"/>
      <c r="P157" s="137">
        <f t="shared" si="111"/>
        <v>0</v>
      </c>
      <c r="Q157" s="166">
        <f t="shared" si="112"/>
        <v>0</v>
      </c>
      <c r="R157" s="172">
        <f t="shared" si="113"/>
        <v>0</v>
      </c>
      <c r="S157" s="164">
        <f t="shared" si="114"/>
        <v>0</v>
      </c>
      <c r="U157" s="6"/>
      <c r="V157" s="137">
        <f t="shared" si="115"/>
        <v>0</v>
      </c>
      <c r="W157" s="166">
        <f t="shared" si="116"/>
        <v>0</v>
      </c>
      <c r="X157" s="6"/>
      <c r="Y157" s="137">
        <f t="shared" si="121"/>
        <v>0</v>
      </c>
      <c r="Z157" s="177">
        <f t="shared" si="122"/>
        <v>0</v>
      </c>
      <c r="AA157" s="6"/>
      <c r="AB157" s="137">
        <f t="shared" si="123"/>
        <v>0</v>
      </c>
      <c r="AC157" s="166">
        <f t="shared" si="124"/>
        <v>0</v>
      </c>
      <c r="AD157" s="6"/>
      <c r="AE157" s="137">
        <f t="shared" si="125"/>
        <v>0</v>
      </c>
      <c r="AF157" s="177">
        <f t="shared" si="126"/>
        <v>0</v>
      </c>
      <c r="AG157" s="6"/>
      <c r="AH157" s="137">
        <f t="shared" si="127"/>
        <v>0</v>
      </c>
      <c r="AI157" s="166">
        <f t="shared" si="128"/>
        <v>0</v>
      </c>
      <c r="AJ157" s="163">
        <f t="shared" si="129"/>
        <v>0</v>
      </c>
      <c r="AK157" s="164">
        <f t="shared" si="130"/>
        <v>0</v>
      </c>
    </row>
    <row r="158" spans="2:37" outlineLevel="1">
      <c r="B158" s="236" t="s">
        <v>95</v>
      </c>
      <c r="C158" s="62" t="s">
        <v>103</v>
      </c>
      <c r="D158" s="68"/>
      <c r="E158" s="69"/>
      <c r="F158" s="68"/>
      <c r="G158" s="137">
        <f t="shared" si="109"/>
        <v>0</v>
      </c>
      <c r="H158" s="177">
        <f t="shared" si="110"/>
        <v>0</v>
      </c>
      <c r="I158" s="68"/>
      <c r="J158" s="137">
        <f t="shared" si="117"/>
        <v>0</v>
      </c>
      <c r="K158" s="166">
        <f t="shared" si="118"/>
        <v>0</v>
      </c>
      <c r="L158" s="67"/>
      <c r="M158" s="137">
        <f t="shared" si="119"/>
        <v>0</v>
      </c>
      <c r="N158" s="177">
        <f t="shared" si="120"/>
        <v>0</v>
      </c>
      <c r="O158" s="68"/>
      <c r="P158" s="137">
        <f t="shared" si="111"/>
        <v>0</v>
      </c>
      <c r="Q158" s="166">
        <f t="shared" si="112"/>
        <v>0</v>
      </c>
      <c r="R158" s="172">
        <f t="shared" si="113"/>
        <v>0</v>
      </c>
      <c r="S158" s="164">
        <f t="shared" si="114"/>
        <v>0</v>
      </c>
      <c r="U158" s="6"/>
      <c r="V158" s="137">
        <f t="shared" si="115"/>
        <v>0</v>
      </c>
      <c r="W158" s="166">
        <f t="shared" si="116"/>
        <v>0</v>
      </c>
      <c r="X158" s="6"/>
      <c r="Y158" s="137">
        <f t="shared" si="121"/>
        <v>0</v>
      </c>
      <c r="Z158" s="177">
        <f t="shared" si="122"/>
        <v>0</v>
      </c>
      <c r="AA158" s="6"/>
      <c r="AB158" s="137">
        <f t="shared" si="123"/>
        <v>0</v>
      </c>
      <c r="AC158" s="166">
        <f t="shared" si="124"/>
        <v>0</v>
      </c>
      <c r="AD158" s="6"/>
      <c r="AE158" s="137">
        <f t="shared" si="125"/>
        <v>0</v>
      </c>
      <c r="AF158" s="177">
        <f t="shared" si="126"/>
        <v>0</v>
      </c>
      <c r="AG158" s="6"/>
      <c r="AH158" s="137">
        <f t="shared" si="127"/>
        <v>0</v>
      </c>
      <c r="AI158" s="166">
        <f t="shared" si="128"/>
        <v>0</v>
      </c>
      <c r="AJ158" s="163">
        <f t="shared" si="129"/>
        <v>0</v>
      </c>
      <c r="AK158" s="164">
        <f t="shared" si="130"/>
        <v>0</v>
      </c>
    </row>
    <row r="159" spans="2:37" outlineLevel="1">
      <c r="B159" s="236" t="s">
        <v>96</v>
      </c>
      <c r="C159" s="62" t="s">
        <v>103</v>
      </c>
      <c r="D159" s="68"/>
      <c r="E159" s="69">
        <v>3</v>
      </c>
      <c r="F159" s="68">
        <v>1</v>
      </c>
      <c r="G159" s="137">
        <f t="shared" si="109"/>
        <v>4</v>
      </c>
      <c r="H159" s="177">
        <f t="shared" si="110"/>
        <v>0.33333333333333331</v>
      </c>
      <c r="I159" s="68"/>
      <c r="J159" s="137">
        <f t="shared" si="117"/>
        <v>4</v>
      </c>
      <c r="K159" s="166">
        <f t="shared" si="118"/>
        <v>0</v>
      </c>
      <c r="L159" s="67"/>
      <c r="M159" s="137">
        <f t="shared" si="119"/>
        <v>4</v>
      </c>
      <c r="N159" s="177">
        <f t="shared" si="120"/>
        <v>0</v>
      </c>
      <c r="O159" s="68"/>
      <c r="P159" s="137">
        <f t="shared" si="111"/>
        <v>4</v>
      </c>
      <c r="Q159" s="166">
        <f t="shared" si="112"/>
        <v>0</v>
      </c>
      <c r="R159" s="172">
        <f t="shared" si="113"/>
        <v>1</v>
      </c>
      <c r="S159" s="164">
        <f t="shared" si="114"/>
        <v>7.4569931823541991E-2</v>
      </c>
      <c r="U159" s="6">
        <v>6</v>
      </c>
      <c r="V159" s="137">
        <f t="shared" si="115"/>
        <v>10</v>
      </c>
      <c r="W159" s="166">
        <f t="shared" si="116"/>
        <v>1.5</v>
      </c>
      <c r="X159" s="6">
        <v>6</v>
      </c>
      <c r="Y159" s="137">
        <f t="shared" si="121"/>
        <v>16</v>
      </c>
      <c r="Z159" s="177">
        <f t="shared" si="122"/>
        <v>0.6</v>
      </c>
      <c r="AA159" s="6">
        <v>3</v>
      </c>
      <c r="AB159" s="137">
        <f t="shared" si="123"/>
        <v>19</v>
      </c>
      <c r="AC159" s="166">
        <f t="shared" si="124"/>
        <v>0.1875</v>
      </c>
      <c r="AD159" s="6">
        <v>2</v>
      </c>
      <c r="AE159" s="137">
        <f t="shared" si="125"/>
        <v>21</v>
      </c>
      <c r="AF159" s="177">
        <f t="shared" si="126"/>
        <v>0.10526315789473684</v>
      </c>
      <c r="AG159" s="6">
        <v>2</v>
      </c>
      <c r="AH159" s="137">
        <f t="shared" si="127"/>
        <v>23</v>
      </c>
      <c r="AI159" s="166">
        <f t="shared" si="128"/>
        <v>9.5238095238095233E-2</v>
      </c>
      <c r="AJ159" s="163">
        <f t="shared" si="129"/>
        <v>19</v>
      </c>
      <c r="AK159" s="164">
        <f t="shared" si="130"/>
        <v>0.23149303238398788</v>
      </c>
    </row>
    <row r="160" spans="2:37" ht="15" customHeight="1" outlineLevel="1">
      <c r="B160" s="49" t="s">
        <v>135</v>
      </c>
      <c r="C160" s="46" t="s">
        <v>103</v>
      </c>
      <c r="D160" s="169">
        <f>SUM(D137:D159)</f>
        <v>0</v>
      </c>
      <c r="E160" s="169">
        <f>SUM(E137:E159)</f>
        <v>4</v>
      </c>
      <c r="F160" s="169">
        <f>SUM(F137:F159)</f>
        <v>1</v>
      </c>
      <c r="G160" s="169">
        <f>SUM(G137:G159)</f>
        <v>5</v>
      </c>
      <c r="H160" s="178">
        <f>IFERROR((G160-E160)/E160,0)</f>
        <v>0.25</v>
      </c>
      <c r="I160" s="169">
        <f>SUM(I137:I159)</f>
        <v>0</v>
      </c>
      <c r="J160" s="169">
        <f>SUM(J137:J159)</f>
        <v>5</v>
      </c>
      <c r="K160" s="165">
        <f t="shared" ref="K160" si="131">IFERROR((J160-G160)/G160,0)</f>
        <v>0</v>
      </c>
      <c r="L160" s="169">
        <f>SUM(L137:L159)</f>
        <v>0</v>
      </c>
      <c r="M160" s="169">
        <f>SUM(M137:M159)</f>
        <v>5</v>
      </c>
      <c r="N160" s="178">
        <f t="shared" ref="N160" si="132">IFERROR((M160-J160)/J160,0)</f>
        <v>0</v>
      </c>
      <c r="O160" s="169">
        <f>SUM(O137:O159)</f>
        <v>0</v>
      </c>
      <c r="P160" s="169">
        <f>SUM(P137:P159)</f>
        <v>5</v>
      </c>
      <c r="Q160" s="165">
        <f t="shared" si="112"/>
        <v>0</v>
      </c>
      <c r="R160" s="169">
        <f>SUM(R137:R159)</f>
        <v>1</v>
      </c>
      <c r="S160" s="161">
        <f t="shared" si="114"/>
        <v>5.7371263440564091E-2</v>
      </c>
      <c r="U160" s="169">
        <f>SUM(U137:U159)</f>
        <v>25</v>
      </c>
      <c r="V160" s="169">
        <f>SUM(V137:V159)</f>
        <v>30</v>
      </c>
      <c r="W160" s="165">
        <f>IFERROR((V160-P160)/P160,0)</f>
        <v>5</v>
      </c>
      <c r="X160" s="169">
        <f>SUM(X137:X159)</f>
        <v>47</v>
      </c>
      <c r="Y160" s="169">
        <f>SUM(Y137:Y159)</f>
        <v>77</v>
      </c>
      <c r="Z160" s="174">
        <f>IFERROR((Y160-V160)/V160,0)</f>
        <v>1.5666666666666667</v>
      </c>
      <c r="AA160" s="169">
        <f>SUM(AA137:AA159)</f>
        <v>33</v>
      </c>
      <c r="AB160" s="169">
        <f>SUM(AB137:AB159)</f>
        <v>110</v>
      </c>
      <c r="AC160" s="173">
        <f>IFERROR((AB160-Y160)/Y160,0)</f>
        <v>0.42857142857142855</v>
      </c>
      <c r="AD160" s="169">
        <f>SUM(AD137:AD159)</f>
        <v>29</v>
      </c>
      <c r="AE160" s="169">
        <f>SUM(AE137:AE159)</f>
        <v>139</v>
      </c>
      <c r="AF160" s="174">
        <f>IFERROR((AE160-AB160)/AB160,0)</f>
        <v>0.26363636363636361</v>
      </c>
      <c r="AG160" s="169">
        <f>SUM(AG137:AG159)</f>
        <v>22</v>
      </c>
      <c r="AH160" s="169">
        <f>SUM(AH137:AH159)</f>
        <v>161</v>
      </c>
      <c r="AI160" s="160">
        <f>IFERROR((AH160-AE160)/AE160,0)</f>
        <v>0.15827338129496402</v>
      </c>
      <c r="AJ160" s="169">
        <f>SUM(AJ137:AJ159)</f>
        <v>156</v>
      </c>
      <c r="AK160" s="164">
        <f t="shared" ref="AK160" si="133">IFERROR((AH160/V160)^(1/4)-1,0)</f>
        <v>0.5220403128210962</v>
      </c>
    </row>
    <row r="162" spans="2:37" ht="15.6">
      <c r="B162" s="293" t="s">
        <v>108</v>
      </c>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c r="AK162" s="293"/>
    </row>
    <row r="163" spans="2:37" ht="5.45" customHeight="1" outlineLevel="1">
      <c r="B163" s="102"/>
      <c r="C163" s="102"/>
      <c r="D163" s="102"/>
      <c r="E163" s="102"/>
      <c r="F163" s="102"/>
      <c r="G163" s="102"/>
      <c r="H163" s="102"/>
      <c r="I163" s="102"/>
      <c r="J163" s="102"/>
      <c r="K163" s="102"/>
      <c r="L163" s="102"/>
      <c r="M163" s="102"/>
      <c r="N163" s="102"/>
      <c r="O163" s="102"/>
      <c r="P163" s="102"/>
      <c r="Q163" s="102"/>
      <c r="R163" s="102"/>
      <c r="S163" s="102"/>
      <c r="T163" s="102"/>
      <c r="U163" s="102"/>
      <c r="V163" s="102"/>
      <c r="W163" s="102"/>
      <c r="X163" s="102"/>
      <c r="Y163" s="102"/>
      <c r="Z163" s="102"/>
      <c r="AA163" s="102"/>
      <c r="AB163" s="102"/>
      <c r="AC163" s="102"/>
      <c r="AD163" s="102"/>
      <c r="AE163" s="102"/>
      <c r="AF163" s="102"/>
      <c r="AG163" s="102"/>
      <c r="AH163" s="102"/>
      <c r="AI163" s="102"/>
      <c r="AJ163" s="102"/>
      <c r="AK163" s="102"/>
    </row>
    <row r="164" spans="2:37" outlineLevel="1">
      <c r="B164" s="304"/>
      <c r="C164" s="325" t="s">
        <v>102</v>
      </c>
      <c r="D164" s="310" t="s">
        <v>127</v>
      </c>
      <c r="E164" s="312"/>
      <c r="F164" s="312"/>
      <c r="G164" s="312"/>
      <c r="H164" s="312"/>
      <c r="I164" s="312"/>
      <c r="J164" s="312"/>
      <c r="K164" s="312"/>
      <c r="L164" s="312"/>
      <c r="M164" s="312"/>
      <c r="N164" s="312"/>
      <c r="O164" s="312"/>
      <c r="P164" s="312"/>
      <c r="Q164" s="311"/>
      <c r="R164" s="313" t="str">
        <f xml:space="preserve"> D165&amp;" - "&amp;O165</f>
        <v>2019 - 2023</v>
      </c>
      <c r="S164" s="314"/>
      <c r="U164" s="310" t="s">
        <v>140</v>
      </c>
      <c r="V164" s="312"/>
      <c r="W164" s="312"/>
      <c r="X164" s="312"/>
      <c r="Y164" s="312"/>
      <c r="Z164" s="312"/>
      <c r="AA164" s="312"/>
      <c r="AB164" s="312"/>
      <c r="AC164" s="312"/>
      <c r="AD164" s="312"/>
      <c r="AE164" s="312"/>
      <c r="AF164" s="312"/>
      <c r="AG164" s="312"/>
      <c r="AH164" s="312"/>
      <c r="AI164" s="312"/>
      <c r="AJ164" s="312"/>
      <c r="AK164" s="311"/>
    </row>
    <row r="165" spans="2:37" outlineLevel="1">
      <c r="B165" s="305"/>
      <c r="C165" s="325"/>
      <c r="D165" s="310">
        <f>$C$3-5</f>
        <v>2019</v>
      </c>
      <c r="E165" s="311"/>
      <c r="F165" s="312">
        <f>$C$3-4</f>
        <v>2020</v>
      </c>
      <c r="G165" s="312"/>
      <c r="H165" s="312"/>
      <c r="I165" s="310">
        <f>$C$3-3</f>
        <v>2021</v>
      </c>
      <c r="J165" s="312"/>
      <c r="K165" s="311"/>
      <c r="L165" s="310">
        <f>$C$3-2</f>
        <v>2022</v>
      </c>
      <c r="M165" s="312"/>
      <c r="N165" s="311"/>
      <c r="O165" s="310">
        <f>$C$3-1</f>
        <v>2023</v>
      </c>
      <c r="P165" s="312"/>
      <c r="Q165" s="311"/>
      <c r="R165" s="315"/>
      <c r="S165" s="316"/>
      <c r="U165" s="310">
        <f>$C$3</f>
        <v>2024</v>
      </c>
      <c r="V165" s="312"/>
      <c r="W165" s="311"/>
      <c r="X165" s="312">
        <f>$C$3+1</f>
        <v>2025</v>
      </c>
      <c r="Y165" s="312"/>
      <c r="Z165" s="312"/>
      <c r="AA165" s="310">
        <f>$C$3+2</f>
        <v>2026</v>
      </c>
      <c r="AB165" s="312"/>
      <c r="AC165" s="311"/>
      <c r="AD165" s="312">
        <f>$C$3+3</f>
        <v>2027</v>
      </c>
      <c r="AE165" s="312"/>
      <c r="AF165" s="312"/>
      <c r="AG165" s="310">
        <f>$C$3+4</f>
        <v>2028</v>
      </c>
      <c r="AH165" s="312"/>
      <c r="AI165" s="311"/>
      <c r="AJ165" s="317" t="str">
        <f>U165&amp;" - "&amp;AG165</f>
        <v>2024 - 2028</v>
      </c>
      <c r="AK165" s="318"/>
    </row>
    <row r="166" spans="2:37" ht="28.9" outlineLevel="1">
      <c r="B166" s="306"/>
      <c r="C166" s="325"/>
      <c r="D166" s="64" t="s">
        <v>129</v>
      </c>
      <c r="E166" s="65" t="s">
        <v>130</v>
      </c>
      <c r="F166" s="74" t="s">
        <v>129</v>
      </c>
      <c r="G166" s="8" t="s">
        <v>130</v>
      </c>
      <c r="H166" s="65" t="s">
        <v>131</v>
      </c>
      <c r="I166" s="74" t="s">
        <v>129</v>
      </c>
      <c r="J166" s="8" t="s">
        <v>130</v>
      </c>
      <c r="K166" s="65" t="s">
        <v>131</v>
      </c>
      <c r="L166" s="74" t="s">
        <v>129</v>
      </c>
      <c r="M166" s="8" t="s">
        <v>130</v>
      </c>
      <c r="N166" s="65" t="s">
        <v>131</v>
      </c>
      <c r="O166" s="74" t="s">
        <v>129</v>
      </c>
      <c r="P166" s="8" t="s">
        <v>130</v>
      </c>
      <c r="Q166" s="65" t="s">
        <v>131</v>
      </c>
      <c r="R166" s="64" t="s">
        <v>123</v>
      </c>
      <c r="S166" s="119" t="s">
        <v>132</v>
      </c>
      <c r="U166" s="64" t="s">
        <v>129</v>
      </c>
      <c r="V166" s="8" t="s">
        <v>130</v>
      </c>
      <c r="W166" s="65" t="s">
        <v>131</v>
      </c>
      <c r="X166" s="74" t="s">
        <v>129</v>
      </c>
      <c r="Y166" s="8" t="s">
        <v>130</v>
      </c>
      <c r="Z166" s="65" t="s">
        <v>131</v>
      </c>
      <c r="AA166" s="74" t="s">
        <v>129</v>
      </c>
      <c r="AB166" s="8" t="s">
        <v>130</v>
      </c>
      <c r="AC166" s="65" t="s">
        <v>131</v>
      </c>
      <c r="AD166" s="74" t="s">
        <v>129</v>
      </c>
      <c r="AE166" s="8" t="s">
        <v>130</v>
      </c>
      <c r="AF166" s="65" t="s">
        <v>131</v>
      </c>
      <c r="AG166" s="74" t="s">
        <v>129</v>
      </c>
      <c r="AH166" s="8" t="s">
        <v>130</v>
      </c>
      <c r="AI166" s="65" t="s">
        <v>131</v>
      </c>
      <c r="AJ166" s="74" t="s">
        <v>123</v>
      </c>
      <c r="AK166" s="119" t="s">
        <v>132</v>
      </c>
    </row>
    <row r="167" spans="2:37" outlineLevel="1">
      <c r="B167" s="235" t="s">
        <v>75</v>
      </c>
      <c r="C167" s="62" t="s">
        <v>103</v>
      </c>
      <c r="D167" s="68"/>
      <c r="E167" s="69">
        <v>0</v>
      </c>
      <c r="F167" s="67"/>
      <c r="G167" s="137">
        <f t="shared" ref="G167:G189" si="134">E167+F167</f>
        <v>0</v>
      </c>
      <c r="H167" s="177">
        <f t="shared" ref="H167:H189" si="135">IFERROR((G167-E167)/E167,0)</f>
        <v>0</v>
      </c>
      <c r="I167" s="68"/>
      <c r="J167" s="137">
        <f>G167+I167</f>
        <v>0</v>
      </c>
      <c r="K167" s="166">
        <f>IFERROR((J167-G167)/G167,0)</f>
        <v>0</v>
      </c>
      <c r="L167" s="67"/>
      <c r="M167" s="137">
        <f>J167+L167</f>
        <v>0</v>
      </c>
      <c r="N167" s="177">
        <f>IFERROR((M167-J167)/J167,0)</f>
        <v>0</v>
      </c>
      <c r="O167" s="68"/>
      <c r="P167" s="137">
        <f t="shared" ref="P167:P189" si="136">M167+O167</f>
        <v>0</v>
      </c>
      <c r="Q167" s="166">
        <f t="shared" ref="Q167:Q190" si="137">IFERROR((P167-M167)/M167,0)</f>
        <v>0</v>
      </c>
      <c r="R167" s="172">
        <f t="shared" ref="R167:R189" si="138">D167+F167+I167+L167+O167</f>
        <v>0</v>
      </c>
      <c r="S167" s="164">
        <f t="shared" ref="S167:S190" si="139">IFERROR((P167/E167)^(1/4)-1,0)</f>
        <v>0</v>
      </c>
      <c r="U167" s="6"/>
      <c r="V167" s="137">
        <f t="shared" ref="V167:V189" si="140">P167+U167</f>
        <v>0</v>
      </c>
      <c r="W167" s="166">
        <f t="shared" ref="W167:W189" si="141">IFERROR((V167-P167)/P167,0)</f>
        <v>0</v>
      </c>
      <c r="X167" s="6"/>
      <c r="Y167" s="137">
        <f>V167+X167</f>
        <v>0</v>
      </c>
      <c r="Z167" s="177">
        <f>IFERROR((Y167-V167)/V167,0)</f>
        <v>0</v>
      </c>
      <c r="AA167" s="6"/>
      <c r="AB167" s="137">
        <f>Y167+AA167</f>
        <v>0</v>
      </c>
      <c r="AC167" s="166">
        <f>IFERROR((AB167-Y167)/Y167,0)</f>
        <v>0</v>
      </c>
      <c r="AD167" s="6"/>
      <c r="AE167" s="137">
        <f>AB167+AD167</f>
        <v>0</v>
      </c>
      <c r="AF167" s="177">
        <f>IFERROR((AE167-AB167)/AB167,0)</f>
        <v>0</v>
      </c>
      <c r="AG167" s="6"/>
      <c r="AH167" s="137">
        <f>AE167+AG167</f>
        <v>0</v>
      </c>
      <c r="AI167" s="166">
        <f>IFERROR((AH167-AE167)/AE167,0)</f>
        <v>0</v>
      </c>
      <c r="AJ167" s="163">
        <f>U167+X167+AA167+AD167+AG167</f>
        <v>0</v>
      </c>
      <c r="AK167" s="164">
        <f>IFERROR((AH167/V167)^(1/4)-1,0)</f>
        <v>0</v>
      </c>
    </row>
    <row r="168" spans="2:37" outlineLevel="1">
      <c r="B168" s="236" t="s">
        <v>76</v>
      </c>
      <c r="C168" s="62" t="s">
        <v>103</v>
      </c>
      <c r="D168" s="68"/>
      <c r="E168" s="69">
        <v>0</v>
      </c>
      <c r="F168" s="67"/>
      <c r="G168" s="137">
        <f t="shared" si="134"/>
        <v>0</v>
      </c>
      <c r="H168" s="177">
        <f t="shared" si="135"/>
        <v>0</v>
      </c>
      <c r="I168" s="68"/>
      <c r="J168" s="137">
        <f t="shared" ref="J168:J189" si="142">G168+I168</f>
        <v>0</v>
      </c>
      <c r="K168" s="166">
        <f t="shared" ref="K168:K189" si="143">IFERROR((J168-G168)/G168,0)</f>
        <v>0</v>
      </c>
      <c r="L168" s="67"/>
      <c r="M168" s="137">
        <f t="shared" ref="M168:M189" si="144">J168+L168</f>
        <v>0</v>
      </c>
      <c r="N168" s="177">
        <f t="shared" ref="N168:N189" si="145">IFERROR((M168-J168)/J168,0)</f>
        <v>0</v>
      </c>
      <c r="O168" s="68"/>
      <c r="P168" s="137">
        <f t="shared" si="136"/>
        <v>0</v>
      </c>
      <c r="Q168" s="166">
        <f t="shared" si="137"/>
        <v>0</v>
      </c>
      <c r="R168" s="172">
        <f t="shared" si="138"/>
        <v>0</v>
      </c>
      <c r="S168" s="164">
        <f t="shared" si="139"/>
        <v>0</v>
      </c>
      <c r="U168" s="6">
        <v>1</v>
      </c>
      <c r="V168" s="137">
        <f t="shared" si="140"/>
        <v>1</v>
      </c>
      <c r="W168" s="166">
        <f t="shared" si="141"/>
        <v>0</v>
      </c>
      <c r="X168" s="6">
        <v>1</v>
      </c>
      <c r="Y168" s="137">
        <f t="shared" ref="Y168:Y189" si="146">V168+X168</f>
        <v>2</v>
      </c>
      <c r="Z168" s="177">
        <f t="shared" ref="Z168:Z189" si="147">IFERROR((Y168-V168)/V168,0)</f>
        <v>1</v>
      </c>
      <c r="AA168" s="6">
        <v>1</v>
      </c>
      <c r="AB168" s="137">
        <f t="shared" ref="AB168:AB189" si="148">Y168+AA168</f>
        <v>3</v>
      </c>
      <c r="AC168" s="166">
        <f t="shared" ref="AC168:AC189" si="149">IFERROR((AB168-Y168)/Y168,0)</f>
        <v>0.5</v>
      </c>
      <c r="AD168" s="6">
        <v>1</v>
      </c>
      <c r="AE168" s="137">
        <f t="shared" ref="AE168:AE189" si="150">AB168+AD168</f>
        <v>4</v>
      </c>
      <c r="AF168" s="177">
        <f t="shared" ref="AF168:AF189" si="151">IFERROR((AE168-AB168)/AB168,0)</f>
        <v>0.33333333333333331</v>
      </c>
      <c r="AG168" s="6">
        <v>1</v>
      </c>
      <c r="AH168" s="137">
        <f t="shared" ref="AH168:AH189" si="152">AE168+AG168</f>
        <v>5</v>
      </c>
      <c r="AI168" s="166">
        <f t="shared" ref="AI168:AI189" si="153">IFERROR((AH168-AE168)/AE168,0)</f>
        <v>0.25</v>
      </c>
      <c r="AJ168" s="163">
        <f t="shared" ref="AJ168:AJ189" si="154">U168+X168+AA168+AD168+AG168</f>
        <v>5</v>
      </c>
      <c r="AK168" s="164">
        <f t="shared" ref="AK168:AK189" si="155">IFERROR((AH168/V168)^(1/4)-1,0)</f>
        <v>0.4953487812212205</v>
      </c>
    </row>
    <row r="169" spans="2:37" outlineLevel="1">
      <c r="B169" s="236" t="s">
        <v>77</v>
      </c>
      <c r="C169" s="62" t="s">
        <v>103</v>
      </c>
      <c r="D169" s="68"/>
      <c r="E169" s="69">
        <v>0</v>
      </c>
      <c r="F169" s="67"/>
      <c r="G169" s="137">
        <f t="shared" si="134"/>
        <v>0</v>
      </c>
      <c r="H169" s="177">
        <f t="shared" si="135"/>
        <v>0</v>
      </c>
      <c r="I169" s="68"/>
      <c r="J169" s="137">
        <f t="shared" si="142"/>
        <v>0</v>
      </c>
      <c r="K169" s="166">
        <f t="shared" si="143"/>
        <v>0</v>
      </c>
      <c r="L169" s="67"/>
      <c r="M169" s="137">
        <f t="shared" si="144"/>
        <v>0</v>
      </c>
      <c r="N169" s="177">
        <f t="shared" si="145"/>
        <v>0</v>
      </c>
      <c r="O169" s="68"/>
      <c r="P169" s="137">
        <f t="shared" si="136"/>
        <v>0</v>
      </c>
      <c r="Q169" s="166">
        <f t="shared" si="137"/>
        <v>0</v>
      </c>
      <c r="R169" s="172">
        <f t="shared" si="138"/>
        <v>0</v>
      </c>
      <c r="S169" s="164">
        <f t="shared" si="139"/>
        <v>0</v>
      </c>
      <c r="U169" s="6"/>
      <c r="V169" s="137">
        <f t="shared" si="140"/>
        <v>0</v>
      </c>
      <c r="W169" s="166">
        <f t="shared" si="141"/>
        <v>0</v>
      </c>
      <c r="X169" s="6"/>
      <c r="Y169" s="137">
        <f t="shared" si="146"/>
        <v>0</v>
      </c>
      <c r="Z169" s="177">
        <f t="shared" si="147"/>
        <v>0</v>
      </c>
      <c r="AA169" s="6"/>
      <c r="AB169" s="137">
        <f t="shared" si="148"/>
        <v>0</v>
      </c>
      <c r="AC169" s="166">
        <f t="shared" si="149"/>
        <v>0</v>
      </c>
      <c r="AD169" s="6"/>
      <c r="AE169" s="137">
        <f t="shared" si="150"/>
        <v>0</v>
      </c>
      <c r="AF169" s="177">
        <f t="shared" si="151"/>
        <v>0</v>
      </c>
      <c r="AG169" s="6"/>
      <c r="AH169" s="137">
        <f t="shared" si="152"/>
        <v>0</v>
      </c>
      <c r="AI169" s="166">
        <f t="shared" si="153"/>
        <v>0</v>
      </c>
      <c r="AJ169" s="163">
        <f t="shared" si="154"/>
        <v>0</v>
      </c>
      <c r="AK169" s="164">
        <f t="shared" si="155"/>
        <v>0</v>
      </c>
    </row>
    <row r="170" spans="2:37" outlineLevel="1">
      <c r="B170" s="235" t="s">
        <v>78</v>
      </c>
      <c r="C170" s="62" t="s">
        <v>103</v>
      </c>
      <c r="D170" s="68"/>
      <c r="E170" s="69"/>
      <c r="F170" s="67"/>
      <c r="G170" s="137">
        <f t="shared" si="134"/>
        <v>0</v>
      </c>
      <c r="H170" s="177">
        <f t="shared" si="135"/>
        <v>0</v>
      </c>
      <c r="I170" s="68"/>
      <c r="J170" s="137">
        <f t="shared" si="142"/>
        <v>0</v>
      </c>
      <c r="K170" s="166">
        <f t="shared" si="143"/>
        <v>0</v>
      </c>
      <c r="L170" s="67"/>
      <c r="M170" s="137">
        <f t="shared" si="144"/>
        <v>0</v>
      </c>
      <c r="N170" s="177">
        <f t="shared" si="145"/>
        <v>0</v>
      </c>
      <c r="O170" s="68"/>
      <c r="P170" s="137">
        <f t="shared" si="136"/>
        <v>0</v>
      </c>
      <c r="Q170" s="166">
        <f t="shared" si="137"/>
        <v>0</v>
      </c>
      <c r="R170" s="172">
        <f t="shared" si="138"/>
        <v>0</v>
      </c>
      <c r="S170" s="164">
        <f t="shared" si="139"/>
        <v>0</v>
      </c>
      <c r="U170" s="6"/>
      <c r="V170" s="137">
        <f t="shared" si="140"/>
        <v>0</v>
      </c>
      <c r="W170" s="166">
        <f t="shared" si="141"/>
        <v>0</v>
      </c>
      <c r="X170" s="6"/>
      <c r="Y170" s="137">
        <f t="shared" si="146"/>
        <v>0</v>
      </c>
      <c r="Z170" s="177">
        <f t="shared" si="147"/>
        <v>0</v>
      </c>
      <c r="AA170" s="6"/>
      <c r="AB170" s="137">
        <f t="shared" si="148"/>
        <v>0</v>
      </c>
      <c r="AC170" s="166">
        <f t="shared" si="149"/>
        <v>0</v>
      </c>
      <c r="AD170" s="6"/>
      <c r="AE170" s="137">
        <f t="shared" si="150"/>
        <v>0</v>
      </c>
      <c r="AF170" s="177">
        <f t="shared" si="151"/>
        <v>0</v>
      </c>
      <c r="AG170" s="6"/>
      <c r="AH170" s="137">
        <f t="shared" si="152"/>
        <v>0</v>
      </c>
      <c r="AI170" s="166">
        <f t="shared" si="153"/>
        <v>0</v>
      </c>
      <c r="AJ170" s="163">
        <f t="shared" si="154"/>
        <v>0</v>
      </c>
      <c r="AK170" s="164">
        <f t="shared" si="155"/>
        <v>0</v>
      </c>
    </row>
    <row r="171" spans="2:37" outlineLevel="1">
      <c r="B171" s="236" t="s">
        <v>79</v>
      </c>
      <c r="C171" s="62" t="s">
        <v>103</v>
      </c>
      <c r="D171" s="68"/>
      <c r="E171" s="69">
        <v>3</v>
      </c>
      <c r="F171" s="67"/>
      <c r="G171" s="137">
        <f t="shared" si="134"/>
        <v>3</v>
      </c>
      <c r="H171" s="177">
        <f t="shared" si="135"/>
        <v>0</v>
      </c>
      <c r="I171" s="68"/>
      <c r="J171" s="137">
        <f t="shared" si="142"/>
        <v>3</v>
      </c>
      <c r="K171" s="166">
        <f t="shared" si="143"/>
        <v>0</v>
      </c>
      <c r="L171" s="67"/>
      <c r="M171" s="137">
        <f t="shared" si="144"/>
        <v>3</v>
      </c>
      <c r="N171" s="177">
        <f t="shared" si="145"/>
        <v>0</v>
      </c>
      <c r="O171" s="68"/>
      <c r="P171" s="137">
        <f t="shared" si="136"/>
        <v>3</v>
      </c>
      <c r="Q171" s="166">
        <f t="shared" si="137"/>
        <v>0</v>
      </c>
      <c r="R171" s="172">
        <f t="shared" si="138"/>
        <v>0</v>
      </c>
      <c r="S171" s="164">
        <f t="shared" si="139"/>
        <v>0</v>
      </c>
      <c r="U171" s="6"/>
      <c r="V171" s="137">
        <f t="shared" si="140"/>
        <v>3</v>
      </c>
      <c r="W171" s="166">
        <f t="shared" si="141"/>
        <v>0</v>
      </c>
      <c r="X171" s="6">
        <v>1</v>
      </c>
      <c r="Y171" s="137">
        <f t="shared" si="146"/>
        <v>4</v>
      </c>
      <c r="Z171" s="177">
        <f t="shared" si="147"/>
        <v>0.33333333333333331</v>
      </c>
      <c r="AA171" s="6">
        <v>1</v>
      </c>
      <c r="AB171" s="137">
        <f t="shared" si="148"/>
        <v>5</v>
      </c>
      <c r="AC171" s="166">
        <f t="shared" si="149"/>
        <v>0.25</v>
      </c>
      <c r="AD171" s="6">
        <v>1</v>
      </c>
      <c r="AE171" s="137">
        <f t="shared" si="150"/>
        <v>6</v>
      </c>
      <c r="AF171" s="177">
        <f t="shared" si="151"/>
        <v>0.2</v>
      </c>
      <c r="AG171" s="6">
        <v>1</v>
      </c>
      <c r="AH171" s="137">
        <f t="shared" si="152"/>
        <v>7</v>
      </c>
      <c r="AI171" s="166">
        <f t="shared" si="153"/>
        <v>0.16666666666666666</v>
      </c>
      <c r="AJ171" s="163">
        <f t="shared" si="154"/>
        <v>4</v>
      </c>
      <c r="AK171" s="164">
        <f t="shared" si="155"/>
        <v>0.23593091702244706</v>
      </c>
    </row>
    <row r="172" spans="2:37" outlineLevel="1">
      <c r="B172" s="236" t="s">
        <v>80</v>
      </c>
      <c r="C172" s="62" t="s">
        <v>103</v>
      </c>
      <c r="D172" s="68"/>
      <c r="E172" s="69">
        <v>3</v>
      </c>
      <c r="F172" s="67"/>
      <c r="G172" s="137">
        <f t="shared" si="134"/>
        <v>3</v>
      </c>
      <c r="H172" s="177">
        <f t="shared" si="135"/>
        <v>0</v>
      </c>
      <c r="I172" s="68"/>
      <c r="J172" s="137">
        <f t="shared" si="142"/>
        <v>3</v>
      </c>
      <c r="K172" s="166">
        <f t="shared" si="143"/>
        <v>0</v>
      </c>
      <c r="L172" s="67"/>
      <c r="M172" s="137">
        <f t="shared" si="144"/>
        <v>3</v>
      </c>
      <c r="N172" s="177">
        <f t="shared" si="145"/>
        <v>0</v>
      </c>
      <c r="O172" s="68"/>
      <c r="P172" s="137">
        <f t="shared" si="136"/>
        <v>3</v>
      </c>
      <c r="Q172" s="166">
        <f t="shared" si="137"/>
        <v>0</v>
      </c>
      <c r="R172" s="172">
        <f t="shared" si="138"/>
        <v>0</v>
      </c>
      <c r="S172" s="164">
        <f t="shared" si="139"/>
        <v>0</v>
      </c>
      <c r="U172" s="6"/>
      <c r="V172" s="137">
        <f t="shared" si="140"/>
        <v>3</v>
      </c>
      <c r="W172" s="166">
        <f t="shared" si="141"/>
        <v>0</v>
      </c>
      <c r="X172" s="6"/>
      <c r="Y172" s="137">
        <f t="shared" si="146"/>
        <v>3</v>
      </c>
      <c r="Z172" s="177">
        <f t="shared" si="147"/>
        <v>0</v>
      </c>
      <c r="AA172" s="6"/>
      <c r="AB172" s="137">
        <f t="shared" si="148"/>
        <v>3</v>
      </c>
      <c r="AC172" s="166">
        <f t="shared" si="149"/>
        <v>0</v>
      </c>
      <c r="AD172" s="6"/>
      <c r="AE172" s="137">
        <f t="shared" si="150"/>
        <v>3</v>
      </c>
      <c r="AF172" s="177">
        <f t="shared" si="151"/>
        <v>0</v>
      </c>
      <c r="AG172" s="6"/>
      <c r="AH172" s="137">
        <f t="shared" si="152"/>
        <v>3</v>
      </c>
      <c r="AI172" s="166">
        <f t="shared" si="153"/>
        <v>0</v>
      </c>
      <c r="AJ172" s="163">
        <f t="shared" si="154"/>
        <v>0</v>
      </c>
      <c r="AK172" s="164">
        <f t="shared" si="155"/>
        <v>0</v>
      </c>
    </row>
    <row r="173" spans="2:37" outlineLevel="1">
      <c r="B173" s="235" t="s">
        <v>81</v>
      </c>
      <c r="C173" s="62" t="s">
        <v>103</v>
      </c>
      <c r="D173" s="68"/>
      <c r="E173" s="69"/>
      <c r="F173" s="67"/>
      <c r="G173" s="137">
        <f t="shared" si="134"/>
        <v>0</v>
      </c>
      <c r="H173" s="177">
        <f t="shared" si="135"/>
        <v>0</v>
      </c>
      <c r="I173" s="68"/>
      <c r="J173" s="137">
        <f t="shared" si="142"/>
        <v>0</v>
      </c>
      <c r="K173" s="166">
        <f t="shared" si="143"/>
        <v>0</v>
      </c>
      <c r="L173" s="67"/>
      <c r="M173" s="137">
        <f t="shared" si="144"/>
        <v>0</v>
      </c>
      <c r="N173" s="177">
        <f t="shared" si="145"/>
        <v>0</v>
      </c>
      <c r="O173" s="68"/>
      <c r="P173" s="137">
        <f t="shared" si="136"/>
        <v>0</v>
      </c>
      <c r="Q173" s="166">
        <f t="shared" si="137"/>
        <v>0</v>
      </c>
      <c r="R173" s="172">
        <f t="shared" si="138"/>
        <v>0</v>
      </c>
      <c r="S173" s="164">
        <f t="shared" si="139"/>
        <v>0</v>
      </c>
      <c r="U173" s="6"/>
      <c r="V173" s="137">
        <f t="shared" si="140"/>
        <v>0</v>
      </c>
      <c r="W173" s="166">
        <f t="shared" si="141"/>
        <v>0</v>
      </c>
      <c r="X173" s="6"/>
      <c r="Y173" s="137">
        <f t="shared" si="146"/>
        <v>0</v>
      </c>
      <c r="Z173" s="177">
        <f t="shared" si="147"/>
        <v>0</v>
      </c>
      <c r="AA173" s="6"/>
      <c r="AB173" s="137">
        <f t="shared" si="148"/>
        <v>0</v>
      </c>
      <c r="AC173" s="166">
        <f t="shared" si="149"/>
        <v>0</v>
      </c>
      <c r="AD173" s="6"/>
      <c r="AE173" s="137">
        <f t="shared" si="150"/>
        <v>0</v>
      </c>
      <c r="AF173" s="177">
        <f t="shared" si="151"/>
        <v>0</v>
      </c>
      <c r="AG173" s="6"/>
      <c r="AH173" s="137">
        <f t="shared" si="152"/>
        <v>0</v>
      </c>
      <c r="AI173" s="166">
        <f t="shared" si="153"/>
        <v>0</v>
      </c>
      <c r="AJ173" s="163">
        <f t="shared" si="154"/>
        <v>0</v>
      </c>
      <c r="AK173" s="164">
        <f t="shared" si="155"/>
        <v>0</v>
      </c>
    </row>
    <row r="174" spans="2:37" outlineLevel="1">
      <c r="B174" s="236" t="s">
        <v>82</v>
      </c>
      <c r="C174" s="62" t="s">
        <v>103</v>
      </c>
      <c r="D174" s="68"/>
      <c r="E174" s="69"/>
      <c r="F174" s="67"/>
      <c r="G174" s="137">
        <f t="shared" si="134"/>
        <v>0</v>
      </c>
      <c r="H174" s="177">
        <f t="shared" si="135"/>
        <v>0</v>
      </c>
      <c r="I174" s="68"/>
      <c r="J174" s="137">
        <f t="shared" si="142"/>
        <v>0</v>
      </c>
      <c r="K174" s="166">
        <f t="shared" si="143"/>
        <v>0</v>
      </c>
      <c r="L174" s="67"/>
      <c r="M174" s="137">
        <f t="shared" si="144"/>
        <v>0</v>
      </c>
      <c r="N174" s="177">
        <f t="shared" si="145"/>
        <v>0</v>
      </c>
      <c r="O174" s="68"/>
      <c r="P174" s="137">
        <f t="shared" si="136"/>
        <v>0</v>
      </c>
      <c r="Q174" s="166">
        <f t="shared" si="137"/>
        <v>0</v>
      </c>
      <c r="R174" s="172">
        <f t="shared" si="138"/>
        <v>0</v>
      </c>
      <c r="S174" s="164">
        <f t="shared" si="139"/>
        <v>0</v>
      </c>
      <c r="U174" s="6"/>
      <c r="V174" s="137">
        <f t="shared" si="140"/>
        <v>0</v>
      </c>
      <c r="W174" s="166">
        <f t="shared" si="141"/>
        <v>0</v>
      </c>
      <c r="X174" s="6">
        <v>1</v>
      </c>
      <c r="Y174" s="137">
        <f t="shared" si="146"/>
        <v>1</v>
      </c>
      <c r="Z174" s="177">
        <f t="shared" si="147"/>
        <v>0</v>
      </c>
      <c r="AA174" s="6">
        <v>1</v>
      </c>
      <c r="AB174" s="137">
        <f t="shared" si="148"/>
        <v>2</v>
      </c>
      <c r="AC174" s="166">
        <f t="shared" si="149"/>
        <v>1</v>
      </c>
      <c r="AD174" s="6">
        <v>1</v>
      </c>
      <c r="AE174" s="137">
        <f t="shared" si="150"/>
        <v>3</v>
      </c>
      <c r="AF174" s="177">
        <f t="shared" si="151"/>
        <v>0.5</v>
      </c>
      <c r="AG174" s="6">
        <v>1</v>
      </c>
      <c r="AH174" s="137">
        <f t="shared" si="152"/>
        <v>4</v>
      </c>
      <c r="AI174" s="166">
        <f t="shared" si="153"/>
        <v>0.33333333333333331</v>
      </c>
      <c r="AJ174" s="163">
        <f t="shared" si="154"/>
        <v>4</v>
      </c>
      <c r="AK174" s="164">
        <f t="shared" si="155"/>
        <v>0</v>
      </c>
    </row>
    <row r="175" spans="2:37" outlineLevel="1">
      <c r="B175" s="236" t="s">
        <v>83</v>
      </c>
      <c r="C175" s="62" t="s">
        <v>103</v>
      </c>
      <c r="D175" s="68"/>
      <c r="E175" s="69"/>
      <c r="F175" s="67"/>
      <c r="G175" s="137">
        <f t="shared" si="134"/>
        <v>0</v>
      </c>
      <c r="H175" s="177">
        <f t="shared" si="135"/>
        <v>0</v>
      </c>
      <c r="I175" s="68"/>
      <c r="J175" s="137">
        <f t="shared" si="142"/>
        <v>0</v>
      </c>
      <c r="K175" s="166">
        <f t="shared" si="143"/>
        <v>0</v>
      </c>
      <c r="L175" s="67"/>
      <c r="M175" s="137">
        <f t="shared" si="144"/>
        <v>0</v>
      </c>
      <c r="N175" s="177">
        <f t="shared" si="145"/>
        <v>0</v>
      </c>
      <c r="O175" s="68"/>
      <c r="P175" s="137">
        <f t="shared" si="136"/>
        <v>0</v>
      </c>
      <c r="Q175" s="166">
        <f t="shared" si="137"/>
        <v>0</v>
      </c>
      <c r="R175" s="172">
        <f t="shared" si="138"/>
        <v>0</v>
      </c>
      <c r="S175" s="164">
        <f t="shared" si="139"/>
        <v>0</v>
      </c>
      <c r="U175" s="6"/>
      <c r="V175" s="137">
        <f t="shared" si="140"/>
        <v>0</v>
      </c>
      <c r="W175" s="166">
        <f t="shared" si="141"/>
        <v>0</v>
      </c>
      <c r="X175" s="6"/>
      <c r="Y175" s="137">
        <f t="shared" si="146"/>
        <v>0</v>
      </c>
      <c r="Z175" s="177">
        <f t="shared" si="147"/>
        <v>0</v>
      </c>
      <c r="AA175" s="6"/>
      <c r="AB175" s="137">
        <f t="shared" si="148"/>
        <v>0</v>
      </c>
      <c r="AC175" s="166">
        <f t="shared" si="149"/>
        <v>0</v>
      </c>
      <c r="AD175" s="6"/>
      <c r="AE175" s="137">
        <f t="shared" si="150"/>
        <v>0</v>
      </c>
      <c r="AF175" s="177">
        <f t="shared" si="151"/>
        <v>0</v>
      </c>
      <c r="AG175" s="6"/>
      <c r="AH175" s="137">
        <f t="shared" si="152"/>
        <v>0</v>
      </c>
      <c r="AI175" s="166">
        <f t="shared" si="153"/>
        <v>0</v>
      </c>
      <c r="AJ175" s="163">
        <f t="shared" si="154"/>
        <v>0</v>
      </c>
      <c r="AK175" s="164">
        <f t="shared" si="155"/>
        <v>0</v>
      </c>
    </row>
    <row r="176" spans="2:37" outlineLevel="1">
      <c r="B176" s="235" t="s">
        <v>84</v>
      </c>
      <c r="C176" s="62" t="s">
        <v>103</v>
      </c>
      <c r="D176" s="68"/>
      <c r="E176" s="69"/>
      <c r="F176" s="67"/>
      <c r="G176" s="137">
        <f t="shared" si="134"/>
        <v>0</v>
      </c>
      <c r="H176" s="177">
        <f t="shared" si="135"/>
        <v>0</v>
      </c>
      <c r="I176" s="68"/>
      <c r="J176" s="137">
        <f t="shared" si="142"/>
        <v>0</v>
      </c>
      <c r="K176" s="166">
        <f t="shared" si="143"/>
        <v>0</v>
      </c>
      <c r="L176" s="67"/>
      <c r="M176" s="137">
        <f t="shared" si="144"/>
        <v>0</v>
      </c>
      <c r="N176" s="177">
        <f t="shared" si="145"/>
        <v>0</v>
      </c>
      <c r="O176" s="68"/>
      <c r="P176" s="137">
        <f t="shared" si="136"/>
        <v>0</v>
      </c>
      <c r="Q176" s="166">
        <f t="shared" si="137"/>
        <v>0</v>
      </c>
      <c r="R176" s="172">
        <f t="shared" si="138"/>
        <v>0</v>
      </c>
      <c r="S176" s="164">
        <f t="shared" si="139"/>
        <v>0</v>
      </c>
      <c r="U176" s="6"/>
      <c r="V176" s="137">
        <f t="shared" si="140"/>
        <v>0</v>
      </c>
      <c r="W176" s="166">
        <f t="shared" si="141"/>
        <v>0</v>
      </c>
      <c r="X176" s="6"/>
      <c r="Y176" s="137">
        <f t="shared" si="146"/>
        <v>0</v>
      </c>
      <c r="Z176" s="177">
        <f t="shared" si="147"/>
        <v>0</v>
      </c>
      <c r="AA176" s="6"/>
      <c r="AB176" s="137">
        <f t="shared" si="148"/>
        <v>0</v>
      </c>
      <c r="AC176" s="166">
        <f t="shared" si="149"/>
        <v>0</v>
      </c>
      <c r="AD176" s="6"/>
      <c r="AE176" s="137">
        <f t="shared" si="150"/>
        <v>0</v>
      </c>
      <c r="AF176" s="177">
        <f t="shared" si="151"/>
        <v>0</v>
      </c>
      <c r="AG176" s="6"/>
      <c r="AH176" s="137">
        <f t="shared" si="152"/>
        <v>0</v>
      </c>
      <c r="AI176" s="166">
        <f t="shared" si="153"/>
        <v>0</v>
      </c>
      <c r="AJ176" s="163">
        <f t="shared" si="154"/>
        <v>0</v>
      </c>
      <c r="AK176" s="164">
        <f t="shared" si="155"/>
        <v>0</v>
      </c>
    </row>
    <row r="177" spans="2:37" outlineLevel="1">
      <c r="B177" s="237" t="s">
        <v>85</v>
      </c>
      <c r="C177" s="62" t="s">
        <v>103</v>
      </c>
      <c r="D177" s="68"/>
      <c r="E177" s="69"/>
      <c r="F177" s="67"/>
      <c r="G177" s="137">
        <f t="shared" si="134"/>
        <v>0</v>
      </c>
      <c r="H177" s="177">
        <f t="shared" si="135"/>
        <v>0</v>
      </c>
      <c r="I177" s="68"/>
      <c r="J177" s="137">
        <f t="shared" si="142"/>
        <v>0</v>
      </c>
      <c r="K177" s="166">
        <f t="shared" si="143"/>
        <v>0</v>
      </c>
      <c r="L177" s="67"/>
      <c r="M177" s="137">
        <f t="shared" si="144"/>
        <v>0</v>
      </c>
      <c r="N177" s="177">
        <f t="shared" si="145"/>
        <v>0</v>
      </c>
      <c r="O177" s="68"/>
      <c r="P177" s="137">
        <f t="shared" si="136"/>
        <v>0</v>
      </c>
      <c r="Q177" s="166">
        <f t="shared" si="137"/>
        <v>0</v>
      </c>
      <c r="R177" s="172">
        <f t="shared" si="138"/>
        <v>0</v>
      </c>
      <c r="S177" s="164">
        <f t="shared" si="139"/>
        <v>0</v>
      </c>
      <c r="U177" s="6"/>
      <c r="V177" s="137">
        <f t="shared" si="140"/>
        <v>0</v>
      </c>
      <c r="W177" s="166">
        <f t="shared" si="141"/>
        <v>0</v>
      </c>
      <c r="X177" s="6"/>
      <c r="Y177" s="137">
        <f t="shared" si="146"/>
        <v>0</v>
      </c>
      <c r="Z177" s="177">
        <f t="shared" si="147"/>
        <v>0</v>
      </c>
      <c r="AA177" s="6"/>
      <c r="AB177" s="137">
        <f t="shared" si="148"/>
        <v>0</v>
      </c>
      <c r="AC177" s="166">
        <f t="shared" si="149"/>
        <v>0</v>
      </c>
      <c r="AD177" s="6"/>
      <c r="AE177" s="137">
        <f t="shared" si="150"/>
        <v>0</v>
      </c>
      <c r="AF177" s="177">
        <f t="shared" si="151"/>
        <v>0</v>
      </c>
      <c r="AG177" s="6"/>
      <c r="AH177" s="137">
        <f t="shared" si="152"/>
        <v>0</v>
      </c>
      <c r="AI177" s="166">
        <f t="shared" si="153"/>
        <v>0</v>
      </c>
      <c r="AJ177" s="163">
        <f t="shared" si="154"/>
        <v>0</v>
      </c>
      <c r="AK177" s="164">
        <f t="shared" si="155"/>
        <v>0</v>
      </c>
    </row>
    <row r="178" spans="2:37" outlineLevel="1">
      <c r="B178" s="235" t="s">
        <v>86</v>
      </c>
      <c r="C178" s="62" t="s">
        <v>103</v>
      </c>
      <c r="D178" s="68"/>
      <c r="E178" s="69"/>
      <c r="F178" s="67"/>
      <c r="G178" s="137">
        <f t="shared" si="134"/>
        <v>0</v>
      </c>
      <c r="H178" s="177">
        <f t="shared" si="135"/>
        <v>0</v>
      </c>
      <c r="I178" s="68"/>
      <c r="J178" s="137">
        <f t="shared" si="142"/>
        <v>0</v>
      </c>
      <c r="K178" s="166">
        <f t="shared" si="143"/>
        <v>0</v>
      </c>
      <c r="L178" s="67"/>
      <c r="M178" s="137">
        <f t="shared" si="144"/>
        <v>0</v>
      </c>
      <c r="N178" s="177">
        <f t="shared" si="145"/>
        <v>0</v>
      </c>
      <c r="O178" s="68"/>
      <c r="P178" s="137">
        <f t="shared" si="136"/>
        <v>0</v>
      </c>
      <c r="Q178" s="166">
        <f t="shared" si="137"/>
        <v>0</v>
      </c>
      <c r="R178" s="172">
        <f t="shared" si="138"/>
        <v>0</v>
      </c>
      <c r="S178" s="164">
        <f t="shared" si="139"/>
        <v>0</v>
      </c>
      <c r="U178" s="6"/>
      <c r="V178" s="137">
        <f t="shared" si="140"/>
        <v>0</v>
      </c>
      <c r="W178" s="166">
        <f t="shared" si="141"/>
        <v>0</v>
      </c>
      <c r="X178" s="6"/>
      <c r="Y178" s="137">
        <f t="shared" si="146"/>
        <v>0</v>
      </c>
      <c r="Z178" s="177">
        <f t="shared" si="147"/>
        <v>0</v>
      </c>
      <c r="AA178" s="6"/>
      <c r="AB178" s="137">
        <f t="shared" si="148"/>
        <v>0</v>
      </c>
      <c r="AC178" s="166">
        <f t="shared" si="149"/>
        <v>0</v>
      </c>
      <c r="AD178" s="6"/>
      <c r="AE178" s="137">
        <f t="shared" si="150"/>
        <v>0</v>
      </c>
      <c r="AF178" s="177">
        <f t="shared" si="151"/>
        <v>0</v>
      </c>
      <c r="AG178" s="6"/>
      <c r="AH178" s="137">
        <f t="shared" si="152"/>
        <v>0</v>
      </c>
      <c r="AI178" s="166">
        <f t="shared" si="153"/>
        <v>0</v>
      </c>
      <c r="AJ178" s="163">
        <f t="shared" si="154"/>
        <v>0</v>
      </c>
      <c r="AK178" s="164">
        <f t="shared" si="155"/>
        <v>0</v>
      </c>
    </row>
    <row r="179" spans="2:37" outlineLevel="1">
      <c r="B179" s="236" t="s">
        <v>87</v>
      </c>
      <c r="C179" s="62" t="s">
        <v>103</v>
      </c>
      <c r="D179" s="68"/>
      <c r="E179" s="69"/>
      <c r="F179" s="67"/>
      <c r="G179" s="137">
        <f t="shared" si="134"/>
        <v>0</v>
      </c>
      <c r="H179" s="177">
        <f t="shared" si="135"/>
        <v>0</v>
      </c>
      <c r="I179" s="68"/>
      <c r="J179" s="137">
        <f t="shared" si="142"/>
        <v>0</v>
      </c>
      <c r="K179" s="166">
        <f t="shared" si="143"/>
        <v>0</v>
      </c>
      <c r="L179" s="67"/>
      <c r="M179" s="137">
        <f t="shared" si="144"/>
        <v>0</v>
      </c>
      <c r="N179" s="177">
        <f t="shared" si="145"/>
        <v>0</v>
      </c>
      <c r="O179" s="68"/>
      <c r="P179" s="137">
        <f t="shared" si="136"/>
        <v>0</v>
      </c>
      <c r="Q179" s="166">
        <f t="shared" si="137"/>
        <v>0</v>
      </c>
      <c r="R179" s="172">
        <f t="shared" si="138"/>
        <v>0</v>
      </c>
      <c r="S179" s="164">
        <f t="shared" si="139"/>
        <v>0</v>
      </c>
      <c r="U179" s="6"/>
      <c r="V179" s="137">
        <f t="shared" si="140"/>
        <v>0</v>
      </c>
      <c r="W179" s="166">
        <f t="shared" si="141"/>
        <v>0</v>
      </c>
      <c r="X179" s="6"/>
      <c r="Y179" s="137">
        <f t="shared" si="146"/>
        <v>0</v>
      </c>
      <c r="Z179" s="177">
        <f t="shared" si="147"/>
        <v>0</v>
      </c>
      <c r="AA179" s="6"/>
      <c r="AB179" s="137">
        <f t="shared" si="148"/>
        <v>0</v>
      </c>
      <c r="AC179" s="166">
        <f t="shared" si="149"/>
        <v>0</v>
      </c>
      <c r="AD179" s="6"/>
      <c r="AE179" s="137">
        <f t="shared" si="150"/>
        <v>0</v>
      </c>
      <c r="AF179" s="177">
        <f t="shared" si="151"/>
        <v>0</v>
      </c>
      <c r="AG179" s="6"/>
      <c r="AH179" s="137">
        <f t="shared" si="152"/>
        <v>0</v>
      </c>
      <c r="AI179" s="166">
        <f t="shared" si="153"/>
        <v>0</v>
      </c>
      <c r="AJ179" s="163">
        <f t="shared" si="154"/>
        <v>0</v>
      </c>
      <c r="AK179" s="164">
        <f t="shared" si="155"/>
        <v>0</v>
      </c>
    </row>
    <row r="180" spans="2:37" outlineLevel="1">
      <c r="B180" s="235" t="s">
        <v>88</v>
      </c>
      <c r="C180" s="62" t="s">
        <v>103</v>
      </c>
      <c r="D180" s="68"/>
      <c r="E180" s="69"/>
      <c r="F180" s="67"/>
      <c r="G180" s="137">
        <f t="shared" si="134"/>
        <v>0</v>
      </c>
      <c r="H180" s="177">
        <f t="shared" si="135"/>
        <v>0</v>
      </c>
      <c r="I180" s="68"/>
      <c r="J180" s="137">
        <f t="shared" si="142"/>
        <v>0</v>
      </c>
      <c r="K180" s="166">
        <f t="shared" si="143"/>
        <v>0</v>
      </c>
      <c r="L180" s="67"/>
      <c r="M180" s="137">
        <f t="shared" si="144"/>
        <v>0</v>
      </c>
      <c r="N180" s="177">
        <f t="shared" si="145"/>
        <v>0</v>
      </c>
      <c r="O180" s="68"/>
      <c r="P180" s="137">
        <f t="shared" si="136"/>
        <v>0</v>
      </c>
      <c r="Q180" s="166">
        <f t="shared" si="137"/>
        <v>0</v>
      </c>
      <c r="R180" s="172">
        <f t="shared" si="138"/>
        <v>0</v>
      </c>
      <c r="S180" s="164">
        <f t="shared" si="139"/>
        <v>0</v>
      </c>
      <c r="U180" s="6"/>
      <c r="V180" s="137">
        <f t="shared" si="140"/>
        <v>0</v>
      </c>
      <c r="W180" s="166">
        <f t="shared" si="141"/>
        <v>0</v>
      </c>
      <c r="X180" s="6"/>
      <c r="Y180" s="137">
        <f t="shared" si="146"/>
        <v>0</v>
      </c>
      <c r="Z180" s="177">
        <f t="shared" si="147"/>
        <v>0</v>
      </c>
      <c r="AA180" s="6"/>
      <c r="AB180" s="137">
        <f t="shared" si="148"/>
        <v>0</v>
      </c>
      <c r="AC180" s="166">
        <f t="shared" si="149"/>
        <v>0</v>
      </c>
      <c r="AD180" s="6"/>
      <c r="AE180" s="137">
        <f t="shared" si="150"/>
        <v>0</v>
      </c>
      <c r="AF180" s="177">
        <f t="shared" si="151"/>
        <v>0</v>
      </c>
      <c r="AG180" s="6"/>
      <c r="AH180" s="137">
        <f t="shared" si="152"/>
        <v>0</v>
      </c>
      <c r="AI180" s="166">
        <f t="shared" si="153"/>
        <v>0</v>
      </c>
      <c r="AJ180" s="163">
        <f t="shared" si="154"/>
        <v>0</v>
      </c>
      <c r="AK180" s="164">
        <f t="shared" si="155"/>
        <v>0</v>
      </c>
    </row>
    <row r="181" spans="2:37" outlineLevel="1">
      <c r="B181" s="236" t="s">
        <v>89</v>
      </c>
      <c r="C181" s="62" t="s">
        <v>103</v>
      </c>
      <c r="D181" s="68"/>
      <c r="E181" s="69"/>
      <c r="F181" s="67"/>
      <c r="G181" s="137">
        <f t="shared" si="134"/>
        <v>0</v>
      </c>
      <c r="H181" s="177">
        <f t="shared" si="135"/>
        <v>0</v>
      </c>
      <c r="I181" s="68"/>
      <c r="J181" s="137">
        <f t="shared" si="142"/>
        <v>0</v>
      </c>
      <c r="K181" s="166">
        <f t="shared" si="143"/>
        <v>0</v>
      </c>
      <c r="L181" s="67"/>
      <c r="M181" s="137">
        <f t="shared" si="144"/>
        <v>0</v>
      </c>
      <c r="N181" s="177">
        <f t="shared" si="145"/>
        <v>0</v>
      </c>
      <c r="O181" s="68"/>
      <c r="P181" s="137">
        <f t="shared" si="136"/>
        <v>0</v>
      </c>
      <c r="Q181" s="166">
        <f t="shared" si="137"/>
        <v>0</v>
      </c>
      <c r="R181" s="172">
        <f t="shared" si="138"/>
        <v>0</v>
      </c>
      <c r="S181" s="164">
        <f t="shared" si="139"/>
        <v>0</v>
      </c>
      <c r="U181" s="6"/>
      <c r="V181" s="137">
        <f t="shared" si="140"/>
        <v>0</v>
      </c>
      <c r="W181" s="166">
        <f t="shared" si="141"/>
        <v>0</v>
      </c>
      <c r="X181" s="6"/>
      <c r="Y181" s="137">
        <f t="shared" si="146"/>
        <v>0</v>
      </c>
      <c r="Z181" s="177">
        <f t="shared" si="147"/>
        <v>0</v>
      </c>
      <c r="AA181" s="6"/>
      <c r="AB181" s="137">
        <f t="shared" si="148"/>
        <v>0</v>
      </c>
      <c r="AC181" s="166">
        <f t="shared" si="149"/>
        <v>0</v>
      </c>
      <c r="AD181" s="6"/>
      <c r="AE181" s="137">
        <f t="shared" si="150"/>
        <v>0</v>
      </c>
      <c r="AF181" s="177">
        <f t="shared" si="151"/>
        <v>0</v>
      </c>
      <c r="AG181" s="6"/>
      <c r="AH181" s="137">
        <f t="shared" si="152"/>
        <v>0</v>
      </c>
      <c r="AI181" s="166">
        <f t="shared" si="153"/>
        <v>0</v>
      </c>
      <c r="AJ181" s="163">
        <f t="shared" si="154"/>
        <v>0</v>
      </c>
      <c r="AK181" s="164">
        <f t="shared" si="155"/>
        <v>0</v>
      </c>
    </row>
    <row r="182" spans="2:37" outlineLevel="1">
      <c r="B182" s="235" t="s">
        <v>90</v>
      </c>
      <c r="C182" s="62" t="s">
        <v>103</v>
      </c>
      <c r="D182" s="68"/>
      <c r="E182" s="69"/>
      <c r="F182" s="67"/>
      <c r="G182" s="137">
        <f t="shared" si="134"/>
        <v>0</v>
      </c>
      <c r="H182" s="177">
        <f t="shared" si="135"/>
        <v>0</v>
      </c>
      <c r="I182" s="68"/>
      <c r="J182" s="137">
        <f t="shared" si="142"/>
        <v>0</v>
      </c>
      <c r="K182" s="166">
        <f t="shared" si="143"/>
        <v>0</v>
      </c>
      <c r="L182" s="67"/>
      <c r="M182" s="137">
        <f t="shared" si="144"/>
        <v>0</v>
      </c>
      <c r="N182" s="177">
        <f t="shared" si="145"/>
        <v>0</v>
      </c>
      <c r="O182" s="68"/>
      <c r="P182" s="137">
        <f t="shared" si="136"/>
        <v>0</v>
      </c>
      <c r="Q182" s="166">
        <f t="shared" si="137"/>
        <v>0</v>
      </c>
      <c r="R182" s="172">
        <f t="shared" si="138"/>
        <v>0</v>
      </c>
      <c r="S182" s="164">
        <f t="shared" si="139"/>
        <v>0</v>
      </c>
      <c r="U182" s="6"/>
      <c r="V182" s="137">
        <f t="shared" si="140"/>
        <v>0</v>
      </c>
      <c r="W182" s="166">
        <f t="shared" si="141"/>
        <v>0</v>
      </c>
      <c r="X182" s="6"/>
      <c r="Y182" s="137">
        <f t="shared" si="146"/>
        <v>0</v>
      </c>
      <c r="Z182" s="177">
        <f t="shared" si="147"/>
        <v>0</v>
      </c>
      <c r="AA182" s="6"/>
      <c r="AB182" s="137">
        <f t="shared" si="148"/>
        <v>0</v>
      </c>
      <c r="AC182" s="166">
        <f t="shared" si="149"/>
        <v>0</v>
      </c>
      <c r="AD182" s="6"/>
      <c r="AE182" s="137">
        <f t="shared" si="150"/>
        <v>0</v>
      </c>
      <c r="AF182" s="177">
        <f t="shared" si="151"/>
        <v>0</v>
      </c>
      <c r="AG182" s="6"/>
      <c r="AH182" s="137">
        <f t="shared" si="152"/>
        <v>0</v>
      </c>
      <c r="AI182" s="166">
        <f t="shared" si="153"/>
        <v>0</v>
      </c>
      <c r="AJ182" s="163">
        <f t="shared" si="154"/>
        <v>0</v>
      </c>
      <c r="AK182" s="164">
        <f t="shared" si="155"/>
        <v>0</v>
      </c>
    </row>
    <row r="183" spans="2:37" outlineLevel="1">
      <c r="B183" s="236" t="s">
        <v>91</v>
      </c>
      <c r="C183" s="62" t="s">
        <v>103</v>
      </c>
      <c r="D183" s="68"/>
      <c r="E183" s="69">
        <v>10</v>
      </c>
      <c r="F183" s="67">
        <v>-1</v>
      </c>
      <c r="G183" s="137">
        <f t="shared" si="134"/>
        <v>9</v>
      </c>
      <c r="H183" s="177">
        <f t="shared" si="135"/>
        <v>-0.1</v>
      </c>
      <c r="I183" s="68"/>
      <c r="J183" s="137">
        <f t="shared" si="142"/>
        <v>9</v>
      </c>
      <c r="K183" s="166">
        <f t="shared" si="143"/>
        <v>0</v>
      </c>
      <c r="L183" s="67"/>
      <c r="M183" s="137">
        <f t="shared" si="144"/>
        <v>9</v>
      </c>
      <c r="N183" s="177">
        <f t="shared" si="145"/>
        <v>0</v>
      </c>
      <c r="O183" s="68"/>
      <c r="P183" s="137">
        <f t="shared" si="136"/>
        <v>9</v>
      </c>
      <c r="Q183" s="166">
        <f t="shared" si="137"/>
        <v>0</v>
      </c>
      <c r="R183" s="172">
        <f t="shared" si="138"/>
        <v>-1</v>
      </c>
      <c r="S183" s="164">
        <f t="shared" si="139"/>
        <v>-2.5996253574703254E-2</v>
      </c>
      <c r="U183" s="6"/>
      <c r="V183" s="137">
        <f t="shared" si="140"/>
        <v>9</v>
      </c>
      <c r="W183" s="166">
        <f t="shared" si="141"/>
        <v>0</v>
      </c>
      <c r="X183" s="6"/>
      <c r="Y183" s="137">
        <f t="shared" si="146"/>
        <v>9</v>
      </c>
      <c r="Z183" s="177">
        <f t="shared" si="147"/>
        <v>0</v>
      </c>
      <c r="AA183" s="6"/>
      <c r="AB183" s="137">
        <f t="shared" si="148"/>
        <v>9</v>
      </c>
      <c r="AC183" s="166">
        <f t="shared" si="149"/>
        <v>0</v>
      </c>
      <c r="AD183" s="6"/>
      <c r="AE183" s="137">
        <f t="shared" si="150"/>
        <v>9</v>
      </c>
      <c r="AF183" s="177">
        <f t="shared" si="151"/>
        <v>0</v>
      </c>
      <c r="AG183" s="6"/>
      <c r="AH183" s="137">
        <f t="shared" si="152"/>
        <v>9</v>
      </c>
      <c r="AI183" s="166">
        <f t="shared" si="153"/>
        <v>0</v>
      </c>
      <c r="AJ183" s="163">
        <f t="shared" si="154"/>
        <v>0</v>
      </c>
      <c r="AK183" s="164">
        <f t="shared" si="155"/>
        <v>0</v>
      </c>
    </row>
    <row r="184" spans="2:37" outlineLevel="1">
      <c r="B184" s="236" t="s">
        <v>92</v>
      </c>
      <c r="C184" s="62" t="s">
        <v>103</v>
      </c>
      <c r="D184" s="68"/>
      <c r="E184" s="69">
        <v>20</v>
      </c>
      <c r="F184" s="67"/>
      <c r="G184" s="137">
        <f t="shared" si="134"/>
        <v>20</v>
      </c>
      <c r="H184" s="177">
        <f t="shared" si="135"/>
        <v>0</v>
      </c>
      <c r="I184" s="68"/>
      <c r="J184" s="137">
        <f t="shared" si="142"/>
        <v>20</v>
      </c>
      <c r="K184" s="166">
        <f t="shared" si="143"/>
        <v>0</v>
      </c>
      <c r="L184" s="67"/>
      <c r="M184" s="137">
        <f t="shared" si="144"/>
        <v>20</v>
      </c>
      <c r="N184" s="177">
        <f t="shared" si="145"/>
        <v>0</v>
      </c>
      <c r="O184" s="68">
        <v>1</v>
      </c>
      <c r="P184" s="137">
        <f t="shared" si="136"/>
        <v>21</v>
      </c>
      <c r="Q184" s="166">
        <f t="shared" si="137"/>
        <v>0.05</v>
      </c>
      <c r="R184" s="172">
        <f t="shared" si="138"/>
        <v>1</v>
      </c>
      <c r="S184" s="164">
        <f t="shared" si="139"/>
        <v>1.2272234429039353E-2</v>
      </c>
      <c r="U184" s="6">
        <v>1</v>
      </c>
      <c r="V184" s="137">
        <f t="shared" si="140"/>
        <v>22</v>
      </c>
      <c r="W184" s="166">
        <f t="shared" si="141"/>
        <v>4.7619047619047616E-2</v>
      </c>
      <c r="X184" s="6">
        <v>2</v>
      </c>
      <c r="Y184" s="137">
        <f t="shared" si="146"/>
        <v>24</v>
      </c>
      <c r="Z184" s="177">
        <f t="shared" si="147"/>
        <v>9.0909090909090912E-2</v>
      </c>
      <c r="AA184" s="6">
        <v>2</v>
      </c>
      <c r="AB184" s="137">
        <f t="shared" si="148"/>
        <v>26</v>
      </c>
      <c r="AC184" s="166">
        <f t="shared" si="149"/>
        <v>8.3333333333333329E-2</v>
      </c>
      <c r="AD184" s="6">
        <v>1</v>
      </c>
      <c r="AE184" s="137">
        <f t="shared" si="150"/>
        <v>27</v>
      </c>
      <c r="AF184" s="177">
        <f t="shared" si="151"/>
        <v>3.8461538461538464E-2</v>
      </c>
      <c r="AG184" s="6">
        <v>1</v>
      </c>
      <c r="AH184" s="137">
        <f t="shared" si="152"/>
        <v>28</v>
      </c>
      <c r="AI184" s="166">
        <f t="shared" si="153"/>
        <v>3.7037037037037035E-2</v>
      </c>
      <c r="AJ184" s="163">
        <f t="shared" si="154"/>
        <v>7</v>
      </c>
      <c r="AK184" s="164">
        <f t="shared" si="155"/>
        <v>6.214506995773994E-2</v>
      </c>
    </row>
    <row r="185" spans="2:37" outlineLevel="1">
      <c r="B185" s="235" t="s">
        <v>84</v>
      </c>
      <c r="C185" s="62" t="s">
        <v>103</v>
      </c>
      <c r="D185" s="68"/>
      <c r="E185" s="69"/>
      <c r="F185" s="67"/>
      <c r="G185" s="137">
        <f t="shared" si="134"/>
        <v>0</v>
      </c>
      <c r="H185" s="177">
        <f t="shared" si="135"/>
        <v>0</v>
      </c>
      <c r="I185" s="68"/>
      <c r="J185" s="137">
        <f t="shared" si="142"/>
        <v>0</v>
      </c>
      <c r="K185" s="166">
        <f t="shared" si="143"/>
        <v>0</v>
      </c>
      <c r="L185" s="67"/>
      <c r="M185" s="137">
        <f t="shared" si="144"/>
        <v>0</v>
      </c>
      <c r="N185" s="177">
        <f t="shared" si="145"/>
        <v>0</v>
      </c>
      <c r="O185" s="68"/>
      <c r="P185" s="137">
        <f t="shared" si="136"/>
        <v>0</v>
      </c>
      <c r="Q185" s="166">
        <f t="shared" si="137"/>
        <v>0</v>
      </c>
      <c r="R185" s="172">
        <f t="shared" si="138"/>
        <v>0</v>
      </c>
      <c r="S185" s="164">
        <f t="shared" si="139"/>
        <v>0</v>
      </c>
      <c r="U185" s="6"/>
      <c r="V185" s="137">
        <f t="shared" si="140"/>
        <v>0</v>
      </c>
      <c r="W185" s="166">
        <f t="shared" si="141"/>
        <v>0</v>
      </c>
      <c r="X185" s="6"/>
      <c r="Y185" s="137">
        <f t="shared" si="146"/>
        <v>0</v>
      </c>
      <c r="Z185" s="177">
        <f t="shared" si="147"/>
        <v>0</v>
      </c>
      <c r="AA185" s="6"/>
      <c r="AB185" s="137">
        <f t="shared" si="148"/>
        <v>0</v>
      </c>
      <c r="AC185" s="166">
        <f t="shared" si="149"/>
        <v>0</v>
      </c>
      <c r="AD185" s="6"/>
      <c r="AE185" s="137">
        <f t="shared" si="150"/>
        <v>0</v>
      </c>
      <c r="AF185" s="177">
        <f t="shared" si="151"/>
        <v>0</v>
      </c>
      <c r="AG185" s="6"/>
      <c r="AH185" s="137">
        <f t="shared" si="152"/>
        <v>0</v>
      </c>
      <c r="AI185" s="166">
        <f t="shared" si="153"/>
        <v>0</v>
      </c>
      <c r="AJ185" s="163">
        <f t="shared" si="154"/>
        <v>0</v>
      </c>
      <c r="AK185" s="164">
        <f t="shared" si="155"/>
        <v>0</v>
      </c>
    </row>
    <row r="186" spans="2:37" outlineLevel="1">
      <c r="B186" s="236" t="s">
        <v>93</v>
      </c>
      <c r="C186" s="62" t="s">
        <v>103</v>
      </c>
      <c r="D186" s="68">
        <v>1</v>
      </c>
      <c r="E186" s="69">
        <f>2+D186</f>
        <v>3</v>
      </c>
      <c r="F186" s="67"/>
      <c r="G186" s="137">
        <f t="shared" si="134"/>
        <v>3</v>
      </c>
      <c r="H186" s="177">
        <f t="shared" si="135"/>
        <v>0</v>
      </c>
      <c r="I186" s="68">
        <v>1</v>
      </c>
      <c r="J186" s="137">
        <f t="shared" si="142"/>
        <v>4</v>
      </c>
      <c r="K186" s="166">
        <f t="shared" si="143"/>
        <v>0.33333333333333331</v>
      </c>
      <c r="L186" s="67"/>
      <c r="M186" s="137">
        <f t="shared" si="144"/>
        <v>4</v>
      </c>
      <c r="N186" s="177">
        <f t="shared" si="145"/>
        <v>0</v>
      </c>
      <c r="O186" s="68"/>
      <c r="P186" s="137">
        <f t="shared" si="136"/>
        <v>4</v>
      </c>
      <c r="Q186" s="166">
        <f t="shared" si="137"/>
        <v>0</v>
      </c>
      <c r="R186" s="172">
        <f t="shared" si="138"/>
        <v>2</v>
      </c>
      <c r="S186" s="164">
        <f t="shared" si="139"/>
        <v>7.4569931823541991E-2</v>
      </c>
      <c r="U186" s="6">
        <v>2</v>
      </c>
      <c r="V186" s="137">
        <f t="shared" si="140"/>
        <v>6</v>
      </c>
      <c r="W186" s="166">
        <f t="shared" si="141"/>
        <v>0.5</v>
      </c>
      <c r="X186" s="6">
        <v>1</v>
      </c>
      <c r="Y186" s="137">
        <f t="shared" si="146"/>
        <v>7</v>
      </c>
      <c r="Z186" s="177">
        <f t="shared" si="147"/>
        <v>0.16666666666666666</v>
      </c>
      <c r="AA186" s="6">
        <v>1</v>
      </c>
      <c r="AB186" s="137">
        <f t="shared" si="148"/>
        <v>8</v>
      </c>
      <c r="AC186" s="166">
        <f t="shared" si="149"/>
        <v>0.14285714285714285</v>
      </c>
      <c r="AD186" s="6">
        <v>1</v>
      </c>
      <c r="AE186" s="137">
        <f t="shared" si="150"/>
        <v>9</v>
      </c>
      <c r="AF186" s="177">
        <f t="shared" si="151"/>
        <v>0.125</v>
      </c>
      <c r="AG186" s="6"/>
      <c r="AH186" s="137">
        <f t="shared" si="152"/>
        <v>9</v>
      </c>
      <c r="AI186" s="166">
        <f t="shared" si="153"/>
        <v>0</v>
      </c>
      <c r="AJ186" s="163">
        <f t="shared" si="154"/>
        <v>5</v>
      </c>
      <c r="AK186" s="164">
        <f t="shared" si="155"/>
        <v>0.1066819197003217</v>
      </c>
    </row>
    <row r="187" spans="2:37" outlineLevel="1">
      <c r="B187" s="235" t="s">
        <v>94</v>
      </c>
      <c r="C187" s="62" t="s">
        <v>103</v>
      </c>
      <c r="D187" s="68"/>
      <c r="E187" s="69"/>
      <c r="F187" s="67"/>
      <c r="G187" s="137">
        <f t="shared" si="134"/>
        <v>0</v>
      </c>
      <c r="H187" s="177">
        <f t="shared" si="135"/>
        <v>0</v>
      </c>
      <c r="I187" s="68"/>
      <c r="J187" s="137">
        <f t="shared" si="142"/>
        <v>0</v>
      </c>
      <c r="K187" s="166">
        <f t="shared" si="143"/>
        <v>0</v>
      </c>
      <c r="L187" s="67"/>
      <c r="M187" s="137">
        <f t="shared" si="144"/>
        <v>0</v>
      </c>
      <c r="N187" s="177">
        <f t="shared" si="145"/>
        <v>0</v>
      </c>
      <c r="O187" s="68"/>
      <c r="P187" s="137">
        <f t="shared" si="136"/>
        <v>0</v>
      </c>
      <c r="Q187" s="166">
        <f t="shared" si="137"/>
        <v>0</v>
      </c>
      <c r="R187" s="172">
        <f t="shared" si="138"/>
        <v>0</v>
      </c>
      <c r="S187" s="164">
        <f t="shared" si="139"/>
        <v>0</v>
      </c>
      <c r="U187" s="6"/>
      <c r="V187" s="137">
        <f t="shared" si="140"/>
        <v>0</v>
      </c>
      <c r="W187" s="166">
        <f t="shared" si="141"/>
        <v>0</v>
      </c>
      <c r="X187" s="6"/>
      <c r="Y187" s="137">
        <f t="shared" si="146"/>
        <v>0</v>
      </c>
      <c r="Z187" s="177">
        <f t="shared" si="147"/>
        <v>0</v>
      </c>
      <c r="AA187" s="6"/>
      <c r="AB187" s="137">
        <f t="shared" si="148"/>
        <v>0</v>
      </c>
      <c r="AC187" s="166">
        <f t="shared" si="149"/>
        <v>0</v>
      </c>
      <c r="AD187" s="6"/>
      <c r="AE187" s="137">
        <f t="shared" si="150"/>
        <v>0</v>
      </c>
      <c r="AF187" s="177">
        <f t="shared" si="151"/>
        <v>0</v>
      </c>
      <c r="AG187" s="6"/>
      <c r="AH187" s="137">
        <f t="shared" si="152"/>
        <v>0</v>
      </c>
      <c r="AI187" s="166">
        <f t="shared" si="153"/>
        <v>0</v>
      </c>
      <c r="AJ187" s="163">
        <f t="shared" si="154"/>
        <v>0</v>
      </c>
      <c r="AK187" s="164">
        <f t="shared" si="155"/>
        <v>0</v>
      </c>
    </row>
    <row r="188" spans="2:37" outlineLevel="1">
      <c r="B188" s="236" t="s">
        <v>95</v>
      </c>
      <c r="C188" s="62" t="s">
        <v>103</v>
      </c>
      <c r="D188" s="68"/>
      <c r="E188" s="69">
        <v>6</v>
      </c>
      <c r="F188" s="67">
        <v>-1</v>
      </c>
      <c r="G188" s="137">
        <f t="shared" si="134"/>
        <v>5</v>
      </c>
      <c r="H188" s="177">
        <f t="shared" si="135"/>
        <v>-0.16666666666666666</v>
      </c>
      <c r="I188" s="68">
        <v>1</v>
      </c>
      <c r="J188" s="137">
        <f t="shared" si="142"/>
        <v>6</v>
      </c>
      <c r="K188" s="166">
        <f t="shared" si="143"/>
        <v>0.2</v>
      </c>
      <c r="L188" s="67">
        <v>1</v>
      </c>
      <c r="M188" s="137">
        <f t="shared" si="144"/>
        <v>7</v>
      </c>
      <c r="N188" s="177">
        <f t="shared" si="145"/>
        <v>0.16666666666666666</v>
      </c>
      <c r="O188" s="68"/>
      <c r="P188" s="137">
        <f t="shared" si="136"/>
        <v>7</v>
      </c>
      <c r="Q188" s="166">
        <f t="shared" si="137"/>
        <v>0</v>
      </c>
      <c r="R188" s="172">
        <f t="shared" si="138"/>
        <v>1</v>
      </c>
      <c r="S188" s="164">
        <f t="shared" si="139"/>
        <v>3.9289877625411807E-2</v>
      </c>
      <c r="U188" s="6"/>
      <c r="V188" s="137">
        <f t="shared" si="140"/>
        <v>7</v>
      </c>
      <c r="W188" s="166">
        <f t="shared" si="141"/>
        <v>0</v>
      </c>
      <c r="X188" s="6"/>
      <c r="Y188" s="137">
        <f t="shared" si="146"/>
        <v>7</v>
      </c>
      <c r="Z188" s="177">
        <f t="shared" si="147"/>
        <v>0</v>
      </c>
      <c r="AA188" s="6"/>
      <c r="AB188" s="137">
        <f t="shared" si="148"/>
        <v>7</v>
      </c>
      <c r="AC188" s="166">
        <f t="shared" si="149"/>
        <v>0</v>
      </c>
      <c r="AD188" s="6"/>
      <c r="AE188" s="137">
        <f t="shared" si="150"/>
        <v>7</v>
      </c>
      <c r="AF188" s="177">
        <f t="shared" si="151"/>
        <v>0</v>
      </c>
      <c r="AG188" s="6"/>
      <c r="AH188" s="137">
        <f t="shared" si="152"/>
        <v>7</v>
      </c>
      <c r="AI188" s="166">
        <f t="shared" si="153"/>
        <v>0</v>
      </c>
      <c r="AJ188" s="163">
        <f t="shared" si="154"/>
        <v>0</v>
      </c>
      <c r="AK188" s="164">
        <f t="shared" si="155"/>
        <v>0</v>
      </c>
    </row>
    <row r="189" spans="2:37" outlineLevel="1">
      <c r="B189" s="236" t="s">
        <v>96</v>
      </c>
      <c r="C189" s="62" t="s">
        <v>103</v>
      </c>
      <c r="D189" s="68"/>
      <c r="E189" s="69">
        <v>5</v>
      </c>
      <c r="F189" s="67"/>
      <c r="G189" s="137">
        <f t="shared" si="134"/>
        <v>5</v>
      </c>
      <c r="H189" s="177">
        <f t="shared" si="135"/>
        <v>0</v>
      </c>
      <c r="I189" s="68"/>
      <c r="J189" s="137">
        <f t="shared" si="142"/>
        <v>5</v>
      </c>
      <c r="K189" s="166">
        <f t="shared" si="143"/>
        <v>0</v>
      </c>
      <c r="L189" s="67">
        <v>-1</v>
      </c>
      <c r="M189" s="137">
        <f t="shared" si="144"/>
        <v>4</v>
      </c>
      <c r="N189" s="177">
        <f t="shared" si="145"/>
        <v>-0.2</v>
      </c>
      <c r="O189" s="68"/>
      <c r="P189" s="137">
        <f t="shared" si="136"/>
        <v>4</v>
      </c>
      <c r="Q189" s="166">
        <f t="shared" si="137"/>
        <v>0</v>
      </c>
      <c r="R189" s="172">
        <f t="shared" si="138"/>
        <v>-1</v>
      </c>
      <c r="S189" s="164">
        <f t="shared" si="139"/>
        <v>-5.4258390996824168E-2</v>
      </c>
      <c r="U189" s="6">
        <f>3+3</f>
        <v>6</v>
      </c>
      <c r="V189" s="137">
        <f t="shared" si="140"/>
        <v>10</v>
      </c>
      <c r="W189" s="166">
        <f t="shared" si="141"/>
        <v>1.5</v>
      </c>
      <c r="X189" s="6">
        <v>2</v>
      </c>
      <c r="Y189" s="137">
        <f t="shared" si="146"/>
        <v>12</v>
      </c>
      <c r="Z189" s="177">
        <f t="shared" si="147"/>
        <v>0.2</v>
      </c>
      <c r="AA189" s="6">
        <v>2</v>
      </c>
      <c r="AB189" s="137">
        <f t="shared" si="148"/>
        <v>14</v>
      </c>
      <c r="AC189" s="166">
        <f t="shared" si="149"/>
        <v>0.16666666666666666</v>
      </c>
      <c r="AD189" s="6">
        <v>1</v>
      </c>
      <c r="AE189" s="137">
        <f t="shared" si="150"/>
        <v>15</v>
      </c>
      <c r="AF189" s="177">
        <f t="shared" si="151"/>
        <v>7.1428571428571425E-2</v>
      </c>
      <c r="AG189" s="6">
        <v>1</v>
      </c>
      <c r="AH189" s="137">
        <f t="shared" si="152"/>
        <v>16</v>
      </c>
      <c r="AI189" s="166">
        <f t="shared" si="153"/>
        <v>6.6666666666666666E-2</v>
      </c>
      <c r="AJ189" s="163">
        <f t="shared" si="154"/>
        <v>12</v>
      </c>
      <c r="AK189" s="164">
        <f t="shared" si="155"/>
        <v>0.12468265038069815</v>
      </c>
    </row>
    <row r="190" spans="2:37" ht="15" customHeight="1" outlineLevel="1">
      <c r="B190" s="49" t="s">
        <v>135</v>
      </c>
      <c r="C190" s="46" t="s">
        <v>103</v>
      </c>
      <c r="D190" s="169">
        <f>SUM(D167:D189)</f>
        <v>1</v>
      </c>
      <c r="E190" s="169">
        <f>SUM(E167:E189)</f>
        <v>50</v>
      </c>
      <c r="F190" s="169">
        <f>SUM(F167:F189)</f>
        <v>-2</v>
      </c>
      <c r="G190" s="169">
        <f>SUM(G167:G189)</f>
        <v>48</v>
      </c>
      <c r="H190" s="178">
        <f>IFERROR((G190-E190)/E190,0)</f>
        <v>-0.04</v>
      </c>
      <c r="I190" s="169">
        <f>SUM(I167:I189)</f>
        <v>2</v>
      </c>
      <c r="J190" s="169">
        <f>SUM(J167:J189)</f>
        <v>50</v>
      </c>
      <c r="K190" s="165">
        <f t="shared" ref="K190" si="156">IFERROR((J190-G190)/G190,0)</f>
        <v>4.1666666666666664E-2</v>
      </c>
      <c r="L190" s="169">
        <f>SUM(L167:L189)</f>
        <v>0</v>
      </c>
      <c r="M190" s="169">
        <f>SUM(M167:M189)</f>
        <v>50</v>
      </c>
      <c r="N190" s="178">
        <f t="shared" ref="N190" si="157">IFERROR((M190-J190)/J190,0)</f>
        <v>0</v>
      </c>
      <c r="O190" s="169">
        <f>SUM(O167:O189)</f>
        <v>1</v>
      </c>
      <c r="P190" s="169">
        <f>SUM(P167:P189)</f>
        <v>51</v>
      </c>
      <c r="Q190" s="165">
        <f t="shared" si="137"/>
        <v>0.02</v>
      </c>
      <c r="R190" s="169">
        <f>SUM(R167:R189)</f>
        <v>2</v>
      </c>
      <c r="S190" s="161">
        <f t="shared" si="139"/>
        <v>4.9629315732038215E-3</v>
      </c>
      <c r="U190" s="169">
        <f>SUM(U167:U189)</f>
        <v>10</v>
      </c>
      <c r="V190" s="169">
        <f>SUM(V167:V189)</f>
        <v>61</v>
      </c>
      <c r="W190" s="165">
        <f>IFERROR((V190-P190)/P190,0)</f>
        <v>0.19607843137254902</v>
      </c>
      <c r="X190" s="169">
        <f>SUM(X167:X189)</f>
        <v>8</v>
      </c>
      <c r="Y190" s="169">
        <f>SUM(Y167:Y189)</f>
        <v>69</v>
      </c>
      <c r="Z190" s="174">
        <f>IFERROR((Y190-V190)/V190,0)</f>
        <v>0.13114754098360656</v>
      </c>
      <c r="AA190" s="169">
        <f>SUM(AA167:AA189)</f>
        <v>8</v>
      </c>
      <c r="AB190" s="169">
        <f>SUM(AB167:AB189)</f>
        <v>77</v>
      </c>
      <c r="AC190" s="173">
        <f>IFERROR((AB190-Y190)/Y190,0)</f>
        <v>0.11594202898550725</v>
      </c>
      <c r="AD190" s="169">
        <f>SUM(AD167:AD189)</f>
        <v>6</v>
      </c>
      <c r="AE190" s="169">
        <f>SUM(AE167:AE189)</f>
        <v>83</v>
      </c>
      <c r="AF190" s="174">
        <f>IFERROR((AE190-AB190)/AB190,0)</f>
        <v>7.792207792207792E-2</v>
      </c>
      <c r="AG190" s="169">
        <f>SUM(AG167:AG189)</f>
        <v>5</v>
      </c>
      <c r="AH190" s="169">
        <f>SUM(AH167:AH189)</f>
        <v>88</v>
      </c>
      <c r="AI190" s="160">
        <f>IFERROR((AH190-AE190)/AE190,0)</f>
        <v>6.0240963855421686E-2</v>
      </c>
      <c r="AJ190" s="169">
        <f>SUM(AJ167:AJ189)</f>
        <v>37</v>
      </c>
      <c r="AK190" s="164">
        <f t="shared" ref="AK190" si="158">IFERROR((AH190/V190)^(1/4)-1,0)</f>
        <v>9.5943611209879265E-2</v>
      </c>
    </row>
    <row r="191" spans="2:37" ht="15" customHeight="1"/>
    <row r="192" spans="2:37" ht="15.6">
      <c r="B192" s="293" t="s">
        <v>109</v>
      </c>
      <c r="C192" s="293"/>
      <c r="D192" s="293"/>
      <c r="E192" s="293"/>
      <c r="F192" s="293"/>
      <c r="G192" s="293"/>
      <c r="H192" s="293"/>
      <c r="I192" s="293"/>
      <c r="J192" s="293"/>
      <c r="K192" s="293"/>
      <c r="L192" s="293"/>
      <c r="M192" s="293"/>
      <c r="N192" s="293"/>
      <c r="O192" s="293"/>
      <c r="P192" s="293"/>
      <c r="Q192" s="293"/>
      <c r="R192" s="293"/>
      <c r="S192" s="293"/>
      <c r="T192" s="293"/>
      <c r="U192" s="293"/>
      <c r="V192" s="293"/>
      <c r="W192" s="293"/>
      <c r="X192" s="293"/>
      <c r="Y192" s="293"/>
      <c r="Z192" s="293"/>
      <c r="AA192" s="293"/>
      <c r="AB192" s="293"/>
      <c r="AC192" s="293"/>
      <c r="AD192" s="293"/>
      <c r="AE192" s="293"/>
      <c r="AF192" s="293"/>
      <c r="AG192" s="293"/>
      <c r="AH192" s="293"/>
      <c r="AI192" s="293"/>
      <c r="AJ192" s="293"/>
      <c r="AK192" s="293"/>
    </row>
    <row r="193" spans="2:37" ht="5.45" customHeight="1" outlineLevel="1">
      <c r="B193" s="102"/>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02"/>
      <c r="AC193" s="102"/>
      <c r="AD193" s="102"/>
      <c r="AE193" s="102"/>
      <c r="AF193" s="102"/>
      <c r="AG193" s="102"/>
      <c r="AH193" s="102"/>
      <c r="AI193" s="102"/>
      <c r="AJ193" s="102"/>
      <c r="AK193" s="102"/>
    </row>
    <row r="194" spans="2:37" outlineLevel="1">
      <c r="B194" s="304"/>
      <c r="C194" s="325" t="s">
        <v>102</v>
      </c>
      <c r="D194" s="310" t="s">
        <v>127</v>
      </c>
      <c r="E194" s="312"/>
      <c r="F194" s="312"/>
      <c r="G194" s="312"/>
      <c r="H194" s="312"/>
      <c r="I194" s="312"/>
      <c r="J194" s="312"/>
      <c r="K194" s="312"/>
      <c r="L194" s="312"/>
      <c r="M194" s="312"/>
      <c r="N194" s="312"/>
      <c r="O194" s="312"/>
      <c r="P194" s="312"/>
      <c r="Q194" s="311"/>
      <c r="R194" s="313" t="str">
        <f xml:space="preserve"> D195&amp;" - "&amp;O195</f>
        <v>2019 - 2023</v>
      </c>
      <c r="S194" s="314"/>
      <c r="U194" s="310" t="s">
        <v>140</v>
      </c>
      <c r="V194" s="312"/>
      <c r="W194" s="312"/>
      <c r="X194" s="312"/>
      <c r="Y194" s="312"/>
      <c r="Z194" s="312"/>
      <c r="AA194" s="312"/>
      <c r="AB194" s="312"/>
      <c r="AC194" s="312"/>
      <c r="AD194" s="312"/>
      <c r="AE194" s="312"/>
      <c r="AF194" s="312"/>
      <c r="AG194" s="312"/>
      <c r="AH194" s="312"/>
      <c r="AI194" s="312"/>
      <c r="AJ194" s="312"/>
      <c r="AK194" s="311"/>
    </row>
    <row r="195" spans="2:37" outlineLevel="1">
      <c r="B195" s="305"/>
      <c r="C195" s="325"/>
      <c r="D195" s="310">
        <f>$C$3-5</f>
        <v>2019</v>
      </c>
      <c r="E195" s="311"/>
      <c r="F195" s="312">
        <f>$C$3-4</f>
        <v>2020</v>
      </c>
      <c r="G195" s="312"/>
      <c r="H195" s="312"/>
      <c r="I195" s="310">
        <f>$C$3-3</f>
        <v>2021</v>
      </c>
      <c r="J195" s="312"/>
      <c r="K195" s="311"/>
      <c r="L195" s="310">
        <f>$C$3-2</f>
        <v>2022</v>
      </c>
      <c r="M195" s="312"/>
      <c r="N195" s="311"/>
      <c r="O195" s="310">
        <f>$C$3-1</f>
        <v>2023</v>
      </c>
      <c r="P195" s="312"/>
      <c r="Q195" s="311"/>
      <c r="R195" s="315"/>
      <c r="S195" s="316"/>
      <c r="U195" s="310">
        <f>$C$3</f>
        <v>2024</v>
      </c>
      <c r="V195" s="312"/>
      <c r="W195" s="311"/>
      <c r="X195" s="312">
        <f>$C$3+1</f>
        <v>2025</v>
      </c>
      <c r="Y195" s="312"/>
      <c r="Z195" s="312"/>
      <c r="AA195" s="310">
        <f>$C$3+2</f>
        <v>2026</v>
      </c>
      <c r="AB195" s="312"/>
      <c r="AC195" s="311"/>
      <c r="AD195" s="312">
        <f>$C$3+3</f>
        <v>2027</v>
      </c>
      <c r="AE195" s="312"/>
      <c r="AF195" s="312"/>
      <c r="AG195" s="310">
        <f>$C$3+4</f>
        <v>2028</v>
      </c>
      <c r="AH195" s="312"/>
      <c r="AI195" s="311"/>
      <c r="AJ195" s="317" t="str">
        <f>U195&amp;" - "&amp;AG195</f>
        <v>2024 - 2028</v>
      </c>
      <c r="AK195" s="318"/>
    </row>
    <row r="196" spans="2:37" ht="28.9" outlineLevel="1">
      <c r="B196" s="306"/>
      <c r="C196" s="325"/>
      <c r="D196" s="64" t="s">
        <v>129</v>
      </c>
      <c r="E196" s="65" t="s">
        <v>130</v>
      </c>
      <c r="F196" s="74" t="s">
        <v>129</v>
      </c>
      <c r="G196" s="8" t="s">
        <v>130</v>
      </c>
      <c r="H196" s="65" t="s">
        <v>131</v>
      </c>
      <c r="I196" s="74" t="s">
        <v>129</v>
      </c>
      <c r="J196" s="8" t="s">
        <v>130</v>
      </c>
      <c r="K196" s="65" t="s">
        <v>131</v>
      </c>
      <c r="L196" s="74" t="s">
        <v>129</v>
      </c>
      <c r="M196" s="8" t="s">
        <v>130</v>
      </c>
      <c r="N196" s="65" t="s">
        <v>131</v>
      </c>
      <c r="O196" s="74" t="s">
        <v>129</v>
      </c>
      <c r="P196" s="8" t="s">
        <v>130</v>
      </c>
      <c r="Q196" s="65" t="s">
        <v>131</v>
      </c>
      <c r="R196" s="64" t="s">
        <v>123</v>
      </c>
      <c r="S196" s="119" t="s">
        <v>132</v>
      </c>
      <c r="U196" s="64" t="s">
        <v>129</v>
      </c>
      <c r="V196" s="8" t="s">
        <v>130</v>
      </c>
      <c r="W196" s="65" t="s">
        <v>131</v>
      </c>
      <c r="X196" s="74" t="s">
        <v>129</v>
      </c>
      <c r="Y196" s="8" t="s">
        <v>130</v>
      </c>
      <c r="Z196" s="65" t="s">
        <v>131</v>
      </c>
      <c r="AA196" s="74" t="s">
        <v>129</v>
      </c>
      <c r="AB196" s="8" t="s">
        <v>130</v>
      </c>
      <c r="AC196" s="65" t="s">
        <v>131</v>
      </c>
      <c r="AD196" s="74" t="s">
        <v>129</v>
      </c>
      <c r="AE196" s="8" t="s">
        <v>130</v>
      </c>
      <c r="AF196" s="65" t="s">
        <v>131</v>
      </c>
      <c r="AG196" s="74" t="s">
        <v>129</v>
      </c>
      <c r="AH196" s="8" t="s">
        <v>130</v>
      </c>
      <c r="AI196" s="65" t="s">
        <v>131</v>
      </c>
      <c r="AJ196" s="74" t="s">
        <v>123</v>
      </c>
      <c r="AK196" s="119" t="s">
        <v>132</v>
      </c>
    </row>
    <row r="197" spans="2:37" outlineLevel="1">
      <c r="B197" s="235" t="s">
        <v>75</v>
      </c>
      <c r="C197" s="62" t="s">
        <v>103</v>
      </c>
      <c r="D197" s="68"/>
      <c r="E197" s="69"/>
      <c r="F197" s="67"/>
      <c r="G197" s="137">
        <f t="shared" ref="G197:G219" si="159">E197+F197</f>
        <v>0</v>
      </c>
      <c r="H197" s="177">
        <f t="shared" ref="H197:H219" si="160">IFERROR((G197-E197)/E197,0)</f>
        <v>0</v>
      </c>
      <c r="I197" s="68"/>
      <c r="J197" s="137">
        <f>G197+I197</f>
        <v>0</v>
      </c>
      <c r="K197" s="166">
        <f>IFERROR((J197-G197)/G197,0)</f>
        <v>0</v>
      </c>
      <c r="L197" s="67"/>
      <c r="M197" s="137">
        <f>J197+L197</f>
        <v>0</v>
      </c>
      <c r="N197" s="177">
        <f>IFERROR((M197-J197)/J197,0)</f>
        <v>0</v>
      </c>
      <c r="O197" s="68"/>
      <c r="P197" s="137">
        <f t="shared" ref="P197:P219" si="161">M197+O197</f>
        <v>0</v>
      </c>
      <c r="Q197" s="166">
        <f t="shared" ref="Q197:Q220" si="162">IFERROR((P197-M197)/M197,0)</f>
        <v>0</v>
      </c>
      <c r="R197" s="172">
        <f t="shared" ref="R197:R219" si="163">D197+F197+I197+L197+O197</f>
        <v>0</v>
      </c>
      <c r="S197" s="164">
        <f t="shared" ref="S197:S220" si="164">IFERROR((P197/E197)^(1/4)-1,0)</f>
        <v>0</v>
      </c>
      <c r="U197" s="68"/>
      <c r="V197" s="137">
        <f t="shared" ref="V197:V219" si="165">P197+U197</f>
        <v>0</v>
      </c>
      <c r="W197" s="166">
        <f t="shared" ref="W197:W219" si="166">IFERROR((V197-P197)/P197,0)</f>
        <v>0</v>
      </c>
      <c r="X197" s="67"/>
      <c r="Y197" s="137">
        <f>V197+X197</f>
        <v>0</v>
      </c>
      <c r="Z197" s="177">
        <f>IFERROR((Y197-V197)/V197,0)</f>
        <v>0</v>
      </c>
      <c r="AA197" s="68"/>
      <c r="AB197" s="137">
        <f>Y197+AA197</f>
        <v>0</v>
      </c>
      <c r="AC197" s="166">
        <f>IFERROR((AB197-Y197)/Y197,0)</f>
        <v>0</v>
      </c>
      <c r="AD197" s="67"/>
      <c r="AE197" s="137">
        <f>AB197+AD197</f>
        <v>0</v>
      </c>
      <c r="AF197" s="177">
        <f>IFERROR((AE197-AB197)/AB197,0)</f>
        <v>0</v>
      </c>
      <c r="AG197" s="68"/>
      <c r="AH197" s="137">
        <f>AE197+AG197</f>
        <v>0</v>
      </c>
      <c r="AI197" s="166">
        <f>IFERROR((AH197-AE197)/AE197,0)</f>
        <v>0</v>
      </c>
      <c r="AJ197" s="163">
        <f>U197+X197+AA197+AD197+AG197</f>
        <v>0</v>
      </c>
      <c r="AK197" s="164">
        <f>IFERROR((AH197/V197)^(1/4)-1,0)</f>
        <v>0</v>
      </c>
    </row>
    <row r="198" spans="2:37" outlineLevel="1">
      <c r="B198" s="236" t="s">
        <v>76</v>
      </c>
      <c r="C198" s="62" t="s">
        <v>103</v>
      </c>
      <c r="D198" s="68"/>
      <c r="E198" s="69"/>
      <c r="F198" s="67"/>
      <c r="G198" s="137">
        <f t="shared" si="159"/>
        <v>0</v>
      </c>
      <c r="H198" s="177">
        <f t="shared" si="160"/>
        <v>0</v>
      </c>
      <c r="I198" s="68"/>
      <c r="J198" s="137">
        <f t="shared" ref="J198:J219" si="167">G198+I198</f>
        <v>0</v>
      </c>
      <c r="K198" s="166">
        <f t="shared" ref="K198:K219" si="168">IFERROR((J198-G198)/G198,0)</f>
        <v>0</v>
      </c>
      <c r="L198" s="67"/>
      <c r="M198" s="137">
        <f t="shared" ref="M198:M219" si="169">J198+L198</f>
        <v>0</v>
      </c>
      <c r="N198" s="177">
        <f t="shared" ref="N198:N219" si="170">IFERROR((M198-J198)/J198,0)</f>
        <v>0</v>
      </c>
      <c r="O198" s="68"/>
      <c r="P198" s="137">
        <f t="shared" si="161"/>
        <v>0</v>
      </c>
      <c r="Q198" s="166">
        <f t="shared" si="162"/>
        <v>0</v>
      </c>
      <c r="R198" s="172">
        <f t="shared" si="163"/>
        <v>0</v>
      </c>
      <c r="S198" s="164">
        <f t="shared" si="164"/>
        <v>0</v>
      </c>
      <c r="U198" s="68"/>
      <c r="V198" s="137">
        <f t="shared" si="165"/>
        <v>0</v>
      </c>
      <c r="W198" s="166">
        <f t="shared" si="166"/>
        <v>0</v>
      </c>
      <c r="X198" s="67"/>
      <c r="Y198" s="137">
        <f t="shared" ref="Y198:Y219" si="171">V198+X198</f>
        <v>0</v>
      </c>
      <c r="Z198" s="177">
        <f t="shared" ref="Z198:Z219" si="172">IFERROR((Y198-V198)/V198,0)</f>
        <v>0</v>
      </c>
      <c r="AA198" s="68"/>
      <c r="AB198" s="137">
        <f t="shared" ref="AB198:AB219" si="173">Y198+AA198</f>
        <v>0</v>
      </c>
      <c r="AC198" s="166">
        <f t="shared" ref="AC198:AC219" si="174">IFERROR((AB198-Y198)/Y198,0)</f>
        <v>0</v>
      </c>
      <c r="AD198" s="67"/>
      <c r="AE198" s="137">
        <f t="shared" ref="AE198:AE219" si="175">AB198+AD198</f>
        <v>0</v>
      </c>
      <c r="AF198" s="177">
        <f t="shared" ref="AF198:AF219" si="176">IFERROR((AE198-AB198)/AB198,0)</f>
        <v>0</v>
      </c>
      <c r="AG198" s="68"/>
      <c r="AH198" s="137">
        <f t="shared" ref="AH198:AH219" si="177">AE198+AG198</f>
        <v>0</v>
      </c>
      <c r="AI198" s="166">
        <f t="shared" ref="AI198:AI219" si="178">IFERROR((AH198-AE198)/AE198,0)</f>
        <v>0</v>
      </c>
      <c r="AJ198" s="163">
        <f t="shared" ref="AJ198:AJ219" si="179">U198+X198+AA198+AD198+AG198</f>
        <v>0</v>
      </c>
      <c r="AK198" s="164">
        <f t="shared" ref="AK198:AK219" si="180">IFERROR((AH198/V198)^(1/4)-1,0)</f>
        <v>0</v>
      </c>
    </row>
    <row r="199" spans="2:37" outlineLevel="1">
      <c r="B199" s="236" t="s">
        <v>77</v>
      </c>
      <c r="C199" s="62" t="s">
        <v>103</v>
      </c>
      <c r="D199" s="68"/>
      <c r="E199" s="69"/>
      <c r="F199" s="67"/>
      <c r="G199" s="137">
        <f t="shared" si="159"/>
        <v>0</v>
      </c>
      <c r="H199" s="177">
        <f t="shared" si="160"/>
        <v>0</v>
      </c>
      <c r="I199" s="68"/>
      <c r="J199" s="137">
        <f t="shared" si="167"/>
        <v>0</v>
      </c>
      <c r="K199" s="166">
        <f t="shared" si="168"/>
        <v>0</v>
      </c>
      <c r="L199" s="67"/>
      <c r="M199" s="137">
        <f t="shared" si="169"/>
        <v>0</v>
      </c>
      <c r="N199" s="177">
        <f t="shared" si="170"/>
        <v>0</v>
      </c>
      <c r="O199" s="68"/>
      <c r="P199" s="137">
        <f t="shared" si="161"/>
        <v>0</v>
      </c>
      <c r="Q199" s="166">
        <f t="shared" si="162"/>
        <v>0</v>
      </c>
      <c r="R199" s="172">
        <f t="shared" si="163"/>
        <v>0</v>
      </c>
      <c r="S199" s="164">
        <f t="shared" si="164"/>
        <v>0</v>
      </c>
      <c r="U199" s="68"/>
      <c r="V199" s="137">
        <f t="shared" si="165"/>
        <v>0</v>
      </c>
      <c r="W199" s="166">
        <f t="shared" si="166"/>
        <v>0</v>
      </c>
      <c r="X199" s="67"/>
      <c r="Y199" s="137">
        <f t="shared" si="171"/>
        <v>0</v>
      </c>
      <c r="Z199" s="177">
        <f t="shared" si="172"/>
        <v>0</v>
      </c>
      <c r="AA199" s="68"/>
      <c r="AB199" s="137">
        <f t="shared" si="173"/>
        <v>0</v>
      </c>
      <c r="AC199" s="166">
        <f t="shared" si="174"/>
        <v>0</v>
      </c>
      <c r="AD199" s="67"/>
      <c r="AE199" s="137">
        <f t="shared" si="175"/>
        <v>0</v>
      </c>
      <c r="AF199" s="177">
        <f t="shared" si="176"/>
        <v>0</v>
      </c>
      <c r="AG199" s="68"/>
      <c r="AH199" s="137">
        <f t="shared" si="177"/>
        <v>0</v>
      </c>
      <c r="AI199" s="166">
        <f t="shared" si="178"/>
        <v>0</v>
      </c>
      <c r="AJ199" s="163">
        <f t="shared" si="179"/>
        <v>0</v>
      </c>
      <c r="AK199" s="164">
        <f t="shared" si="180"/>
        <v>0</v>
      </c>
    </row>
    <row r="200" spans="2:37" outlineLevel="1">
      <c r="B200" s="235" t="s">
        <v>78</v>
      </c>
      <c r="C200" s="62" t="s">
        <v>103</v>
      </c>
      <c r="D200" s="68"/>
      <c r="E200" s="69"/>
      <c r="F200" s="67"/>
      <c r="G200" s="137">
        <f t="shared" si="159"/>
        <v>0</v>
      </c>
      <c r="H200" s="177">
        <f t="shared" si="160"/>
        <v>0</v>
      </c>
      <c r="I200" s="68"/>
      <c r="J200" s="137">
        <f t="shared" si="167"/>
        <v>0</v>
      </c>
      <c r="K200" s="166">
        <f t="shared" si="168"/>
        <v>0</v>
      </c>
      <c r="L200" s="67"/>
      <c r="M200" s="137">
        <f t="shared" si="169"/>
        <v>0</v>
      </c>
      <c r="N200" s="177">
        <f t="shared" si="170"/>
        <v>0</v>
      </c>
      <c r="O200" s="68"/>
      <c r="P200" s="137">
        <f t="shared" si="161"/>
        <v>0</v>
      </c>
      <c r="Q200" s="166">
        <f t="shared" si="162"/>
        <v>0</v>
      </c>
      <c r="R200" s="172">
        <f t="shared" si="163"/>
        <v>0</v>
      </c>
      <c r="S200" s="164">
        <f t="shared" si="164"/>
        <v>0</v>
      </c>
      <c r="U200" s="68"/>
      <c r="V200" s="137">
        <f t="shared" si="165"/>
        <v>0</v>
      </c>
      <c r="W200" s="166">
        <f t="shared" si="166"/>
        <v>0</v>
      </c>
      <c r="X200" s="67"/>
      <c r="Y200" s="137">
        <f t="shared" si="171"/>
        <v>0</v>
      </c>
      <c r="Z200" s="177">
        <f t="shared" si="172"/>
        <v>0</v>
      </c>
      <c r="AA200" s="68"/>
      <c r="AB200" s="137">
        <f t="shared" si="173"/>
        <v>0</v>
      </c>
      <c r="AC200" s="166">
        <f t="shared" si="174"/>
        <v>0</v>
      </c>
      <c r="AD200" s="67"/>
      <c r="AE200" s="137">
        <f t="shared" si="175"/>
        <v>0</v>
      </c>
      <c r="AF200" s="177">
        <f t="shared" si="176"/>
        <v>0</v>
      </c>
      <c r="AG200" s="68"/>
      <c r="AH200" s="137">
        <f t="shared" si="177"/>
        <v>0</v>
      </c>
      <c r="AI200" s="166">
        <f t="shared" si="178"/>
        <v>0</v>
      </c>
      <c r="AJ200" s="163">
        <f t="shared" si="179"/>
        <v>0</v>
      </c>
      <c r="AK200" s="164">
        <f t="shared" si="180"/>
        <v>0</v>
      </c>
    </row>
    <row r="201" spans="2:37" outlineLevel="1">
      <c r="B201" s="236" t="s">
        <v>79</v>
      </c>
      <c r="C201" s="62" t="s">
        <v>103</v>
      </c>
      <c r="D201" s="68"/>
      <c r="E201" s="69"/>
      <c r="F201" s="67"/>
      <c r="G201" s="137">
        <f t="shared" si="159"/>
        <v>0</v>
      </c>
      <c r="H201" s="177">
        <f t="shared" si="160"/>
        <v>0</v>
      </c>
      <c r="I201" s="68"/>
      <c r="J201" s="137">
        <f t="shared" si="167"/>
        <v>0</v>
      </c>
      <c r="K201" s="166">
        <f t="shared" si="168"/>
        <v>0</v>
      </c>
      <c r="L201" s="67"/>
      <c r="M201" s="137">
        <f t="shared" si="169"/>
        <v>0</v>
      </c>
      <c r="N201" s="177">
        <f t="shared" si="170"/>
        <v>0</v>
      </c>
      <c r="O201" s="68"/>
      <c r="P201" s="137">
        <f t="shared" si="161"/>
        <v>0</v>
      </c>
      <c r="Q201" s="166">
        <f t="shared" si="162"/>
        <v>0</v>
      </c>
      <c r="R201" s="172">
        <f t="shared" si="163"/>
        <v>0</v>
      </c>
      <c r="S201" s="164">
        <f t="shared" si="164"/>
        <v>0</v>
      </c>
      <c r="U201" s="68"/>
      <c r="V201" s="137">
        <f t="shared" si="165"/>
        <v>0</v>
      </c>
      <c r="W201" s="166">
        <f t="shared" si="166"/>
        <v>0</v>
      </c>
      <c r="X201" s="67"/>
      <c r="Y201" s="137">
        <f t="shared" si="171"/>
        <v>0</v>
      </c>
      <c r="Z201" s="177">
        <f t="shared" si="172"/>
        <v>0</v>
      </c>
      <c r="AA201" s="68"/>
      <c r="AB201" s="137">
        <f t="shared" si="173"/>
        <v>0</v>
      </c>
      <c r="AC201" s="166">
        <f t="shared" si="174"/>
        <v>0</v>
      </c>
      <c r="AD201" s="67"/>
      <c r="AE201" s="137">
        <f t="shared" si="175"/>
        <v>0</v>
      </c>
      <c r="AF201" s="177">
        <f t="shared" si="176"/>
        <v>0</v>
      </c>
      <c r="AG201" s="68"/>
      <c r="AH201" s="137">
        <f t="shared" si="177"/>
        <v>0</v>
      </c>
      <c r="AI201" s="166">
        <f t="shared" si="178"/>
        <v>0</v>
      </c>
      <c r="AJ201" s="163">
        <f t="shared" si="179"/>
        <v>0</v>
      </c>
      <c r="AK201" s="164">
        <f t="shared" si="180"/>
        <v>0</v>
      </c>
    </row>
    <row r="202" spans="2:37" outlineLevel="1">
      <c r="B202" s="236" t="s">
        <v>80</v>
      </c>
      <c r="C202" s="62" t="s">
        <v>103</v>
      </c>
      <c r="D202" s="68"/>
      <c r="E202" s="69"/>
      <c r="F202" s="67"/>
      <c r="G202" s="137">
        <f t="shared" si="159"/>
        <v>0</v>
      </c>
      <c r="H202" s="177">
        <f t="shared" si="160"/>
        <v>0</v>
      </c>
      <c r="I202" s="68"/>
      <c r="J202" s="137">
        <f t="shared" si="167"/>
        <v>0</v>
      </c>
      <c r="K202" s="166">
        <f t="shared" si="168"/>
        <v>0</v>
      </c>
      <c r="L202" s="67"/>
      <c r="M202" s="137">
        <f t="shared" si="169"/>
        <v>0</v>
      </c>
      <c r="N202" s="177">
        <f t="shared" si="170"/>
        <v>0</v>
      </c>
      <c r="O202" s="68"/>
      <c r="P202" s="137">
        <f t="shared" si="161"/>
        <v>0</v>
      </c>
      <c r="Q202" s="166">
        <f t="shared" si="162"/>
        <v>0</v>
      </c>
      <c r="R202" s="172">
        <f t="shared" si="163"/>
        <v>0</v>
      </c>
      <c r="S202" s="164">
        <f t="shared" si="164"/>
        <v>0</v>
      </c>
      <c r="U202" s="68"/>
      <c r="V202" s="137">
        <f t="shared" si="165"/>
        <v>0</v>
      </c>
      <c r="W202" s="166">
        <f t="shared" si="166"/>
        <v>0</v>
      </c>
      <c r="X202" s="67"/>
      <c r="Y202" s="137">
        <f t="shared" si="171"/>
        <v>0</v>
      </c>
      <c r="Z202" s="177">
        <f t="shared" si="172"/>
        <v>0</v>
      </c>
      <c r="AA202" s="68"/>
      <c r="AB202" s="137">
        <f t="shared" si="173"/>
        <v>0</v>
      </c>
      <c r="AC202" s="166">
        <f t="shared" si="174"/>
        <v>0</v>
      </c>
      <c r="AD202" s="67"/>
      <c r="AE202" s="137">
        <f t="shared" si="175"/>
        <v>0</v>
      </c>
      <c r="AF202" s="177">
        <f t="shared" si="176"/>
        <v>0</v>
      </c>
      <c r="AG202" s="68"/>
      <c r="AH202" s="137">
        <f t="shared" si="177"/>
        <v>0</v>
      </c>
      <c r="AI202" s="166">
        <f t="shared" si="178"/>
        <v>0</v>
      </c>
      <c r="AJ202" s="163">
        <f t="shared" si="179"/>
        <v>0</v>
      </c>
      <c r="AK202" s="164">
        <f t="shared" si="180"/>
        <v>0</v>
      </c>
    </row>
    <row r="203" spans="2:37" outlineLevel="1">
      <c r="B203" s="235" t="s">
        <v>81</v>
      </c>
      <c r="C203" s="62" t="s">
        <v>103</v>
      </c>
      <c r="D203" s="68"/>
      <c r="E203" s="69"/>
      <c r="F203" s="67"/>
      <c r="G203" s="137">
        <f t="shared" si="159"/>
        <v>0</v>
      </c>
      <c r="H203" s="177">
        <f t="shared" si="160"/>
        <v>0</v>
      </c>
      <c r="I203" s="68"/>
      <c r="J203" s="137">
        <f t="shared" si="167"/>
        <v>0</v>
      </c>
      <c r="K203" s="166">
        <f t="shared" si="168"/>
        <v>0</v>
      </c>
      <c r="L203" s="67"/>
      <c r="M203" s="137">
        <f t="shared" si="169"/>
        <v>0</v>
      </c>
      <c r="N203" s="177">
        <f t="shared" si="170"/>
        <v>0</v>
      </c>
      <c r="O203" s="68"/>
      <c r="P203" s="137">
        <f t="shared" si="161"/>
        <v>0</v>
      </c>
      <c r="Q203" s="166">
        <f t="shared" si="162"/>
        <v>0</v>
      </c>
      <c r="R203" s="172">
        <f t="shared" si="163"/>
        <v>0</v>
      </c>
      <c r="S203" s="164">
        <f t="shared" si="164"/>
        <v>0</v>
      </c>
      <c r="U203" s="68"/>
      <c r="V203" s="137">
        <f t="shared" si="165"/>
        <v>0</v>
      </c>
      <c r="W203" s="166">
        <f t="shared" si="166"/>
        <v>0</v>
      </c>
      <c r="X203" s="67"/>
      <c r="Y203" s="137">
        <f t="shared" si="171"/>
        <v>0</v>
      </c>
      <c r="Z203" s="177">
        <f t="shared" si="172"/>
        <v>0</v>
      </c>
      <c r="AA203" s="68"/>
      <c r="AB203" s="137">
        <f t="shared" si="173"/>
        <v>0</v>
      </c>
      <c r="AC203" s="166">
        <f t="shared" si="174"/>
        <v>0</v>
      </c>
      <c r="AD203" s="67"/>
      <c r="AE203" s="137">
        <f t="shared" si="175"/>
        <v>0</v>
      </c>
      <c r="AF203" s="177">
        <f t="shared" si="176"/>
        <v>0</v>
      </c>
      <c r="AG203" s="68"/>
      <c r="AH203" s="137">
        <f t="shared" si="177"/>
        <v>0</v>
      </c>
      <c r="AI203" s="166">
        <f t="shared" si="178"/>
        <v>0</v>
      </c>
      <c r="AJ203" s="163">
        <f t="shared" si="179"/>
        <v>0</v>
      </c>
      <c r="AK203" s="164">
        <f t="shared" si="180"/>
        <v>0</v>
      </c>
    </row>
    <row r="204" spans="2:37" outlineLevel="1">
      <c r="B204" s="236" t="s">
        <v>82</v>
      </c>
      <c r="C204" s="62" t="s">
        <v>103</v>
      </c>
      <c r="D204" s="68"/>
      <c r="E204" s="69"/>
      <c r="F204" s="67"/>
      <c r="G204" s="137">
        <f t="shared" si="159"/>
        <v>0</v>
      </c>
      <c r="H204" s="177">
        <f t="shared" si="160"/>
        <v>0</v>
      </c>
      <c r="I204" s="68"/>
      <c r="J204" s="137">
        <f t="shared" si="167"/>
        <v>0</v>
      </c>
      <c r="K204" s="166">
        <f t="shared" si="168"/>
        <v>0</v>
      </c>
      <c r="L204" s="67"/>
      <c r="M204" s="137">
        <f t="shared" si="169"/>
        <v>0</v>
      </c>
      <c r="N204" s="177">
        <f t="shared" si="170"/>
        <v>0</v>
      </c>
      <c r="O204" s="68"/>
      <c r="P204" s="137">
        <f t="shared" si="161"/>
        <v>0</v>
      </c>
      <c r="Q204" s="166">
        <f t="shared" si="162"/>
        <v>0</v>
      </c>
      <c r="R204" s="172">
        <f t="shared" si="163"/>
        <v>0</v>
      </c>
      <c r="S204" s="164">
        <f t="shared" si="164"/>
        <v>0</v>
      </c>
      <c r="U204" s="68"/>
      <c r="V204" s="137">
        <f t="shared" si="165"/>
        <v>0</v>
      </c>
      <c r="W204" s="166">
        <f t="shared" si="166"/>
        <v>0</v>
      </c>
      <c r="X204" s="67"/>
      <c r="Y204" s="137">
        <f t="shared" si="171"/>
        <v>0</v>
      </c>
      <c r="Z204" s="177">
        <f t="shared" si="172"/>
        <v>0</v>
      </c>
      <c r="AA204" s="68"/>
      <c r="AB204" s="137">
        <f t="shared" si="173"/>
        <v>0</v>
      </c>
      <c r="AC204" s="166">
        <f t="shared" si="174"/>
        <v>0</v>
      </c>
      <c r="AD204" s="67"/>
      <c r="AE204" s="137">
        <f t="shared" si="175"/>
        <v>0</v>
      </c>
      <c r="AF204" s="177">
        <f t="shared" si="176"/>
        <v>0</v>
      </c>
      <c r="AG204" s="68"/>
      <c r="AH204" s="137">
        <f t="shared" si="177"/>
        <v>0</v>
      </c>
      <c r="AI204" s="166">
        <f t="shared" si="178"/>
        <v>0</v>
      </c>
      <c r="AJ204" s="163">
        <f t="shared" si="179"/>
        <v>0</v>
      </c>
      <c r="AK204" s="164">
        <f t="shared" si="180"/>
        <v>0</v>
      </c>
    </row>
    <row r="205" spans="2:37" outlineLevel="1">
      <c r="B205" s="236" t="s">
        <v>83</v>
      </c>
      <c r="C205" s="62" t="s">
        <v>103</v>
      </c>
      <c r="D205" s="68"/>
      <c r="E205" s="69"/>
      <c r="F205" s="67"/>
      <c r="G205" s="137">
        <f t="shared" si="159"/>
        <v>0</v>
      </c>
      <c r="H205" s="177">
        <f t="shared" si="160"/>
        <v>0</v>
      </c>
      <c r="I205" s="68"/>
      <c r="J205" s="137">
        <f t="shared" si="167"/>
        <v>0</v>
      </c>
      <c r="K205" s="166">
        <f t="shared" si="168"/>
        <v>0</v>
      </c>
      <c r="L205" s="67"/>
      <c r="M205" s="137">
        <f t="shared" si="169"/>
        <v>0</v>
      </c>
      <c r="N205" s="177">
        <f t="shared" si="170"/>
        <v>0</v>
      </c>
      <c r="O205" s="68"/>
      <c r="P205" s="137">
        <f t="shared" si="161"/>
        <v>0</v>
      </c>
      <c r="Q205" s="166">
        <f t="shared" si="162"/>
        <v>0</v>
      </c>
      <c r="R205" s="172">
        <f t="shared" si="163"/>
        <v>0</v>
      </c>
      <c r="S205" s="164">
        <f t="shared" si="164"/>
        <v>0</v>
      </c>
      <c r="U205" s="68"/>
      <c r="V205" s="137">
        <f t="shared" si="165"/>
        <v>0</v>
      </c>
      <c r="W205" s="166">
        <f t="shared" si="166"/>
        <v>0</v>
      </c>
      <c r="X205" s="67"/>
      <c r="Y205" s="137">
        <f t="shared" si="171"/>
        <v>0</v>
      </c>
      <c r="Z205" s="177">
        <f t="shared" si="172"/>
        <v>0</v>
      </c>
      <c r="AA205" s="68"/>
      <c r="AB205" s="137">
        <f t="shared" si="173"/>
        <v>0</v>
      </c>
      <c r="AC205" s="166">
        <f t="shared" si="174"/>
        <v>0</v>
      </c>
      <c r="AD205" s="67"/>
      <c r="AE205" s="137">
        <f t="shared" si="175"/>
        <v>0</v>
      </c>
      <c r="AF205" s="177">
        <f t="shared" si="176"/>
        <v>0</v>
      </c>
      <c r="AG205" s="68"/>
      <c r="AH205" s="137">
        <f t="shared" si="177"/>
        <v>0</v>
      </c>
      <c r="AI205" s="166">
        <f t="shared" si="178"/>
        <v>0</v>
      </c>
      <c r="AJ205" s="163">
        <f t="shared" si="179"/>
        <v>0</v>
      </c>
      <c r="AK205" s="164">
        <f t="shared" si="180"/>
        <v>0</v>
      </c>
    </row>
    <row r="206" spans="2:37" outlineLevel="1">
      <c r="B206" s="235" t="s">
        <v>84</v>
      </c>
      <c r="C206" s="62" t="s">
        <v>103</v>
      </c>
      <c r="D206" s="68"/>
      <c r="E206" s="69"/>
      <c r="F206" s="67"/>
      <c r="G206" s="137">
        <f t="shared" si="159"/>
        <v>0</v>
      </c>
      <c r="H206" s="177">
        <f t="shared" si="160"/>
        <v>0</v>
      </c>
      <c r="I206" s="68"/>
      <c r="J206" s="137">
        <f t="shared" si="167"/>
        <v>0</v>
      </c>
      <c r="K206" s="166">
        <f t="shared" si="168"/>
        <v>0</v>
      </c>
      <c r="L206" s="67"/>
      <c r="M206" s="137">
        <f t="shared" si="169"/>
        <v>0</v>
      </c>
      <c r="N206" s="177">
        <f t="shared" si="170"/>
        <v>0</v>
      </c>
      <c r="O206" s="68"/>
      <c r="P206" s="137">
        <f t="shared" si="161"/>
        <v>0</v>
      </c>
      <c r="Q206" s="166">
        <f t="shared" si="162"/>
        <v>0</v>
      </c>
      <c r="R206" s="172">
        <f t="shared" si="163"/>
        <v>0</v>
      </c>
      <c r="S206" s="164">
        <f t="shared" si="164"/>
        <v>0</v>
      </c>
      <c r="U206" s="68"/>
      <c r="V206" s="137">
        <f t="shared" si="165"/>
        <v>0</v>
      </c>
      <c r="W206" s="166">
        <f t="shared" si="166"/>
        <v>0</v>
      </c>
      <c r="X206" s="67"/>
      <c r="Y206" s="137">
        <f t="shared" si="171"/>
        <v>0</v>
      </c>
      <c r="Z206" s="177">
        <f t="shared" si="172"/>
        <v>0</v>
      </c>
      <c r="AA206" s="68"/>
      <c r="AB206" s="137">
        <f t="shared" si="173"/>
        <v>0</v>
      </c>
      <c r="AC206" s="166">
        <f t="shared" si="174"/>
        <v>0</v>
      </c>
      <c r="AD206" s="67"/>
      <c r="AE206" s="137">
        <f t="shared" si="175"/>
        <v>0</v>
      </c>
      <c r="AF206" s="177">
        <f t="shared" si="176"/>
        <v>0</v>
      </c>
      <c r="AG206" s="68"/>
      <c r="AH206" s="137">
        <f t="shared" si="177"/>
        <v>0</v>
      </c>
      <c r="AI206" s="166">
        <f t="shared" si="178"/>
        <v>0</v>
      </c>
      <c r="AJ206" s="163">
        <f t="shared" si="179"/>
        <v>0</v>
      </c>
      <c r="AK206" s="164">
        <f t="shared" si="180"/>
        <v>0</v>
      </c>
    </row>
    <row r="207" spans="2:37" outlineLevel="1">
      <c r="B207" s="237" t="s">
        <v>85</v>
      </c>
      <c r="C207" s="62" t="s">
        <v>103</v>
      </c>
      <c r="D207" s="68"/>
      <c r="E207" s="69"/>
      <c r="F207" s="67"/>
      <c r="G207" s="137">
        <f t="shared" si="159"/>
        <v>0</v>
      </c>
      <c r="H207" s="177">
        <f t="shared" si="160"/>
        <v>0</v>
      </c>
      <c r="I207" s="68"/>
      <c r="J207" s="137">
        <f t="shared" si="167"/>
        <v>0</v>
      </c>
      <c r="K207" s="166">
        <f t="shared" si="168"/>
        <v>0</v>
      </c>
      <c r="L207" s="67"/>
      <c r="M207" s="137">
        <f t="shared" si="169"/>
        <v>0</v>
      </c>
      <c r="N207" s="177">
        <f t="shared" si="170"/>
        <v>0</v>
      </c>
      <c r="O207" s="68"/>
      <c r="P207" s="137">
        <f t="shared" si="161"/>
        <v>0</v>
      </c>
      <c r="Q207" s="166">
        <f t="shared" si="162"/>
        <v>0</v>
      </c>
      <c r="R207" s="172">
        <f t="shared" si="163"/>
        <v>0</v>
      </c>
      <c r="S207" s="164">
        <f t="shared" si="164"/>
        <v>0</v>
      </c>
      <c r="U207" s="68"/>
      <c r="V207" s="137">
        <f t="shared" si="165"/>
        <v>0</v>
      </c>
      <c r="W207" s="166">
        <f t="shared" si="166"/>
        <v>0</v>
      </c>
      <c r="X207" s="67"/>
      <c r="Y207" s="137">
        <f t="shared" si="171"/>
        <v>0</v>
      </c>
      <c r="Z207" s="177">
        <f t="shared" si="172"/>
        <v>0</v>
      </c>
      <c r="AA207" s="68"/>
      <c r="AB207" s="137">
        <f t="shared" si="173"/>
        <v>0</v>
      </c>
      <c r="AC207" s="166">
        <f t="shared" si="174"/>
        <v>0</v>
      </c>
      <c r="AD207" s="67"/>
      <c r="AE207" s="137">
        <f t="shared" si="175"/>
        <v>0</v>
      </c>
      <c r="AF207" s="177">
        <f t="shared" si="176"/>
        <v>0</v>
      </c>
      <c r="AG207" s="68"/>
      <c r="AH207" s="137">
        <f t="shared" si="177"/>
        <v>0</v>
      </c>
      <c r="AI207" s="166">
        <f t="shared" si="178"/>
        <v>0</v>
      </c>
      <c r="AJ207" s="163">
        <f t="shared" si="179"/>
        <v>0</v>
      </c>
      <c r="AK207" s="164">
        <f t="shared" si="180"/>
        <v>0</v>
      </c>
    </row>
    <row r="208" spans="2:37" outlineLevel="1">
      <c r="B208" s="235" t="s">
        <v>86</v>
      </c>
      <c r="C208" s="62" t="s">
        <v>103</v>
      </c>
      <c r="D208" s="68"/>
      <c r="E208" s="69"/>
      <c r="F208" s="67"/>
      <c r="G208" s="137">
        <f t="shared" si="159"/>
        <v>0</v>
      </c>
      <c r="H208" s="177">
        <f t="shared" si="160"/>
        <v>0</v>
      </c>
      <c r="I208" s="68"/>
      <c r="J208" s="137">
        <f t="shared" si="167"/>
        <v>0</v>
      </c>
      <c r="K208" s="166">
        <f t="shared" si="168"/>
        <v>0</v>
      </c>
      <c r="L208" s="67"/>
      <c r="M208" s="137">
        <f t="shared" si="169"/>
        <v>0</v>
      </c>
      <c r="N208" s="177">
        <f t="shared" si="170"/>
        <v>0</v>
      </c>
      <c r="O208" s="68"/>
      <c r="P208" s="137">
        <f t="shared" si="161"/>
        <v>0</v>
      </c>
      <c r="Q208" s="166">
        <f t="shared" si="162"/>
        <v>0</v>
      </c>
      <c r="R208" s="172">
        <f t="shared" si="163"/>
        <v>0</v>
      </c>
      <c r="S208" s="164">
        <f t="shared" si="164"/>
        <v>0</v>
      </c>
      <c r="U208" s="68"/>
      <c r="V208" s="137">
        <f t="shared" si="165"/>
        <v>0</v>
      </c>
      <c r="W208" s="166">
        <f t="shared" si="166"/>
        <v>0</v>
      </c>
      <c r="X208" s="67"/>
      <c r="Y208" s="137">
        <f t="shared" si="171"/>
        <v>0</v>
      </c>
      <c r="Z208" s="177">
        <f t="shared" si="172"/>
        <v>0</v>
      </c>
      <c r="AA208" s="68"/>
      <c r="AB208" s="137">
        <f t="shared" si="173"/>
        <v>0</v>
      </c>
      <c r="AC208" s="166">
        <f t="shared" si="174"/>
        <v>0</v>
      </c>
      <c r="AD208" s="67"/>
      <c r="AE208" s="137">
        <f t="shared" si="175"/>
        <v>0</v>
      </c>
      <c r="AF208" s="177">
        <f t="shared" si="176"/>
        <v>0</v>
      </c>
      <c r="AG208" s="68"/>
      <c r="AH208" s="137">
        <f t="shared" si="177"/>
        <v>0</v>
      </c>
      <c r="AI208" s="166">
        <f t="shared" si="178"/>
        <v>0</v>
      </c>
      <c r="AJ208" s="163">
        <f t="shared" si="179"/>
        <v>0</v>
      </c>
      <c r="AK208" s="164">
        <f t="shared" si="180"/>
        <v>0</v>
      </c>
    </row>
    <row r="209" spans="2:37" outlineLevel="1">
      <c r="B209" s="236" t="s">
        <v>87</v>
      </c>
      <c r="C209" s="62" t="s">
        <v>103</v>
      </c>
      <c r="D209" s="68"/>
      <c r="E209" s="69"/>
      <c r="F209" s="67"/>
      <c r="G209" s="137">
        <f t="shared" si="159"/>
        <v>0</v>
      </c>
      <c r="H209" s="177">
        <f t="shared" si="160"/>
        <v>0</v>
      </c>
      <c r="I209" s="68"/>
      <c r="J209" s="137">
        <f t="shared" si="167"/>
        <v>0</v>
      </c>
      <c r="K209" s="166">
        <f t="shared" si="168"/>
        <v>0</v>
      </c>
      <c r="L209" s="67"/>
      <c r="M209" s="137">
        <f t="shared" si="169"/>
        <v>0</v>
      </c>
      <c r="N209" s="177">
        <f t="shared" si="170"/>
        <v>0</v>
      </c>
      <c r="O209" s="68"/>
      <c r="P209" s="137">
        <f t="shared" si="161"/>
        <v>0</v>
      </c>
      <c r="Q209" s="166">
        <f t="shared" si="162"/>
        <v>0</v>
      </c>
      <c r="R209" s="172">
        <f t="shared" si="163"/>
        <v>0</v>
      </c>
      <c r="S209" s="164">
        <f t="shared" si="164"/>
        <v>0</v>
      </c>
      <c r="U209" s="68"/>
      <c r="V209" s="137">
        <f t="shared" si="165"/>
        <v>0</v>
      </c>
      <c r="W209" s="166">
        <f t="shared" si="166"/>
        <v>0</v>
      </c>
      <c r="X209" s="67"/>
      <c r="Y209" s="137">
        <f t="shared" si="171"/>
        <v>0</v>
      </c>
      <c r="Z209" s="177">
        <f t="shared" si="172"/>
        <v>0</v>
      </c>
      <c r="AA209" s="68"/>
      <c r="AB209" s="137">
        <f t="shared" si="173"/>
        <v>0</v>
      </c>
      <c r="AC209" s="166">
        <f t="shared" si="174"/>
        <v>0</v>
      </c>
      <c r="AD209" s="67"/>
      <c r="AE209" s="137">
        <f t="shared" si="175"/>
        <v>0</v>
      </c>
      <c r="AF209" s="177">
        <f t="shared" si="176"/>
        <v>0</v>
      </c>
      <c r="AG209" s="68"/>
      <c r="AH209" s="137">
        <f t="shared" si="177"/>
        <v>0</v>
      </c>
      <c r="AI209" s="166">
        <f t="shared" si="178"/>
        <v>0</v>
      </c>
      <c r="AJ209" s="163">
        <f t="shared" si="179"/>
        <v>0</v>
      </c>
      <c r="AK209" s="164">
        <f t="shared" si="180"/>
        <v>0</v>
      </c>
    </row>
    <row r="210" spans="2:37" outlineLevel="1">
      <c r="B210" s="235" t="s">
        <v>88</v>
      </c>
      <c r="C210" s="62" t="s">
        <v>103</v>
      </c>
      <c r="D210" s="68"/>
      <c r="E210" s="69"/>
      <c r="F210" s="67"/>
      <c r="G210" s="137">
        <f t="shared" si="159"/>
        <v>0</v>
      </c>
      <c r="H210" s="177">
        <f t="shared" si="160"/>
        <v>0</v>
      </c>
      <c r="I210" s="68"/>
      <c r="J210" s="137">
        <f t="shared" si="167"/>
        <v>0</v>
      </c>
      <c r="K210" s="166">
        <f t="shared" si="168"/>
        <v>0</v>
      </c>
      <c r="L210" s="67"/>
      <c r="M210" s="137">
        <f t="shared" si="169"/>
        <v>0</v>
      </c>
      <c r="N210" s="177">
        <f t="shared" si="170"/>
        <v>0</v>
      </c>
      <c r="O210" s="68"/>
      <c r="P210" s="137">
        <f t="shared" si="161"/>
        <v>0</v>
      </c>
      <c r="Q210" s="166">
        <f t="shared" si="162"/>
        <v>0</v>
      </c>
      <c r="R210" s="172">
        <f t="shared" si="163"/>
        <v>0</v>
      </c>
      <c r="S210" s="164">
        <f t="shared" si="164"/>
        <v>0</v>
      </c>
      <c r="U210" s="68"/>
      <c r="V210" s="137">
        <f t="shared" si="165"/>
        <v>0</v>
      </c>
      <c r="W210" s="166">
        <f t="shared" si="166"/>
        <v>0</v>
      </c>
      <c r="X210" s="67"/>
      <c r="Y210" s="137">
        <f t="shared" si="171"/>
        <v>0</v>
      </c>
      <c r="Z210" s="177">
        <f t="shared" si="172"/>
        <v>0</v>
      </c>
      <c r="AA210" s="68"/>
      <c r="AB210" s="137">
        <f t="shared" si="173"/>
        <v>0</v>
      </c>
      <c r="AC210" s="166">
        <f t="shared" si="174"/>
        <v>0</v>
      </c>
      <c r="AD210" s="67"/>
      <c r="AE210" s="137">
        <f t="shared" si="175"/>
        <v>0</v>
      </c>
      <c r="AF210" s="177">
        <f t="shared" si="176"/>
        <v>0</v>
      </c>
      <c r="AG210" s="68"/>
      <c r="AH210" s="137">
        <f t="shared" si="177"/>
        <v>0</v>
      </c>
      <c r="AI210" s="166">
        <f t="shared" si="178"/>
        <v>0</v>
      </c>
      <c r="AJ210" s="163">
        <f t="shared" si="179"/>
        <v>0</v>
      </c>
      <c r="AK210" s="164">
        <f t="shared" si="180"/>
        <v>0</v>
      </c>
    </row>
    <row r="211" spans="2:37" outlineLevel="1">
      <c r="B211" s="236" t="s">
        <v>89</v>
      </c>
      <c r="C211" s="62" t="s">
        <v>103</v>
      </c>
      <c r="D211" s="68"/>
      <c r="E211" s="69"/>
      <c r="F211" s="67"/>
      <c r="G211" s="137">
        <f t="shared" si="159"/>
        <v>0</v>
      </c>
      <c r="H211" s="177">
        <f t="shared" si="160"/>
        <v>0</v>
      </c>
      <c r="I211" s="68"/>
      <c r="J211" s="137">
        <f t="shared" si="167"/>
        <v>0</v>
      </c>
      <c r="K211" s="166">
        <f t="shared" si="168"/>
        <v>0</v>
      </c>
      <c r="L211" s="67"/>
      <c r="M211" s="137">
        <f t="shared" si="169"/>
        <v>0</v>
      </c>
      <c r="N211" s="177">
        <f t="shared" si="170"/>
        <v>0</v>
      </c>
      <c r="O211" s="68"/>
      <c r="P211" s="137">
        <f t="shared" si="161"/>
        <v>0</v>
      </c>
      <c r="Q211" s="166">
        <f t="shared" si="162"/>
        <v>0</v>
      </c>
      <c r="R211" s="172">
        <f t="shared" si="163"/>
        <v>0</v>
      </c>
      <c r="S211" s="164">
        <f t="shared" si="164"/>
        <v>0</v>
      </c>
      <c r="U211" s="68"/>
      <c r="V211" s="137">
        <f t="shared" si="165"/>
        <v>0</v>
      </c>
      <c r="W211" s="166">
        <f t="shared" si="166"/>
        <v>0</v>
      </c>
      <c r="X211" s="67"/>
      <c r="Y211" s="137">
        <f t="shared" si="171"/>
        <v>0</v>
      </c>
      <c r="Z211" s="177">
        <f t="shared" si="172"/>
        <v>0</v>
      </c>
      <c r="AA211" s="68"/>
      <c r="AB211" s="137">
        <f t="shared" si="173"/>
        <v>0</v>
      </c>
      <c r="AC211" s="166">
        <f t="shared" si="174"/>
        <v>0</v>
      </c>
      <c r="AD211" s="67"/>
      <c r="AE211" s="137">
        <f t="shared" si="175"/>
        <v>0</v>
      </c>
      <c r="AF211" s="177">
        <f t="shared" si="176"/>
        <v>0</v>
      </c>
      <c r="AG211" s="68"/>
      <c r="AH211" s="137">
        <f t="shared" si="177"/>
        <v>0</v>
      </c>
      <c r="AI211" s="166">
        <f t="shared" si="178"/>
        <v>0</v>
      </c>
      <c r="AJ211" s="163">
        <f t="shared" si="179"/>
        <v>0</v>
      </c>
      <c r="AK211" s="164">
        <f t="shared" si="180"/>
        <v>0</v>
      </c>
    </row>
    <row r="212" spans="2:37" outlineLevel="1">
      <c r="B212" s="235" t="s">
        <v>90</v>
      </c>
      <c r="C212" s="62" t="s">
        <v>103</v>
      </c>
      <c r="D212" s="68"/>
      <c r="E212" s="69"/>
      <c r="F212" s="67"/>
      <c r="G212" s="137">
        <f t="shared" si="159"/>
        <v>0</v>
      </c>
      <c r="H212" s="177">
        <f t="shared" si="160"/>
        <v>0</v>
      </c>
      <c r="I212" s="68"/>
      <c r="J212" s="137">
        <f t="shared" si="167"/>
        <v>0</v>
      </c>
      <c r="K212" s="166">
        <f t="shared" si="168"/>
        <v>0</v>
      </c>
      <c r="L212" s="67"/>
      <c r="M212" s="137">
        <f t="shared" si="169"/>
        <v>0</v>
      </c>
      <c r="N212" s="177">
        <f t="shared" si="170"/>
        <v>0</v>
      </c>
      <c r="O212" s="68"/>
      <c r="P212" s="137">
        <f t="shared" si="161"/>
        <v>0</v>
      </c>
      <c r="Q212" s="166">
        <f t="shared" si="162"/>
        <v>0</v>
      </c>
      <c r="R212" s="172">
        <f t="shared" si="163"/>
        <v>0</v>
      </c>
      <c r="S212" s="164">
        <f t="shared" si="164"/>
        <v>0</v>
      </c>
      <c r="U212" s="68"/>
      <c r="V212" s="137">
        <f t="shared" si="165"/>
        <v>0</v>
      </c>
      <c r="W212" s="166">
        <f t="shared" si="166"/>
        <v>0</v>
      </c>
      <c r="X212" s="67"/>
      <c r="Y212" s="137">
        <f t="shared" si="171"/>
        <v>0</v>
      </c>
      <c r="Z212" s="177">
        <f t="shared" si="172"/>
        <v>0</v>
      </c>
      <c r="AA212" s="68"/>
      <c r="AB212" s="137">
        <f t="shared" si="173"/>
        <v>0</v>
      </c>
      <c r="AC212" s="166">
        <f t="shared" si="174"/>
        <v>0</v>
      </c>
      <c r="AD212" s="67"/>
      <c r="AE212" s="137">
        <f t="shared" si="175"/>
        <v>0</v>
      </c>
      <c r="AF212" s="177">
        <f t="shared" si="176"/>
        <v>0</v>
      </c>
      <c r="AG212" s="68"/>
      <c r="AH212" s="137">
        <f t="shared" si="177"/>
        <v>0</v>
      </c>
      <c r="AI212" s="166">
        <f t="shared" si="178"/>
        <v>0</v>
      </c>
      <c r="AJ212" s="163">
        <f t="shared" si="179"/>
        <v>0</v>
      </c>
      <c r="AK212" s="164">
        <f t="shared" si="180"/>
        <v>0</v>
      </c>
    </row>
    <row r="213" spans="2:37" outlineLevel="1">
      <c r="B213" s="236" t="s">
        <v>91</v>
      </c>
      <c r="C213" s="62" t="s">
        <v>103</v>
      </c>
      <c r="D213" s="68"/>
      <c r="E213" s="69"/>
      <c r="F213" s="67"/>
      <c r="G213" s="137">
        <f t="shared" si="159"/>
        <v>0</v>
      </c>
      <c r="H213" s="177">
        <f t="shared" si="160"/>
        <v>0</v>
      </c>
      <c r="I213" s="68"/>
      <c r="J213" s="137">
        <f t="shared" si="167"/>
        <v>0</v>
      </c>
      <c r="K213" s="166">
        <f t="shared" si="168"/>
        <v>0</v>
      </c>
      <c r="L213" s="67"/>
      <c r="M213" s="137">
        <f t="shared" si="169"/>
        <v>0</v>
      </c>
      <c r="N213" s="177">
        <f t="shared" si="170"/>
        <v>0</v>
      </c>
      <c r="O213" s="68"/>
      <c r="P213" s="137">
        <f t="shared" si="161"/>
        <v>0</v>
      </c>
      <c r="Q213" s="166">
        <f t="shared" si="162"/>
        <v>0</v>
      </c>
      <c r="R213" s="172">
        <f t="shared" si="163"/>
        <v>0</v>
      </c>
      <c r="S213" s="164">
        <f t="shared" si="164"/>
        <v>0</v>
      </c>
      <c r="U213" s="68"/>
      <c r="V213" s="137">
        <f t="shared" si="165"/>
        <v>0</v>
      </c>
      <c r="W213" s="166">
        <f t="shared" si="166"/>
        <v>0</v>
      </c>
      <c r="X213" s="67"/>
      <c r="Y213" s="137">
        <f t="shared" si="171"/>
        <v>0</v>
      </c>
      <c r="Z213" s="177">
        <f t="shared" si="172"/>
        <v>0</v>
      </c>
      <c r="AA213" s="68"/>
      <c r="AB213" s="137">
        <f t="shared" si="173"/>
        <v>0</v>
      </c>
      <c r="AC213" s="166">
        <f t="shared" si="174"/>
        <v>0</v>
      </c>
      <c r="AD213" s="67"/>
      <c r="AE213" s="137">
        <f t="shared" si="175"/>
        <v>0</v>
      </c>
      <c r="AF213" s="177">
        <f t="shared" si="176"/>
        <v>0</v>
      </c>
      <c r="AG213" s="68"/>
      <c r="AH213" s="137">
        <f t="shared" si="177"/>
        <v>0</v>
      </c>
      <c r="AI213" s="166">
        <f t="shared" si="178"/>
        <v>0</v>
      </c>
      <c r="AJ213" s="163">
        <f t="shared" si="179"/>
        <v>0</v>
      </c>
      <c r="AK213" s="164">
        <f t="shared" si="180"/>
        <v>0</v>
      </c>
    </row>
    <row r="214" spans="2:37" outlineLevel="1">
      <c r="B214" s="236" t="s">
        <v>92</v>
      </c>
      <c r="C214" s="62" t="s">
        <v>103</v>
      </c>
      <c r="D214" s="68"/>
      <c r="E214" s="69"/>
      <c r="F214" s="67"/>
      <c r="G214" s="137">
        <f t="shared" si="159"/>
        <v>0</v>
      </c>
      <c r="H214" s="177">
        <f t="shared" si="160"/>
        <v>0</v>
      </c>
      <c r="I214" s="68"/>
      <c r="J214" s="137">
        <f t="shared" si="167"/>
        <v>0</v>
      </c>
      <c r="K214" s="166">
        <f t="shared" si="168"/>
        <v>0</v>
      </c>
      <c r="L214" s="67"/>
      <c r="M214" s="137">
        <f t="shared" si="169"/>
        <v>0</v>
      </c>
      <c r="N214" s="177">
        <f t="shared" si="170"/>
        <v>0</v>
      </c>
      <c r="O214" s="68"/>
      <c r="P214" s="137">
        <f t="shared" si="161"/>
        <v>0</v>
      </c>
      <c r="Q214" s="166">
        <f t="shared" si="162"/>
        <v>0</v>
      </c>
      <c r="R214" s="172">
        <f t="shared" si="163"/>
        <v>0</v>
      </c>
      <c r="S214" s="164">
        <f t="shared" si="164"/>
        <v>0</v>
      </c>
      <c r="U214" s="68"/>
      <c r="V214" s="137">
        <f t="shared" si="165"/>
        <v>0</v>
      </c>
      <c r="W214" s="166">
        <f t="shared" si="166"/>
        <v>0</v>
      </c>
      <c r="X214" s="67"/>
      <c r="Y214" s="137">
        <f t="shared" si="171"/>
        <v>0</v>
      </c>
      <c r="Z214" s="177">
        <f t="shared" si="172"/>
        <v>0</v>
      </c>
      <c r="AA214" s="68"/>
      <c r="AB214" s="137">
        <f t="shared" si="173"/>
        <v>0</v>
      </c>
      <c r="AC214" s="166">
        <f t="shared" si="174"/>
        <v>0</v>
      </c>
      <c r="AD214" s="67"/>
      <c r="AE214" s="137">
        <f t="shared" si="175"/>
        <v>0</v>
      </c>
      <c r="AF214" s="177">
        <f t="shared" si="176"/>
        <v>0</v>
      </c>
      <c r="AG214" s="68"/>
      <c r="AH214" s="137">
        <f t="shared" si="177"/>
        <v>0</v>
      </c>
      <c r="AI214" s="166">
        <f t="shared" si="178"/>
        <v>0</v>
      </c>
      <c r="AJ214" s="163">
        <f t="shared" si="179"/>
        <v>0</v>
      </c>
      <c r="AK214" s="164">
        <f t="shared" si="180"/>
        <v>0</v>
      </c>
    </row>
    <row r="215" spans="2:37" outlineLevel="1">
      <c r="B215" s="235" t="s">
        <v>84</v>
      </c>
      <c r="C215" s="62" t="s">
        <v>103</v>
      </c>
      <c r="D215" s="68"/>
      <c r="E215" s="69"/>
      <c r="F215" s="67"/>
      <c r="G215" s="137">
        <f t="shared" si="159"/>
        <v>0</v>
      </c>
      <c r="H215" s="177">
        <f t="shared" si="160"/>
        <v>0</v>
      </c>
      <c r="I215" s="68"/>
      <c r="J215" s="137">
        <f t="shared" si="167"/>
        <v>0</v>
      </c>
      <c r="K215" s="166">
        <f t="shared" si="168"/>
        <v>0</v>
      </c>
      <c r="L215" s="67"/>
      <c r="M215" s="137">
        <f t="shared" si="169"/>
        <v>0</v>
      </c>
      <c r="N215" s="177">
        <f t="shared" si="170"/>
        <v>0</v>
      </c>
      <c r="O215" s="68"/>
      <c r="P215" s="137">
        <f t="shared" si="161"/>
        <v>0</v>
      </c>
      <c r="Q215" s="166">
        <f t="shared" si="162"/>
        <v>0</v>
      </c>
      <c r="R215" s="172">
        <f t="shared" si="163"/>
        <v>0</v>
      </c>
      <c r="S215" s="164">
        <f t="shared" si="164"/>
        <v>0</v>
      </c>
      <c r="U215" s="68"/>
      <c r="V215" s="137">
        <f t="shared" si="165"/>
        <v>0</v>
      </c>
      <c r="W215" s="166">
        <f t="shared" si="166"/>
        <v>0</v>
      </c>
      <c r="X215" s="67"/>
      <c r="Y215" s="137">
        <f t="shared" si="171"/>
        <v>0</v>
      </c>
      <c r="Z215" s="177">
        <f t="shared" si="172"/>
        <v>0</v>
      </c>
      <c r="AA215" s="68"/>
      <c r="AB215" s="137">
        <f t="shared" si="173"/>
        <v>0</v>
      </c>
      <c r="AC215" s="166">
        <f t="shared" si="174"/>
        <v>0</v>
      </c>
      <c r="AD215" s="67"/>
      <c r="AE215" s="137">
        <f t="shared" si="175"/>
        <v>0</v>
      </c>
      <c r="AF215" s="177">
        <f t="shared" si="176"/>
        <v>0</v>
      </c>
      <c r="AG215" s="68"/>
      <c r="AH215" s="137">
        <f t="shared" si="177"/>
        <v>0</v>
      </c>
      <c r="AI215" s="166">
        <f t="shared" si="178"/>
        <v>0</v>
      </c>
      <c r="AJ215" s="163">
        <f t="shared" si="179"/>
        <v>0</v>
      </c>
      <c r="AK215" s="164">
        <f t="shared" si="180"/>
        <v>0</v>
      </c>
    </row>
    <row r="216" spans="2:37" outlineLevel="1">
      <c r="B216" s="236" t="s">
        <v>93</v>
      </c>
      <c r="C216" s="62" t="s">
        <v>103</v>
      </c>
      <c r="D216" s="68"/>
      <c r="E216" s="69"/>
      <c r="F216" s="67"/>
      <c r="G216" s="137">
        <f t="shared" si="159"/>
        <v>0</v>
      </c>
      <c r="H216" s="177">
        <f t="shared" si="160"/>
        <v>0</v>
      </c>
      <c r="I216" s="68"/>
      <c r="J216" s="137">
        <f t="shared" si="167"/>
        <v>0</v>
      </c>
      <c r="K216" s="166">
        <f t="shared" si="168"/>
        <v>0</v>
      </c>
      <c r="L216" s="67"/>
      <c r="M216" s="137">
        <f t="shared" si="169"/>
        <v>0</v>
      </c>
      <c r="N216" s="177">
        <f t="shared" si="170"/>
        <v>0</v>
      </c>
      <c r="O216" s="68"/>
      <c r="P216" s="137">
        <f t="shared" si="161"/>
        <v>0</v>
      </c>
      <c r="Q216" s="166">
        <f t="shared" si="162"/>
        <v>0</v>
      </c>
      <c r="R216" s="172">
        <f t="shared" si="163"/>
        <v>0</v>
      </c>
      <c r="S216" s="164">
        <f t="shared" si="164"/>
        <v>0</v>
      </c>
      <c r="U216" s="68"/>
      <c r="V216" s="137">
        <f t="shared" si="165"/>
        <v>0</v>
      </c>
      <c r="W216" s="166">
        <f t="shared" si="166"/>
        <v>0</v>
      </c>
      <c r="X216" s="67">
        <v>1</v>
      </c>
      <c r="Y216" s="137">
        <f t="shared" si="171"/>
        <v>1</v>
      </c>
      <c r="Z216" s="177">
        <f t="shared" si="172"/>
        <v>0</v>
      </c>
      <c r="AA216" s="68">
        <v>1</v>
      </c>
      <c r="AB216" s="137">
        <f t="shared" si="173"/>
        <v>2</v>
      </c>
      <c r="AC216" s="166">
        <f t="shared" si="174"/>
        <v>1</v>
      </c>
      <c r="AD216" s="67">
        <v>1</v>
      </c>
      <c r="AE216" s="137">
        <f t="shared" si="175"/>
        <v>3</v>
      </c>
      <c r="AF216" s="177">
        <f t="shared" si="176"/>
        <v>0.5</v>
      </c>
      <c r="AG216" s="68"/>
      <c r="AH216" s="137">
        <f t="shared" si="177"/>
        <v>3</v>
      </c>
      <c r="AI216" s="166">
        <f t="shared" si="178"/>
        <v>0</v>
      </c>
      <c r="AJ216" s="163">
        <f t="shared" si="179"/>
        <v>3</v>
      </c>
      <c r="AK216" s="164">
        <f t="shared" si="180"/>
        <v>0</v>
      </c>
    </row>
    <row r="217" spans="2:37" outlineLevel="1">
      <c r="B217" s="235" t="s">
        <v>94</v>
      </c>
      <c r="C217" s="62" t="s">
        <v>103</v>
      </c>
      <c r="D217" s="68"/>
      <c r="E217" s="69"/>
      <c r="F217" s="67"/>
      <c r="G217" s="137">
        <f t="shared" si="159"/>
        <v>0</v>
      </c>
      <c r="H217" s="177">
        <f t="shared" si="160"/>
        <v>0</v>
      </c>
      <c r="I217" s="68"/>
      <c r="J217" s="137">
        <f t="shared" si="167"/>
        <v>0</v>
      </c>
      <c r="K217" s="166">
        <f t="shared" si="168"/>
        <v>0</v>
      </c>
      <c r="L217" s="67"/>
      <c r="M217" s="137">
        <f t="shared" si="169"/>
        <v>0</v>
      </c>
      <c r="N217" s="177">
        <f t="shared" si="170"/>
        <v>0</v>
      </c>
      <c r="O217" s="68"/>
      <c r="P217" s="137">
        <f t="shared" si="161"/>
        <v>0</v>
      </c>
      <c r="Q217" s="166">
        <f t="shared" si="162"/>
        <v>0</v>
      </c>
      <c r="R217" s="172">
        <f t="shared" si="163"/>
        <v>0</v>
      </c>
      <c r="S217" s="164">
        <f t="shared" si="164"/>
        <v>0</v>
      </c>
      <c r="U217" s="68"/>
      <c r="V217" s="137">
        <f t="shared" si="165"/>
        <v>0</v>
      </c>
      <c r="W217" s="166">
        <f t="shared" si="166"/>
        <v>0</v>
      </c>
      <c r="X217" s="67"/>
      <c r="Y217" s="137">
        <f t="shared" si="171"/>
        <v>0</v>
      </c>
      <c r="Z217" s="177">
        <f t="shared" si="172"/>
        <v>0</v>
      </c>
      <c r="AA217" s="68"/>
      <c r="AB217" s="137">
        <f t="shared" si="173"/>
        <v>0</v>
      </c>
      <c r="AC217" s="166">
        <f t="shared" si="174"/>
        <v>0</v>
      </c>
      <c r="AD217" s="67"/>
      <c r="AE217" s="137">
        <f t="shared" si="175"/>
        <v>0</v>
      </c>
      <c r="AF217" s="177">
        <f t="shared" si="176"/>
        <v>0</v>
      </c>
      <c r="AG217" s="68"/>
      <c r="AH217" s="137">
        <f t="shared" si="177"/>
        <v>0</v>
      </c>
      <c r="AI217" s="166">
        <f t="shared" si="178"/>
        <v>0</v>
      </c>
      <c r="AJ217" s="163">
        <f t="shared" si="179"/>
        <v>0</v>
      </c>
      <c r="AK217" s="164">
        <f t="shared" si="180"/>
        <v>0</v>
      </c>
    </row>
    <row r="218" spans="2:37" outlineLevel="1">
      <c r="B218" s="236" t="s">
        <v>95</v>
      </c>
      <c r="C218" s="62" t="s">
        <v>103</v>
      </c>
      <c r="D218" s="68"/>
      <c r="E218" s="69"/>
      <c r="F218" s="67"/>
      <c r="G218" s="137">
        <f t="shared" si="159"/>
        <v>0</v>
      </c>
      <c r="H218" s="177">
        <f t="shared" si="160"/>
        <v>0</v>
      </c>
      <c r="I218" s="68"/>
      <c r="J218" s="137">
        <f t="shared" si="167"/>
        <v>0</v>
      </c>
      <c r="K218" s="166">
        <f t="shared" si="168"/>
        <v>0</v>
      </c>
      <c r="L218" s="67"/>
      <c r="M218" s="137">
        <f t="shared" si="169"/>
        <v>0</v>
      </c>
      <c r="N218" s="177">
        <f t="shared" si="170"/>
        <v>0</v>
      </c>
      <c r="O218" s="68"/>
      <c r="P218" s="137">
        <f t="shared" si="161"/>
        <v>0</v>
      </c>
      <c r="Q218" s="166">
        <f t="shared" si="162"/>
        <v>0</v>
      </c>
      <c r="R218" s="172">
        <f t="shared" si="163"/>
        <v>0</v>
      </c>
      <c r="S218" s="164">
        <f t="shared" si="164"/>
        <v>0</v>
      </c>
      <c r="U218" s="68"/>
      <c r="V218" s="137">
        <f t="shared" si="165"/>
        <v>0</v>
      </c>
      <c r="W218" s="166">
        <f t="shared" si="166"/>
        <v>0</v>
      </c>
      <c r="X218" s="67"/>
      <c r="Y218" s="137">
        <f t="shared" si="171"/>
        <v>0</v>
      </c>
      <c r="Z218" s="177">
        <f t="shared" si="172"/>
        <v>0</v>
      </c>
      <c r="AA218" s="68"/>
      <c r="AB218" s="137">
        <f t="shared" si="173"/>
        <v>0</v>
      </c>
      <c r="AC218" s="166">
        <f t="shared" si="174"/>
        <v>0</v>
      </c>
      <c r="AD218" s="67"/>
      <c r="AE218" s="137">
        <f t="shared" si="175"/>
        <v>0</v>
      </c>
      <c r="AF218" s="177">
        <f t="shared" si="176"/>
        <v>0</v>
      </c>
      <c r="AG218" s="68"/>
      <c r="AH218" s="137">
        <f t="shared" si="177"/>
        <v>0</v>
      </c>
      <c r="AI218" s="166">
        <f t="shared" si="178"/>
        <v>0</v>
      </c>
      <c r="AJ218" s="163">
        <f t="shared" si="179"/>
        <v>0</v>
      </c>
      <c r="AK218" s="164">
        <f t="shared" si="180"/>
        <v>0</v>
      </c>
    </row>
    <row r="219" spans="2:37" outlineLevel="1">
      <c r="B219" s="236" t="s">
        <v>96</v>
      </c>
      <c r="C219" s="62" t="s">
        <v>103</v>
      </c>
      <c r="D219" s="68"/>
      <c r="E219" s="69"/>
      <c r="F219" s="67"/>
      <c r="G219" s="137">
        <f t="shared" si="159"/>
        <v>0</v>
      </c>
      <c r="H219" s="177">
        <f t="shared" si="160"/>
        <v>0</v>
      </c>
      <c r="I219" s="68"/>
      <c r="J219" s="137">
        <f t="shared" si="167"/>
        <v>0</v>
      </c>
      <c r="K219" s="166">
        <f t="shared" si="168"/>
        <v>0</v>
      </c>
      <c r="L219" s="67"/>
      <c r="M219" s="137">
        <f t="shared" si="169"/>
        <v>0</v>
      </c>
      <c r="N219" s="177">
        <f t="shared" si="170"/>
        <v>0</v>
      </c>
      <c r="O219" s="68"/>
      <c r="P219" s="137">
        <f t="shared" si="161"/>
        <v>0</v>
      </c>
      <c r="Q219" s="166">
        <f t="shared" si="162"/>
        <v>0</v>
      </c>
      <c r="R219" s="172">
        <f t="shared" si="163"/>
        <v>0</v>
      </c>
      <c r="S219" s="164">
        <f t="shared" si="164"/>
        <v>0</v>
      </c>
      <c r="U219" s="68"/>
      <c r="V219" s="137">
        <f t="shared" si="165"/>
        <v>0</v>
      </c>
      <c r="W219" s="166">
        <f t="shared" si="166"/>
        <v>0</v>
      </c>
      <c r="X219" s="67"/>
      <c r="Y219" s="137">
        <f t="shared" si="171"/>
        <v>0</v>
      </c>
      <c r="Z219" s="177">
        <f t="shared" si="172"/>
        <v>0</v>
      </c>
      <c r="AA219" s="68"/>
      <c r="AB219" s="137">
        <f t="shared" si="173"/>
        <v>0</v>
      </c>
      <c r="AC219" s="166">
        <f t="shared" si="174"/>
        <v>0</v>
      </c>
      <c r="AD219" s="67"/>
      <c r="AE219" s="137">
        <f t="shared" si="175"/>
        <v>0</v>
      </c>
      <c r="AF219" s="177">
        <f t="shared" si="176"/>
        <v>0</v>
      </c>
      <c r="AG219" s="68"/>
      <c r="AH219" s="137">
        <f t="shared" si="177"/>
        <v>0</v>
      </c>
      <c r="AI219" s="166">
        <f t="shared" si="178"/>
        <v>0</v>
      </c>
      <c r="AJ219" s="163">
        <f t="shared" si="179"/>
        <v>0</v>
      </c>
      <c r="AK219" s="164">
        <f t="shared" si="180"/>
        <v>0</v>
      </c>
    </row>
    <row r="220" spans="2:37" ht="15" customHeight="1" outlineLevel="1">
      <c r="B220" s="49" t="s">
        <v>135</v>
      </c>
      <c r="C220" s="46" t="s">
        <v>103</v>
      </c>
      <c r="D220" s="169">
        <f>SUM(D197:D219)</f>
        <v>0</v>
      </c>
      <c r="E220" s="169">
        <f>SUM(E197:E219)</f>
        <v>0</v>
      </c>
      <c r="F220" s="169">
        <f>SUM(F197:F219)</f>
        <v>0</v>
      </c>
      <c r="G220" s="169">
        <f>SUM(G197:G219)</f>
        <v>0</v>
      </c>
      <c r="H220" s="178">
        <f>IFERROR((G220-E220)/E220,0)</f>
        <v>0</v>
      </c>
      <c r="I220" s="169">
        <f>SUM(I197:I219)</f>
        <v>0</v>
      </c>
      <c r="J220" s="169">
        <f>SUM(J197:J219)</f>
        <v>0</v>
      </c>
      <c r="K220" s="165">
        <f t="shared" ref="K220" si="181">IFERROR((J220-G220)/G220,0)</f>
        <v>0</v>
      </c>
      <c r="L220" s="169">
        <f>SUM(L197:L219)</f>
        <v>0</v>
      </c>
      <c r="M220" s="169">
        <f>SUM(M197:M219)</f>
        <v>0</v>
      </c>
      <c r="N220" s="178">
        <f t="shared" ref="N220" si="182">IFERROR((M220-J220)/J220,0)</f>
        <v>0</v>
      </c>
      <c r="O220" s="169">
        <f>SUM(O197:O219)</f>
        <v>0</v>
      </c>
      <c r="P220" s="169">
        <f>SUM(P197:P219)</f>
        <v>0</v>
      </c>
      <c r="Q220" s="165">
        <f t="shared" si="162"/>
        <v>0</v>
      </c>
      <c r="R220" s="169">
        <f>SUM(R197:R219)</f>
        <v>0</v>
      </c>
      <c r="S220" s="161">
        <f t="shared" si="164"/>
        <v>0</v>
      </c>
      <c r="U220" s="169">
        <f>SUM(U197:U219)</f>
        <v>0</v>
      </c>
      <c r="V220" s="169">
        <f>SUM(V197:V219)</f>
        <v>0</v>
      </c>
      <c r="W220" s="165">
        <f>IFERROR((V220-P220)/P220,0)</f>
        <v>0</v>
      </c>
      <c r="X220" s="169">
        <f>SUM(X197:X219)</f>
        <v>1</v>
      </c>
      <c r="Y220" s="169">
        <f>SUM(Y197:Y219)</f>
        <v>1</v>
      </c>
      <c r="Z220" s="174">
        <f>IFERROR((Y220-V220)/V220,0)</f>
        <v>0</v>
      </c>
      <c r="AA220" s="169">
        <f>SUM(AA197:AA219)</f>
        <v>1</v>
      </c>
      <c r="AB220" s="169">
        <f>SUM(AB197:AB219)</f>
        <v>2</v>
      </c>
      <c r="AC220" s="173">
        <f>IFERROR((AB220-Y220)/Y220,0)</f>
        <v>1</v>
      </c>
      <c r="AD220" s="169">
        <f>SUM(AD197:AD219)</f>
        <v>1</v>
      </c>
      <c r="AE220" s="169">
        <f>SUM(AE197:AE219)</f>
        <v>3</v>
      </c>
      <c r="AF220" s="174">
        <f>IFERROR((AE220-AB220)/AB220,0)</f>
        <v>0.5</v>
      </c>
      <c r="AG220" s="169">
        <f>SUM(AG197:AG219)</f>
        <v>0</v>
      </c>
      <c r="AH220" s="169">
        <f>SUM(AH197:AH219)</f>
        <v>3</v>
      </c>
      <c r="AI220" s="160">
        <f>IFERROR((AH220-AE220)/AE220,0)</f>
        <v>0</v>
      </c>
      <c r="AJ220" s="169">
        <f>SUM(AJ197:AJ219)</f>
        <v>3</v>
      </c>
      <c r="AK220" s="164">
        <f t="shared" ref="AK220" si="183">IFERROR((AH220/V220)^(1/4)-1,0)</f>
        <v>0</v>
      </c>
    </row>
  </sheetData>
  <mergeCells count="122">
    <mergeCell ref="AD165:AF165"/>
    <mergeCell ref="AG165:AI165"/>
    <mergeCell ref="AJ165:AK165"/>
    <mergeCell ref="U194:AK194"/>
    <mergeCell ref="D195:E195"/>
    <mergeCell ref="F195:H195"/>
    <mergeCell ref="I195:K195"/>
    <mergeCell ref="L195:N195"/>
    <mergeCell ref="U195:W195"/>
    <mergeCell ref="X195:Z195"/>
    <mergeCell ref="AA195:AC195"/>
    <mergeCell ref="AD195:AF195"/>
    <mergeCell ref="AG195:AI195"/>
    <mergeCell ref="AJ195:AK195"/>
    <mergeCell ref="L165:N165"/>
    <mergeCell ref="U165:W165"/>
    <mergeCell ref="X165:Z165"/>
    <mergeCell ref="AA165:AC165"/>
    <mergeCell ref="R164:S165"/>
    <mergeCell ref="U164:AK164"/>
    <mergeCell ref="O195:Q195"/>
    <mergeCell ref="R194:S195"/>
    <mergeCell ref="D194:Q194"/>
    <mergeCell ref="D164:Q164"/>
    <mergeCell ref="U135:W135"/>
    <mergeCell ref="X135:Z135"/>
    <mergeCell ref="AA135:AC135"/>
    <mergeCell ref="AD135:AF135"/>
    <mergeCell ref="R134:S135"/>
    <mergeCell ref="O135:Q135"/>
    <mergeCell ref="U134:AK134"/>
    <mergeCell ref="AG135:AI135"/>
    <mergeCell ref="AJ135:AK135"/>
    <mergeCell ref="U11:AK11"/>
    <mergeCell ref="B11:B13"/>
    <mergeCell ref="C11:C13"/>
    <mergeCell ref="R11:S12"/>
    <mergeCell ref="U42:AK42"/>
    <mergeCell ref="D43:E43"/>
    <mergeCell ref="F43:H43"/>
    <mergeCell ref="I43:K43"/>
    <mergeCell ref="L43:N43"/>
    <mergeCell ref="U43:W43"/>
    <mergeCell ref="X43:Z43"/>
    <mergeCell ref="AA43:AC43"/>
    <mergeCell ref="AD43:AF43"/>
    <mergeCell ref="AG43:AI43"/>
    <mergeCell ref="AJ43:AK43"/>
    <mergeCell ref="O43:Q43"/>
    <mergeCell ref="L12:N12"/>
    <mergeCell ref="O12:Q12"/>
    <mergeCell ref="U12:W12"/>
    <mergeCell ref="R42:S43"/>
    <mergeCell ref="D11:Q11"/>
    <mergeCell ref="F12:H12"/>
    <mergeCell ref="I12:K12"/>
    <mergeCell ref="B42:B44"/>
    <mergeCell ref="R73:S74"/>
    <mergeCell ref="R104:S105"/>
    <mergeCell ref="U73:AK73"/>
    <mergeCell ref="D74:E74"/>
    <mergeCell ref="F74:H74"/>
    <mergeCell ref="I74:K74"/>
    <mergeCell ref="L74:N74"/>
    <mergeCell ref="U74:W74"/>
    <mergeCell ref="X74:Z74"/>
    <mergeCell ref="AA74:AC74"/>
    <mergeCell ref="AD74:AF74"/>
    <mergeCell ref="AG74:AI74"/>
    <mergeCell ref="AJ74:AK74"/>
    <mergeCell ref="U104:AK104"/>
    <mergeCell ref="O74:Q74"/>
    <mergeCell ref="AG105:AI105"/>
    <mergeCell ref="AJ105:AK105"/>
    <mergeCell ref="O105:Q105"/>
    <mergeCell ref="D105:E105"/>
    <mergeCell ref="F105:H105"/>
    <mergeCell ref="U105:W105"/>
    <mergeCell ref="X105:Z105"/>
    <mergeCell ref="AA105:AC105"/>
    <mergeCell ref="AD105:AF105"/>
    <mergeCell ref="C42:C44"/>
    <mergeCell ref="B104:B106"/>
    <mergeCell ref="C104:C106"/>
    <mergeCell ref="B73:B75"/>
    <mergeCell ref="C73:C75"/>
    <mergeCell ref="B134:B136"/>
    <mergeCell ref="C134:C136"/>
    <mergeCell ref="D42:Q42"/>
    <mergeCell ref="D73:Q73"/>
    <mergeCell ref="D104:Q104"/>
    <mergeCell ref="D134:Q134"/>
    <mergeCell ref="I105:K105"/>
    <mergeCell ref="L105:N105"/>
    <mergeCell ref="D135:E135"/>
    <mergeCell ref="F135:H135"/>
    <mergeCell ref="I135:K135"/>
    <mergeCell ref="L135:N135"/>
    <mergeCell ref="C2:G2"/>
    <mergeCell ref="B9:AK9"/>
    <mergeCell ref="AJ12:AK12"/>
    <mergeCell ref="X12:Z12"/>
    <mergeCell ref="AA12:AC12"/>
    <mergeCell ref="AD12:AF12"/>
    <mergeCell ref="AG12:AI12"/>
    <mergeCell ref="B194:B196"/>
    <mergeCell ref="C194:C196"/>
    <mergeCell ref="B5:I5"/>
    <mergeCell ref="J2:L2"/>
    <mergeCell ref="B40:AK40"/>
    <mergeCell ref="B71:AK71"/>
    <mergeCell ref="B102:AK102"/>
    <mergeCell ref="B132:AK132"/>
    <mergeCell ref="B162:AK162"/>
    <mergeCell ref="B192:AK192"/>
    <mergeCell ref="B164:B166"/>
    <mergeCell ref="O165:Q165"/>
    <mergeCell ref="D165:E165"/>
    <mergeCell ref="F165:H165"/>
    <mergeCell ref="I165:K165"/>
    <mergeCell ref="C164:C166"/>
    <mergeCell ref="D12:E12"/>
  </mergeCells>
  <hyperlinks>
    <hyperlink ref="J2" location="'Αρχική σελίδα'!A1" display="Πίσω στην αρχική σελίδα" xr:uid="{0EB2808E-0958-4DAB-B1B1-EA211949EE39}"/>
  </hyperlinks>
  <pageMargins left="0.7" right="0.7" top="0.75" bottom="0.75" header="0.3" footer="0.3"/>
  <pageSetup paperSize="8" scale="3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8E629-ECE6-431A-A13D-3E16A4CA4480}">
  <sheetPr>
    <tabColor theme="4" tint="0.79998168889431442"/>
    <pageSetUpPr fitToPage="1"/>
  </sheetPr>
  <dimension ref="B2:AK184"/>
  <sheetViews>
    <sheetView showGridLines="0" topLeftCell="A57" zoomScale="85" zoomScaleNormal="85" workbookViewId="0">
      <selection activeCell="F130" sqref="F130"/>
    </sheetView>
  </sheetViews>
  <sheetFormatPr defaultColWidth="8.85546875" defaultRowHeight="14.45" outlineLevelRow="1"/>
  <cols>
    <col min="1" max="1" width="2.85546875" customWidth="1"/>
    <col min="2" max="2" width="28.28515625" customWidth="1"/>
    <col min="3" max="3" width="21.28515625" customWidth="1"/>
    <col min="4" max="7" width="16.7109375" customWidth="1"/>
    <col min="14" max="14" width="10.42578125" customWidth="1"/>
    <col min="16" max="16" width="6.28515625" customWidth="1"/>
    <col min="17" max="17" width="1.7109375" customWidth="1"/>
  </cols>
  <sheetData>
    <row r="2" spans="2:37" ht="18">
      <c r="B2" s="1" t="s">
        <v>0</v>
      </c>
      <c r="C2" s="294" t="str">
        <f>'Αρχική σελίδα'!C3</f>
        <v>Κεντρική Μακεδονία</v>
      </c>
      <c r="D2" s="294"/>
      <c r="E2" s="294"/>
      <c r="F2" s="294"/>
      <c r="G2" s="294"/>
      <c r="H2" s="97"/>
      <c r="J2" s="295" t="s">
        <v>59</v>
      </c>
      <c r="K2" s="295"/>
      <c r="L2" s="295"/>
    </row>
    <row r="3" spans="2:37" ht="18">
      <c r="B3" s="2" t="s">
        <v>2</v>
      </c>
      <c r="C3" s="98">
        <f>'Αρχική σελίδα'!C4</f>
        <v>2024</v>
      </c>
      <c r="D3" s="45" t="s">
        <v>3</v>
      </c>
      <c r="E3" s="45">
        <f>C3+4</f>
        <v>2028</v>
      </c>
    </row>
    <row r="4" spans="2:37" ht="14.45" customHeight="1">
      <c r="C4" s="2"/>
      <c r="D4" s="45"/>
      <c r="E4" s="45"/>
    </row>
    <row r="5" spans="2:37" ht="56.45" customHeight="1">
      <c r="B5" s="296" t="s">
        <v>142</v>
      </c>
      <c r="C5" s="296"/>
      <c r="D5" s="296"/>
      <c r="E5" s="296"/>
      <c r="F5" s="296"/>
      <c r="G5" s="296"/>
      <c r="H5" s="296"/>
      <c r="I5" s="296"/>
    </row>
    <row r="6" spans="2:37">
      <c r="B6" s="222"/>
      <c r="C6" s="222"/>
      <c r="D6" s="222"/>
      <c r="E6" s="222"/>
      <c r="F6" s="222"/>
      <c r="G6" s="222"/>
      <c r="H6" s="222"/>
    </row>
    <row r="7" spans="2:37" ht="18">
      <c r="B7" s="99" t="str">
        <f>"Μέση μοναδιαία ετήσια κατανάλωση αερίου τελικού πελάτη ανά κατηγορία ιστορικά ("&amp;(C3-5)&amp;" - "&amp;(C3-1)&amp;") και για το Πρόγραμμα Ανάπτυξης  "&amp;C3&amp;" - "&amp;E3</f>
        <v>Μέση μοναδιαία ετήσια κατανάλωση αερίου τελικού πελάτη ανά κατηγορία ιστορικά (2019 - 2023) και για το Πρόγραμμα Ανάπτυξης  2024 - 2028</v>
      </c>
      <c r="C7" s="100"/>
      <c r="D7" s="100"/>
      <c r="E7" s="100"/>
      <c r="F7" s="100"/>
      <c r="G7" s="100"/>
      <c r="H7" s="97"/>
      <c r="I7" s="97"/>
      <c r="J7" s="97"/>
      <c r="K7" s="97"/>
      <c r="L7" s="97"/>
    </row>
    <row r="8" spans="2:37" ht="18">
      <c r="C8" s="2"/>
      <c r="D8" s="45"/>
      <c r="E8" s="45"/>
      <c r="F8" s="45"/>
    </row>
    <row r="9" spans="2:37" ht="15.6">
      <c r="B9" s="293" t="s">
        <v>101</v>
      </c>
      <c r="C9" s="293"/>
      <c r="D9" s="293"/>
      <c r="E9" s="293"/>
      <c r="F9" s="293"/>
      <c r="G9" s="293"/>
    </row>
    <row r="10" spans="2:37" ht="5.45" customHeight="1" outlineLevel="1">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row>
    <row r="11" spans="2:37" outlineLevel="1">
      <c r="B11" s="319"/>
      <c r="C11" s="307" t="s">
        <v>102</v>
      </c>
      <c r="D11" s="317" t="s">
        <v>127</v>
      </c>
      <c r="E11" s="318"/>
      <c r="F11" s="317" t="s">
        <v>128</v>
      </c>
      <c r="G11" s="318"/>
    </row>
    <row r="12" spans="2:37" outlineLevel="1">
      <c r="B12" s="320"/>
      <c r="C12" s="308"/>
      <c r="D12" s="317" t="str">
        <f>($C$3-5)&amp;" - "&amp;($C$3-1)</f>
        <v>2019 - 2023</v>
      </c>
      <c r="E12" s="318"/>
      <c r="F12" s="317" t="str">
        <f>$C$3&amp;" - "&amp;$E$3</f>
        <v>2024 - 2028</v>
      </c>
      <c r="G12" s="318"/>
    </row>
    <row r="13" spans="2:37" ht="26.25" customHeight="1" outlineLevel="1">
      <c r="B13" s="321"/>
      <c r="C13" s="309"/>
      <c r="D13" s="80" t="s">
        <v>143</v>
      </c>
      <c r="E13" s="84" t="s">
        <v>144</v>
      </c>
      <c r="F13" s="80" t="s">
        <v>143</v>
      </c>
      <c r="G13" s="84" t="s">
        <v>144</v>
      </c>
    </row>
    <row r="14" spans="2:37" outlineLevel="1">
      <c r="B14" s="235" t="s">
        <v>75</v>
      </c>
      <c r="C14" s="62" t="s">
        <v>145</v>
      </c>
      <c r="D14" s="85"/>
      <c r="E14" s="86"/>
      <c r="F14" s="239">
        <f>G14*0.2</f>
        <v>4</v>
      </c>
      <c r="G14" s="85">
        <v>20</v>
      </c>
    </row>
    <row r="15" spans="2:37" outlineLevel="1">
      <c r="B15" s="236" t="s">
        <v>76</v>
      </c>
      <c r="C15" s="62" t="s">
        <v>145</v>
      </c>
      <c r="D15" s="85"/>
      <c r="E15" s="86"/>
      <c r="F15" s="239">
        <f t="shared" ref="F15:F36" si="0">G15*0.2</f>
        <v>4</v>
      </c>
      <c r="G15" s="85">
        <v>20</v>
      </c>
    </row>
    <row r="16" spans="2:37" outlineLevel="1">
      <c r="B16" s="236" t="s">
        <v>77</v>
      </c>
      <c r="C16" s="62" t="s">
        <v>145</v>
      </c>
      <c r="D16" s="85"/>
      <c r="E16" s="86"/>
      <c r="F16" s="239">
        <f t="shared" si="0"/>
        <v>4</v>
      </c>
      <c r="G16" s="85">
        <v>20</v>
      </c>
    </row>
    <row r="17" spans="2:7" outlineLevel="1">
      <c r="B17" s="235" t="s">
        <v>78</v>
      </c>
      <c r="C17" s="62" t="s">
        <v>145</v>
      </c>
      <c r="D17" s="85"/>
      <c r="E17" s="86"/>
      <c r="F17" s="239">
        <f t="shared" si="0"/>
        <v>4</v>
      </c>
      <c r="G17" s="85">
        <v>20</v>
      </c>
    </row>
    <row r="18" spans="2:7" outlineLevel="1">
      <c r="B18" s="236" t="s">
        <v>79</v>
      </c>
      <c r="C18" s="62" t="s">
        <v>145</v>
      </c>
      <c r="D18" s="85"/>
      <c r="E18" s="86"/>
      <c r="F18" s="239">
        <f t="shared" si="0"/>
        <v>4</v>
      </c>
      <c r="G18" s="85">
        <v>20</v>
      </c>
    </row>
    <row r="19" spans="2:7" outlineLevel="1">
      <c r="B19" s="236" t="s">
        <v>80</v>
      </c>
      <c r="C19" s="62" t="s">
        <v>145</v>
      </c>
      <c r="D19" s="85"/>
      <c r="E19" s="86"/>
      <c r="F19" s="239">
        <f t="shared" si="0"/>
        <v>4</v>
      </c>
      <c r="G19" s="85">
        <v>20</v>
      </c>
    </row>
    <row r="20" spans="2:7" outlineLevel="1">
      <c r="B20" s="235" t="s">
        <v>81</v>
      </c>
      <c r="C20" s="62" t="s">
        <v>145</v>
      </c>
      <c r="D20" s="85"/>
      <c r="E20" s="86"/>
      <c r="F20" s="239">
        <f t="shared" si="0"/>
        <v>4</v>
      </c>
      <c r="G20" s="85">
        <v>20</v>
      </c>
    </row>
    <row r="21" spans="2:7" outlineLevel="1">
      <c r="B21" s="236" t="s">
        <v>82</v>
      </c>
      <c r="C21" s="62" t="s">
        <v>145</v>
      </c>
      <c r="D21" s="85"/>
      <c r="E21" s="86"/>
      <c r="F21" s="239">
        <f t="shared" si="0"/>
        <v>4</v>
      </c>
      <c r="G21" s="85">
        <v>20</v>
      </c>
    </row>
    <row r="22" spans="2:7" outlineLevel="1">
      <c r="B22" s="236" t="s">
        <v>83</v>
      </c>
      <c r="C22" s="62" t="s">
        <v>145</v>
      </c>
      <c r="D22" s="85"/>
      <c r="E22" s="86"/>
      <c r="F22" s="239">
        <f t="shared" si="0"/>
        <v>4</v>
      </c>
      <c r="G22" s="85">
        <v>20</v>
      </c>
    </row>
    <row r="23" spans="2:7" outlineLevel="1">
      <c r="B23" s="235" t="s">
        <v>84</v>
      </c>
      <c r="C23" s="62" t="s">
        <v>145</v>
      </c>
      <c r="D23" s="85"/>
      <c r="E23" s="86"/>
      <c r="F23" s="239">
        <f t="shared" si="0"/>
        <v>4</v>
      </c>
      <c r="G23" s="85">
        <v>20</v>
      </c>
    </row>
    <row r="24" spans="2:7" outlineLevel="1">
      <c r="B24" s="237" t="s">
        <v>85</v>
      </c>
      <c r="C24" s="62" t="s">
        <v>145</v>
      </c>
      <c r="D24" s="85"/>
      <c r="E24" s="86"/>
      <c r="F24" s="239">
        <f t="shared" si="0"/>
        <v>4</v>
      </c>
      <c r="G24" s="85">
        <v>20</v>
      </c>
    </row>
    <row r="25" spans="2:7" outlineLevel="1">
      <c r="B25" s="235" t="s">
        <v>86</v>
      </c>
      <c r="C25" s="62" t="s">
        <v>145</v>
      </c>
      <c r="D25" s="85"/>
      <c r="E25" s="86"/>
      <c r="F25" s="239">
        <f t="shared" si="0"/>
        <v>4</v>
      </c>
      <c r="G25" s="85">
        <v>20</v>
      </c>
    </row>
    <row r="26" spans="2:7" outlineLevel="1">
      <c r="B26" s="236" t="s">
        <v>87</v>
      </c>
      <c r="C26" s="62" t="s">
        <v>145</v>
      </c>
      <c r="D26" s="85"/>
      <c r="E26" s="86"/>
      <c r="F26" s="239">
        <f t="shared" si="0"/>
        <v>4</v>
      </c>
      <c r="G26" s="85">
        <v>20</v>
      </c>
    </row>
    <row r="27" spans="2:7" outlineLevel="1">
      <c r="B27" s="235" t="s">
        <v>88</v>
      </c>
      <c r="C27" s="62" t="s">
        <v>145</v>
      </c>
      <c r="D27" s="85"/>
      <c r="E27" s="86"/>
      <c r="F27" s="239">
        <f t="shared" si="0"/>
        <v>4</v>
      </c>
      <c r="G27" s="85">
        <v>20</v>
      </c>
    </row>
    <row r="28" spans="2:7" outlineLevel="1">
      <c r="B28" s="236" t="s">
        <v>89</v>
      </c>
      <c r="C28" s="62" t="s">
        <v>145</v>
      </c>
      <c r="D28" s="85"/>
      <c r="E28" s="86"/>
      <c r="F28" s="239">
        <f t="shared" si="0"/>
        <v>4</v>
      </c>
      <c r="G28" s="85">
        <v>20</v>
      </c>
    </row>
    <row r="29" spans="2:7" outlineLevel="1">
      <c r="B29" s="235" t="s">
        <v>90</v>
      </c>
      <c r="C29" s="62" t="s">
        <v>145</v>
      </c>
      <c r="D29" s="85"/>
      <c r="E29" s="86"/>
      <c r="F29" s="239">
        <f t="shared" si="0"/>
        <v>4</v>
      </c>
      <c r="G29" s="85">
        <v>20</v>
      </c>
    </row>
    <row r="30" spans="2:7" outlineLevel="1">
      <c r="B30" s="236" t="s">
        <v>91</v>
      </c>
      <c r="C30" s="62" t="s">
        <v>145</v>
      </c>
      <c r="D30" s="85"/>
      <c r="E30" s="86"/>
      <c r="F30" s="239">
        <f t="shared" si="0"/>
        <v>4</v>
      </c>
      <c r="G30" s="85">
        <v>20</v>
      </c>
    </row>
    <row r="31" spans="2:7" outlineLevel="1">
      <c r="B31" s="236" t="s">
        <v>92</v>
      </c>
      <c r="C31" s="62" t="s">
        <v>145</v>
      </c>
      <c r="D31" s="85"/>
      <c r="E31" s="86"/>
      <c r="F31" s="239">
        <f t="shared" si="0"/>
        <v>4</v>
      </c>
      <c r="G31" s="85">
        <v>20</v>
      </c>
    </row>
    <row r="32" spans="2:7" outlineLevel="1">
      <c r="B32" s="235" t="s">
        <v>84</v>
      </c>
      <c r="C32" s="62" t="s">
        <v>145</v>
      </c>
      <c r="D32" s="85"/>
      <c r="E32" s="86"/>
      <c r="F32" s="239">
        <f t="shared" si="0"/>
        <v>4</v>
      </c>
      <c r="G32" s="85">
        <v>20</v>
      </c>
    </row>
    <row r="33" spans="2:37" outlineLevel="1">
      <c r="B33" s="236" t="s">
        <v>93</v>
      </c>
      <c r="C33" s="62" t="s">
        <v>145</v>
      </c>
      <c r="D33" s="85"/>
      <c r="E33" s="86"/>
      <c r="F33" s="239">
        <f t="shared" si="0"/>
        <v>4</v>
      </c>
      <c r="G33" s="85">
        <v>20</v>
      </c>
    </row>
    <row r="34" spans="2:37" outlineLevel="1">
      <c r="B34" s="235" t="s">
        <v>94</v>
      </c>
      <c r="C34" s="62" t="s">
        <v>145</v>
      </c>
      <c r="D34" s="85"/>
      <c r="E34" s="86"/>
      <c r="F34" s="239">
        <f t="shared" si="0"/>
        <v>4</v>
      </c>
      <c r="G34" s="85">
        <v>20</v>
      </c>
    </row>
    <row r="35" spans="2:37" outlineLevel="1">
      <c r="B35" s="236" t="s">
        <v>95</v>
      </c>
      <c r="C35" s="62" t="s">
        <v>145</v>
      </c>
      <c r="D35" s="85"/>
      <c r="E35" s="86"/>
      <c r="F35" s="239">
        <f t="shared" si="0"/>
        <v>4</v>
      </c>
      <c r="G35" s="85">
        <v>20</v>
      </c>
    </row>
    <row r="36" spans="2:37" outlineLevel="1">
      <c r="B36" s="236" t="s">
        <v>96</v>
      </c>
      <c r="C36" s="62" t="s">
        <v>145</v>
      </c>
      <c r="D36" s="85"/>
      <c r="E36" s="86"/>
      <c r="F36" s="239">
        <f t="shared" si="0"/>
        <v>4</v>
      </c>
      <c r="G36" s="85">
        <v>20</v>
      </c>
    </row>
    <row r="37" spans="2:37" ht="15" customHeight="1"/>
    <row r="38" spans="2:37" ht="15.6">
      <c r="B38" s="293" t="s">
        <v>105</v>
      </c>
      <c r="C38" s="293"/>
      <c r="D38" s="293"/>
      <c r="E38" s="293"/>
      <c r="F38" s="293"/>
      <c r="G38" s="293"/>
    </row>
    <row r="39" spans="2:37" ht="5.45" customHeight="1" outlineLevel="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row>
    <row r="40" spans="2:37" outlineLevel="1">
      <c r="B40" s="319"/>
      <c r="C40" s="326" t="s">
        <v>102</v>
      </c>
      <c r="D40" s="317" t="s">
        <v>127</v>
      </c>
      <c r="E40" s="318"/>
      <c r="F40" s="317" t="s">
        <v>128</v>
      </c>
      <c r="G40" s="318"/>
    </row>
    <row r="41" spans="2:37" outlineLevel="1">
      <c r="B41" s="320"/>
      <c r="C41" s="327"/>
      <c r="D41" s="317" t="str">
        <f>($C$3-5)&amp;" - "&amp;($C$3-1)</f>
        <v>2019 - 2023</v>
      </c>
      <c r="E41" s="318"/>
      <c r="F41" s="317" t="str">
        <f>$C$3&amp;" - "&amp;$E$3</f>
        <v>2024 - 2028</v>
      </c>
      <c r="G41" s="318"/>
    </row>
    <row r="42" spans="2:37" ht="28.9" outlineLevel="1">
      <c r="B42" s="321"/>
      <c r="C42" s="328"/>
      <c r="D42" s="80" t="s">
        <v>143</v>
      </c>
      <c r="E42" s="84" t="s">
        <v>144</v>
      </c>
      <c r="F42" s="80" t="s">
        <v>143</v>
      </c>
      <c r="G42" s="84" t="s">
        <v>144</v>
      </c>
    </row>
    <row r="43" spans="2:37" outlineLevel="1">
      <c r="B43" s="235" t="s">
        <v>75</v>
      </c>
      <c r="C43" s="62" t="s">
        <v>145</v>
      </c>
      <c r="D43" s="85"/>
      <c r="E43" s="86"/>
      <c r="F43" s="85">
        <f>G43*0.2</f>
        <v>1.9000000000000001</v>
      </c>
      <c r="G43" s="85">
        <v>9.5</v>
      </c>
    </row>
    <row r="44" spans="2:37" outlineLevel="1">
      <c r="B44" s="236" t="s">
        <v>76</v>
      </c>
      <c r="C44" s="62" t="s">
        <v>145</v>
      </c>
      <c r="D44" s="85"/>
      <c r="E44" s="86"/>
      <c r="F44" s="85">
        <f t="shared" ref="F44:F65" si="1">G44*0.2</f>
        <v>1.9000000000000001</v>
      </c>
      <c r="G44" s="85">
        <v>9.5</v>
      </c>
    </row>
    <row r="45" spans="2:37" outlineLevel="1">
      <c r="B45" s="236" t="s">
        <v>77</v>
      </c>
      <c r="C45" s="62" t="s">
        <v>145</v>
      </c>
      <c r="D45" s="85"/>
      <c r="E45" s="86"/>
      <c r="F45" s="85">
        <f t="shared" si="1"/>
        <v>1.9000000000000001</v>
      </c>
      <c r="G45" s="85">
        <v>9.5</v>
      </c>
    </row>
    <row r="46" spans="2:37" outlineLevel="1">
      <c r="B46" s="235" t="s">
        <v>78</v>
      </c>
      <c r="C46" s="62" t="s">
        <v>145</v>
      </c>
      <c r="D46" s="85"/>
      <c r="E46" s="86"/>
      <c r="F46" s="85">
        <f t="shared" si="1"/>
        <v>1.9000000000000001</v>
      </c>
      <c r="G46" s="85">
        <v>9.5</v>
      </c>
    </row>
    <row r="47" spans="2:37" outlineLevel="1">
      <c r="B47" s="236" t="s">
        <v>79</v>
      </c>
      <c r="C47" s="62" t="s">
        <v>145</v>
      </c>
      <c r="D47" s="85"/>
      <c r="E47" s="86"/>
      <c r="F47" s="85">
        <f t="shared" si="1"/>
        <v>1.9000000000000001</v>
      </c>
      <c r="G47" s="85">
        <v>9.5</v>
      </c>
    </row>
    <row r="48" spans="2:37" outlineLevel="1">
      <c r="B48" s="236" t="s">
        <v>80</v>
      </c>
      <c r="C48" s="62" t="s">
        <v>145</v>
      </c>
      <c r="D48" s="85"/>
      <c r="E48" s="86"/>
      <c r="F48" s="85">
        <f t="shared" si="1"/>
        <v>1.9000000000000001</v>
      </c>
      <c r="G48" s="85">
        <v>9.5</v>
      </c>
    </row>
    <row r="49" spans="2:7" outlineLevel="1">
      <c r="B49" s="235" t="s">
        <v>81</v>
      </c>
      <c r="C49" s="62" t="s">
        <v>145</v>
      </c>
      <c r="D49" s="85"/>
      <c r="E49" s="86"/>
      <c r="F49" s="85">
        <f t="shared" si="1"/>
        <v>1.9000000000000001</v>
      </c>
      <c r="G49" s="85">
        <v>9.5</v>
      </c>
    </row>
    <row r="50" spans="2:7" outlineLevel="1">
      <c r="B50" s="236" t="s">
        <v>82</v>
      </c>
      <c r="C50" s="62" t="s">
        <v>145</v>
      </c>
      <c r="D50" s="85"/>
      <c r="E50" s="86"/>
      <c r="F50" s="85">
        <f t="shared" si="1"/>
        <v>1.9000000000000001</v>
      </c>
      <c r="G50" s="85">
        <v>9.5</v>
      </c>
    </row>
    <row r="51" spans="2:7" outlineLevel="1">
      <c r="B51" s="236" t="s">
        <v>83</v>
      </c>
      <c r="C51" s="62" t="s">
        <v>145</v>
      </c>
      <c r="D51" s="85"/>
      <c r="E51" s="86"/>
      <c r="F51" s="85">
        <f t="shared" si="1"/>
        <v>1.9000000000000001</v>
      </c>
      <c r="G51" s="85">
        <v>9.5</v>
      </c>
    </row>
    <row r="52" spans="2:7" outlineLevel="1">
      <c r="B52" s="235" t="s">
        <v>84</v>
      </c>
      <c r="C52" s="62" t="s">
        <v>145</v>
      </c>
      <c r="D52" s="85"/>
      <c r="E52" s="86"/>
      <c r="F52" s="85">
        <f t="shared" si="1"/>
        <v>1.9000000000000001</v>
      </c>
      <c r="G52" s="85">
        <v>9.5</v>
      </c>
    </row>
    <row r="53" spans="2:7" outlineLevel="1">
      <c r="B53" s="237" t="s">
        <v>85</v>
      </c>
      <c r="C53" s="62" t="s">
        <v>145</v>
      </c>
      <c r="D53" s="85"/>
      <c r="E53" s="86"/>
      <c r="F53" s="85">
        <f t="shared" si="1"/>
        <v>1.9000000000000001</v>
      </c>
      <c r="G53" s="85">
        <v>9.5</v>
      </c>
    </row>
    <row r="54" spans="2:7" outlineLevel="1">
      <c r="B54" s="235" t="s">
        <v>86</v>
      </c>
      <c r="C54" s="62" t="s">
        <v>145</v>
      </c>
      <c r="D54" s="85"/>
      <c r="E54" s="86"/>
      <c r="F54" s="85">
        <f t="shared" si="1"/>
        <v>1.9000000000000001</v>
      </c>
      <c r="G54" s="85">
        <v>9.5</v>
      </c>
    </row>
    <row r="55" spans="2:7" outlineLevel="1">
      <c r="B55" s="236" t="s">
        <v>87</v>
      </c>
      <c r="C55" s="62" t="s">
        <v>145</v>
      </c>
      <c r="D55" s="85"/>
      <c r="E55" s="86"/>
      <c r="F55" s="85">
        <f t="shared" si="1"/>
        <v>1.9000000000000001</v>
      </c>
      <c r="G55" s="85">
        <v>9.5</v>
      </c>
    </row>
    <row r="56" spans="2:7" outlineLevel="1">
      <c r="B56" s="235" t="s">
        <v>88</v>
      </c>
      <c r="C56" s="62" t="s">
        <v>145</v>
      </c>
      <c r="D56" s="85"/>
      <c r="E56" s="86"/>
      <c r="F56" s="85">
        <f t="shared" si="1"/>
        <v>1.9000000000000001</v>
      </c>
      <c r="G56" s="85">
        <v>9.5</v>
      </c>
    </row>
    <row r="57" spans="2:7" outlineLevel="1">
      <c r="B57" s="236" t="s">
        <v>89</v>
      </c>
      <c r="C57" s="62" t="s">
        <v>145</v>
      </c>
      <c r="D57" s="85"/>
      <c r="E57" s="86"/>
      <c r="F57" s="85">
        <f t="shared" si="1"/>
        <v>1.9000000000000001</v>
      </c>
      <c r="G57" s="85">
        <v>9.5</v>
      </c>
    </row>
    <row r="58" spans="2:7" outlineLevel="1">
      <c r="B58" s="235" t="s">
        <v>90</v>
      </c>
      <c r="C58" s="62" t="s">
        <v>145</v>
      </c>
      <c r="D58" s="85"/>
      <c r="E58" s="86"/>
      <c r="F58" s="85">
        <f t="shared" si="1"/>
        <v>1.9000000000000001</v>
      </c>
      <c r="G58" s="85">
        <v>9.5</v>
      </c>
    </row>
    <row r="59" spans="2:7" outlineLevel="1">
      <c r="B59" s="236" t="s">
        <v>91</v>
      </c>
      <c r="C59" s="62" t="s">
        <v>145</v>
      </c>
      <c r="D59" s="85"/>
      <c r="E59" s="86"/>
      <c r="F59" s="85">
        <f t="shared" si="1"/>
        <v>1.9000000000000001</v>
      </c>
      <c r="G59" s="85">
        <v>9.5</v>
      </c>
    </row>
    <row r="60" spans="2:7" outlineLevel="1">
      <c r="B60" s="236" t="s">
        <v>92</v>
      </c>
      <c r="C60" s="62" t="s">
        <v>145</v>
      </c>
      <c r="D60" s="85"/>
      <c r="E60" s="86"/>
      <c r="F60" s="85">
        <f t="shared" si="1"/>
        <v>1.9000000000000001</v>
      </c>
      <c r="G60" s="85">
        <v>9.5</v>
      </c>
    </row>
    <row r="61" spans="2:7" outlineLevel="1">
      <c r="B61" s="235" t="s">
        <v>84</v>
      </c>
      <c r="C61" s="62" t="s">
        <v>145</v>
      </c>
      <c r="D61" s="85"/>
      <c r="E61" s="86"/>
      <c r="F61" s="85">
        <f t="shared" si="1"/>
        <v>1.9000000000000001</v>
      </c>
      <c r="G61" s="85">
        <v>9.5</v>
      </c>
    </row>
    <row r="62" spans="2:7" outlineLevel="1">
      <c r="B62" s="236" t="s">
        <v>93</v>
      </c>
      <c r="C62" s="62" t="s">
        <v>145</v>
      </c>
      <c r="D62" s="85"/>
      <c r="E62" s="86"/>
      <c r="F62" s="85">
        <f t="shared" si="1"/>
        <v>1.9000000000000001</v>
      </c>
      <c r="G62" s="85">
        <v>9.5</v>
      </c>
    </row>
    <row r="63" spans="2:7" outlineLevel="1">
      <c r="B63" s="235" t="s">
        <v>94</v>
      </c>
      <c r="C63" s="62" t="s">
        <v>145</v>
      </c>
      <c r="D63" s="85"/>
      <c r="E63" s="86"/>
      <c r="F63" s="85">
        <f t="shared" si="1"/>
        <v>1.9000000000000001</v>
      </c>
      <c r="G63" s="85">
        <v>9.5</v>
      </c>
    </row>
    <row r="64" spans="2:7" outlineLevel="1">
      <c r="B64" s="236" t="s">
        <v>95</v>
      </c>
      <c r="C64" s="62" t="s">
        <v>145</v>
      </c>
      <c r="D64" s="85"/>
      <c r="E64" s="86"/>
      <c r="F64" s="85">
        <f t="shared" si="1"/>
        <v>1.9000000000000001</v>
      </c>
      <c r="G64" s="85">
        <v>9.5</v>
      </c>
    </row>
    <row r="65" spans="2:37" outlineLevel="1">
      <c r="B65" s="236" t="s">
        <v>96</v>
      </c>
      <c r="C65" s="62" t="s">
        <v>145</v>
      </c>
      <c r="D65" s="85"/>
      <c r="E65" s="86"/>
      <c r="F65" s="85">
        <f t="shared" si="1"/>
        <v>1.9000000000000001</v>
      </c>
      <c r="G65" s="85">
        <v>9.5</v>
      </c>
    </row>
    <row r="66" spans="2:37" ht="15" customHeight="1"/>
    <row r="67" spans="2:37" ht="15.6">
      <c r="B67" s="293" t="s">
        <v>106</v>
      </c>
      <c r="C67" s="293"/>
      <c r="D67" s="293"/>
      <c r="E67" s="293"/>
      <c r="F67" s="293"/>
      <c r="G67" s="293"/>
    </row>
    <row r="68" spans="2:37" ht="5.45" customHeight="1" outlineLevel="1">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row>
    <row r="69" spans="2:37" outlineLevel="1">
      <c r="B69" s="319"/>
      <c r="C69" s="326" t="s">
        <v>102</v>
      </c>
      <c r="D69" s="317" t="s">
        <v>127</v>
      </c>
      <c r="E69" s="318"/>
      <c r="F69" s="317" t="s">
        <v>128</v>
      </c>
      <c r="G69" s="318"/>
    </row>
    <row r="70" spans="2:37" outlineLevel="1">
      <c r="B70" s="320"/>
      <c r="C70" s="327"/>
      <c r="D70" s="317" t="str">
        <f>($C$3-5)&amp;" - "&amp;($C$3-1)</f>
        <v>2019 - 2023</v>
      </c>
      <c r="E70" s="318"/>
      <c r="F70" s="317" t="str">
        <f>$C$3&amp;" - "&amp;$E$3</f>
        <v>2024 - 2028</v>
      </c>
      <c r="G70" s="318"/>
    </row>
    <row r="71" spans="2:37" ht="28.9" outlineLevel="1">
      <c r="B71" s="321"/>
      <c r="C71" s="328"/>
      <c r="D71" s="80" t="s">
        <v>143</v>
      </c>
      <c r="E71" s="84" t="s">
        <v>144</v>
      </c>
      <c r="F71" s="80" t="s">
        <v>143</v>
      </c>
      <c r="G71" s="84" t="s">
        <v>144</v>
      </c>
    </row>
    <row r="72" spans="2:37" outlineLevel="1">
      <c r="B72" s="235" t="s">
        <v>75</v>
      </c>
      <c r="C72" s="62" t="s">
        <v>145</v>
      </c>
      <c r="D72" s="85"/>
      <c r="E72" s="86"/>
      <c r="F72" s="85">
        <f>G72*0.2</f>
        <v>18</v>
      </c>
      <c r="G72" s="85">
        <v>90</v>
      </c>
    </row>
    <row r="73" spans="2:37" outlineLevel="1">
      <c r="B73" s="236" t="s">
        <v>76</v>
      </c>
      <c r="C73" s="62" t="s">
        <v>145</v>
      </c>
      <c r="D73" s="85"/>
      <c r="E73" s="86"/>
      <c r="F73" s="85">
        <f t="shared" ref="F73:F94" si="2">G73*0.2</f>
        <v>18</v>
      </c>
      <c r="G73" s="85">
        <v>90</v>
      </c>
    </row>
    <row r="74" spans="2:37" outlineLevel="1">
      <c r="B74" s="236" t="s">
        <v>77</v>
      </c>
      <c r="C74" s="62" t="s">
        <v>145</v>
      </c>
      <c r="D74" s="85"/>
      <c r="E74" s="86"/>
      <c r="F74" s="85">
        <f t="shared" si="2"/>
        <v>18</v>
      </c>
      <c r="G74" s="85">
        <v>90</v>
      </c>
    </row>
    <row r="75" spans="2:37" outlineLevel="1">
      <c r="B75" s="235" t="s">
        <v>78</v>
      </c>
      <c r="C75" s="62" t="s">
        <v>145</v>
      </c>
      <c r="D75" s="85"/>
      <c r="E75" s="86"/>
      <c r="F75" s="85">
        <f t="shared" si="2"/>
        <v>18</v>
      </c>
      <c r="G75" s="85">
        <v>90</v>
      </c>
    </row>
    <row r="76" spans="2:37" outlineLevel="1">
      <c r="B76" s="236" t="s">
        <v>79</v>
      </c>
      <c r="C76" s="62" t="s">
        <v>145</v>
      </c>
      <c r="D76" s="85"/>
      <c r="E76" s="86"/>
      <c r="F76" s="85">
        <f t="shared" si="2"/>
        <v>18</v>
      </c>
      <c r="G76" s="85">
        <v>90</v>
      </c>
    </row>
    <row r="77" spans="2:37" outlineLevel="1">
      <c r="B77" s="236" t="s">
        <v>80</v>
      </c>
      <c r="C77" s="62" t="s">
        <v>145</v>
      </c>
      <c r="D77" s="85"/>
      <c r="E77" s="86"/>
      <c r="F77" s="85">
        <f t="shared" si="2"/>
        <v>18</v>
      </c>
      <c r="G77" s="85">
        <v>90</v>
      </c>
    </row>
    <row r="78" spans="2:37" outlineLevel="1">
      <c r="B78" s="235" t="s">
        <v>81</v>
      </c>
      <c r="C78" s="62" t="s">
        <v>145</v>
      </c>
      <c r="D78" s="85"/>
      <c r="E78" s="86"/>
      <c r="F78" s="85">
        <f t="shared" si="2"/>
        <v>18</v>
      </c>
      <c r="G78" s="85">
        <v>90</v>
      </c>
    </row>
    <row r="79" spans="2:37" outlineLevel="1">
      <c r="B79" s="236" t="s">
        <v>82</v>
      </c>
      <c r="C79" s="62" t="s">
        <v>145</v>
      </c>
      <c r="D79" s="85"/>
      <c r="E79" s="86"/>
      <c r="F79" s="85">
        <f t="shared" si="2"/>
        <v>18</v>
      </c>
      <c r="G79" s="85">
        <v>90</v>
      </c>
    </row>
    <row r="80" spans="2:37" outlineLevel="1">
      <c r="B80" s="236" t="s">
        <v>83</v>
      </c>
      <c r="C80" s="62" t="s">
        <v>145</v>
      </c>
      <c r="D80" s="85"/>
      <c r="E80" s="86"/>
      <c r="F80" s="85">
        <f t="shared" si="2"/>
        <v>18</v>
      </c>
      <c r="G80" s="85">
        <v>90</v>
      </c>
    </row>
    <row r="81" spans="2:7" outlineLevel="1">
      <c r="B81" s="235" t="s">
        <v>84</v>
      </c>
      <c r="C81" s="62" t="s">
        <v>145</v>
      </c>
      <c r="D81" s="85"/>
      <c r="E81" s="86"/>
      <c r="F81" s="85">
        <f t="shared" si="2"/>
        <v>18</v>
      </c>
      <c r="G81" s="85">
        <v>90</v>
      </c>
    </row>
    <row r="82" spans="2:7" outlineLevel="1">
      <c r="B82" s="237" t="s">
        <v>85</v>
      </c>
      <c r="C82" s="62" t="s">
        <v>145</v>
      </c>
      <c r="D82" s="85"/>
      <c r="E82" s="86"/>
      <c r="F82" s="85">
        <f t="shared" si="2"/>
        <v>18</v>
      </c>
      <c r="G82" s="85">
        <v>90</v>
      </c>
    </row>
    <row r="83" spans="2:7" outlineLevel="1">
      <c r="B83" s="235" t="s">
        <v>86</v>
      </c>
      <c r="C83" s="62" t="s">
        <v>145</v>
      </c>
      <c r="D83" s="85"/>
      <c r="E83" s="86"/>
      <c r="F83" s="85">
        <f t="shared" si="2"/>
        <v>18</v>
      </c>
      <c r="G83" s="85">
        <v>90</v>
      </c>
    </row>
    <row r="84" spans="2:7" outlineLevel="1">
      <c r="B84" s="236" t="s">
        <v>87</v>
      </c>
      <c r="C84" s="62" t="s">
        <v>145</v>
      </c>
      <c r="D84" s="85"/>
      <c r="E84" s="86"/>
      <c r="F84" s="85">
        <f t="shared" si="2"/>
        <v>18</v>
      </c>
      <c r="G84" s="85">
        <v>90</v>
      </c>
    </row>
    <row r="85" spans="2:7" outlineLevel="1">
      <c r="B85" s="235" t="s">
        <v>88</v>
      </c>
      <c r="C85" s="62" t="s">
        <v>145</v>
      </c>
      <c r="D85" s="85"/>
      <c r="E85" s="86"/>
      <c r="F85" s="85">
        <f t="shared" si="2"/>
        <v>18</v>
      </c>
      <c r="G85" s="85">
        <v>90</v>
      </c>
    </row>
    <row r="86" spans="2:7" outlineLevel="1">
      <c r="B86" s="236" t="s">
        <v>89</v>
      </c>
      <c r="C86" s="62" t="s">
        <v>145</v>
      </c>
      <c r="D86" s="85"/>
      <c r="E86" s="86"/>
      <c r="F86" s="85">
        <f t="shared" si="2"/>
        <v>18</v>
      </c>
      <c r="G86" s="85">
        <v>90</v>
      </c>
    </row>
    <row r="87" spans="2:7" outlineLevel="1">
      <c r="B87" s="235" t="s">
        <v>90</v>
      </c>
      <c r="C87" s="62" t="s">
        <v>145</v>
      </c>
      <c r="D87" s="85"/>
      <c r="E87" s="86"/>
      <c r="F87" s="85">
        <f t="shared" si="2"/>
        <v>18</v>
      </c>
      <c r="G87" s="85">
        <v>90</v>
      </c>
    </row>
    <row r="88" spans="2:7" outlineLevel="1">
      <c r="B88" s="236" t="s">
        <v>91</v>
      </c>
      <c r="C88" s="62" t="s">
        <v>145</v>
      </c>
      <c r="D88" s="85"/>
      <c r="E88" s="86"/>
      <c r="F88" s="85">
        <f t="shared" si="2"/>
        <v>18</v>
      </c>
      <c r="G88" s="85">
        <v>90</v>
      </c>
    </row>
    <row r="89" spans="2:7" outlineLevel="1">
      <c r="B89" s="236" t="s">
        <v>92</v>
      </c>
      <c r="C89" s="62" t="s">
        <v>145</v>
      </c>
      <c r="D89" s="85"/>
      <c r="E89" s="86"/>
      <c r="F89" s="85">
        <f t="shared" si="2"/>
        <v>18</v>
      </c>
      <c r="G89" s="85">
        <v>90</v>
      </c>
    </row>
    <row r="90" spans="2:7" outlineLevel="1">
      <c r="B90" s="235" t="s">
        <v>84</v>
      </c>
      <c r="C90" s="62" t="s">
        <v>145</v>
      </c>
      <c r="D90" s="85"/>
      <c r="E90" s="86"/>
      <c r="F90" s="85">
        <f t="shared" si="2"/>
        <v>18</v>
      </c>
      <c r="G90" s="85">
        <v>90</v>
      </c>
    </row>
    <row r="91" spans="2:7" outlineLevel="1">
      <c r="B91" s="236" t="s">
        <v>93</v>
      </c>
      <c r="C91" s="62" t="s">
        <v>145</v>
      </c>
      <c r="D91" s="85"/>
      <c r="E91" s="86"/>
      <c r="F91" s="85">
        <f t="shared" si="2"/>
        <v>18</v>
      </c>
      <c r="G91" s="85">
        <v>90</v>
      </c>
    </row>
    <row r="92" spans="2:7" outlineLevel="1">
      <c r="B92" s="235" t="s">
        <v>94</v>
      </c>
      <c r="C92" s="62" t="s">
        <v>145</v>
      </c>
      <c r="D92" s="85"/>
      <c r="E92" s="86"/>
      <c r="F92" s="85">
        <f t="shared" si="2"/>
        <v>18</v>
      </c>
      <c r="G92" s="85">
        <v>90</v>
      </c>
    </row>
    <row r="93" spans="2:7" outlineLevel="1">
      <c r="B93" s="236" t="s">
        <v>95</v>
      </c>
      <c r="C93" s="62" t="s">
        <v>145</v>
      </c>
      <c r="D93" s="85"/>
      <c r="E93" s="86"/>
      <c r="F93" s="85">
        <f t="shared" si="2"/>
        <v>18</v>
      </c>
      <c r="G93" s="85">
        <v>90</v>
      </c>
    </row>
    <row r="94" spans="2:7" outlineLevel="1">
      <c r="B94" s="236" t="s">
        <v>96</v>
      </c>
      <c r="C94" s="62" t="s">
        <v>145</v>
      </c>
      <c r="D94" s="85"/>
      <c r="E94" s="86"/>
      <c r="F94" s="85">
        <f t="shared" si="2"/>
        <v>18</v>
      </c>
      <c r="G94" s="85">
        <v>90</v>
      </c>
    </row>
    <row r="96" spans="2:7" ht="15.6">
      <c r="B96" s="293" t="s">
        <v>107</v>
      </c>
      <c r="C96" s="293"/>
      <c r="D96" s="293"/>
      <c r="E96" s="293"/>
      <c r="F96" s="293"/>
      <c r="G96" s="293"/>
    </row>
    <row r="97" spans="2:37" ht="5.45" customHeight="1" outlineLevel="1">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row>
    <row r="98" spans="2:37" outlineLevel="1">
      <c r="B98" s="319"/>
      <c r="C98" s="326" t="s">
        <v>102</v>
      </c>
      <c r="D98" s="317" t="s">
        <v>127</v>
      </c>
      <c r="E98" s="318"/>
      <c r="F98" s="317" t="s">
        <v>128</v>
      </c>
      <c r="G98" s="318"/>
    </row>
    <row r="99" spans="2:37" outlineLevel="1">
      <c r="B99" s="320"/>
      <c r="C99" s="327"/>
      <c r="D99" s="317" t="str">
        <f>($C$3-5)&amp;" - "&amp;($C$3-1)</f>
        <v>2019 - 2023</v>
      </c>
      <c r="E99" s="318"/>
      <c r="F99" s="317" t="str">
        <f>$C$3&amp;" - "&amp;$E$3</f>
        <v>2024 - 2028</v>
      </c>
      <c r="G99" s="318"/>
    </row>
    <row r="100" spans="2:37" ht="28.9" outlineLevel="1">
      <c r="B100" s="321"/>
      <c r="C100" s="328"/>
      <c r="D100" s="80" t="s">
        <v>143</v>
      </c>
      <c r="E100" s="84" t="s">
        <v>144</v>
      </c>
      <c r="F100" s="80" t="s">
        <v>143</v>
      </c>
      <c r="G100" s="84" t="s">
        <v>144</v>
      </c>
    </row>
    <row r="101" spans="2:37" outlineLevel="1">
      <c r="B101" s="235" t="s">
        <v>75</v>
      </c>
      <c r="C101" s="62" t="s">
        <v>145</v>
      </c>
      <c r="D101" s="85"/>
      <c r="E101" s="86"/>
      <c r="F101" s="85">
        <f>G101*0.2</f>
        <v>400</v>
      </c>
      <c r="G101" s="85">
        <v>2000</v>
      </c>
    </row>
    <row r="102" spans="2:37" outlineLevel="1">
      <c r="B102" s="236" t="s">
        <v>76</v>
      </c>
      <c r="C102" s="62" t="s">
        <v>145</v>
      </c>
      <c r="D102" s="85"/>
      <c r="E102" s="86"/>
      <c r="F102" s="85">
        <f t="shared" ref="F102:F123" si="3">G102*0.2</f>
        <v>400</v>
      </c>
      <c r="G102" s="85">
        <v>2000</v>
      </c>
    </row>
    <row r="103" spans="2:37" outlineLevel="1">
      <c r="B103" s="236" t="s">
        <v>77</v>
      </c>
      <c r="C103" s="62" t="s">
        <v>145</v>
      </c>
      <c r="D103" s="85"/>
      <c r="E103" s="86"/>
      <c r="F103" s="85">
        <f t="shared" si="3"/>
        <v>400</v>
      </c>
      <c r="G103" s="85">
        <v>2000</v>
      </c>
    </row>
    <row r="104" spans="2:37" outlineLevel="1">
      <c r="B104" s="235" t="s">
        <v>78</v>
      </c>
      <c r="C104" s="62" t="s">
        <v>145</v>
      </c>
      <c r="D104" s="85"/>
      <c r="E104" s="86"/>
      <c r="F104" s="85">
        <f t="shared" si="3"/>
        <v>400</v>
      </c>
      <c r="G104" s="85">
        <v>2000</v>
      </c>
    </row>
    <row r="105" spans="2:37" outlineLevel="1">
      <c r="B105" s="236" t="s">
        <v>79</v>
      </c>
      <c r="C105" s="62" t="s">
        <v>145</v>
      </c>
      <c r="D105" s="85"/>
      <c r="E105" s="86"/>
      <c r="F105" s="85">
        <f t="shared" si="3"/>
        <v>400</v>
      </c>
      <c r="G105" s="85">
        <v>2000</v>
      </c>
    </row>
    <row r="106" spans="2:37" outlineLevel="1">
      <c r="B106" s="236" t="s">
        <v>80</v>
      </c>
      <c r="C106" s="62" t="s">
        <v>145</v>
      </c>
      <c r="D106" s="85"/>
      <c r="E106" s="86"/>
      <c r="F106" s="85">
        <f t="shared" si="3"/>
        <v>400</v>
      </c>
      <c r="G106" s="85">
        <v>2000</v>
      </c>
    </row>
    <row r="107" spans="2:37" outlineLevel="1">
      <c r="B107" s="235" t="s">
        <v>81</v>
      </c>
      <c r="C107" s="62" t="s">
        <v>145</v>
      </c>
      <c r="D107" s="85"/>
      <c r="E107" s="86"/>
      <c r="F107" s="85">
        <f t="shared" si="3"/>
        <v>400</v>
      </c>
      <c r="G107" s="85">
        <v>2000</v>
      </c>
    </row>
    <row r="108" spans="2:37" outlineLevel="1">
      <c r="B108" s="236" t="s">
        <v>82</v>
      </c>
      <c r="C108" s="62" t="s">
        <v>145</v>
      </c>
      <c r="D108" s="85"/>
      <c r="E108" s="86"/>
      <c r="F108" s="85">
        <f t="shared" si="3"/>
        <v>400</v>
      </c>
      <c r="G108" s="85">
        <v>2000</v>
      </c>
    </row>
    <row r="109" spans="2:37" outlineLevel="1">
      <c r="B109" s="236" t="s">
        <v>83</v>
      </c>
      <c r="C109" s="62" t="s">
        <v>145</v>
      </c>
      <c r="D109" s="85"/>
      <c r="E109" s="86"/>
      <c r="F109" s="85">
        <f t="shared" si="3"/>
        <v>400</v>
      </c>
      <c r="G109" s="85">
        <v>2000</v>
      </c>
    </row>
    <row r="110" spans="2:37" outlineLevel="1">
      <c r="B110" s="235" t="s">
        <v>84</v>
      </c>
      <c r="C110" s="62" t="s">
        <v>145</v>
      </c>
      <c r="D110" s="85"/>
      <c r="E110" s="86"/>
      <c r="F110" s="85">
        <f t="shared" si="3"/>
        <v>400</v>
      </c>
      <c r="G110" s="85">
        <v>2000</v>
      </c>
    </row>
    <row r="111" spans="2:37" outlineLevel="1">
      <c r="B111" s="237" t="s">
        <v>85</v>
      </c>
      <c r="C111" s="62" t="s">
        <v>145</v>
      </c>
      <c r="D111" s="85"/>
      <c r="E111" s="86"/>
      <c r="F111" s="85">
        <f t="shared" si="3"/>
        <v>400</v>
      </c>
      <c r="G111" s="85">
        <v>2000</v>
      </c>
    </row>
    <row r="112" spans="2:37" outlineLevel="1">
      <c r="B112" s="235" t="s">
        <v>86</v>
      </c>
      <c r="C112" s="62" t="s">
        <v>145</v>
      </c>
      <c r="D112" s="85"/>
      <c r="E112" s="86"/>
      <c r="F112" s="85">
        <f t="shared" si="3"/>
        <v>400</v>
      </c>
      <c r="G112" s="85">
        <v>2000</v>
      </c>
    </row>
    <row r="113" spans="2:37" outlineLevel="1">
      <c r="B113" s="236" t="s">
        <v>87</v>
      </c>
      <c r="C113" s="62" t="s">
        <v>145</v>
      </c>
      <c r="D113" s="85"/>
      <c r="E113" s="86"/>
      <c r="F113" s="85">
        <f t="shared" si="3"/>
        <v>400</v>
      </c>
      <c r="G113" s="85">
        <v>2000</v>
      </c>
    </row>
    <row r="114" spans="2:37" outlineLevel="1">
      <c r="B114" s="235" t="s">
        <v>88</v>
      </c>
      <c r="C114" s="62" t="s">
        <v>145</v>
      </c>
      <c r="D114" s="85"/>
      <c r="E114" s="86"/>
      <c r="F114" s="85">
        <f t="shared" si="3"/>
        <v>400</v>
      </c>
      <c r="G114" s="85">
        <v>2000</v>
      </c>
    </row>
    <row r="115" spans="2:37" outlineLevel="1">
      <c r="B115" s="236" t="s">
        <v>89</v>
      </c>
      <c r="C115" s="62" t="s">
        <v>145</v>
      </c>
      <c r="D115" s="85"/>
      <c r="E115" s="86"/>
      <c r="F115" s="85">
        <f t="shared" si="3"/>
        <v>400</v>
      </c>
      <c r="G115" s="85">
        <v>2000</v>
      </c>
    </row>
    <row r="116" spans="2:37" outlineLevel="1">
      <c r="B116" s="235" t="s">
        <v>90</v>
      </c>
      <c r="C116" s="62" t="s">
        <v>145</v>
      </c>
      <c r="D116" s="85"/>
      <c r="E116" s="86"/>
      <c r="F116" s="85">
        <f t="shared" si="3"/>
        <v>400</v>
      </c>
      <c r="G116" s="85">
        <v>2000</v>
      </c>
    </row>
    <row r="117" spans="2:37" outlineLevel="1">
      <c r="B117" s="236" t="s">
        <v>91</v>
      </c>
      <c r="C117" s="62" t="s">
        <v>145</v>
      </c>
      <c r="D117" s="85"/>
      <c r="E117" s="86"/>
      <c r="F117" s="85">
        <f t="shared" si="3"/>
        <v>400</v>
      </c>
      <c r="G117" s="85">
        <v>2000</v>
      </c>
    </row>
    <row r="118" spans="2:37" outlineLevel="1">
      <c r="B118" s="236" t="s">
        <v>92</v>
      </c>
      <c r="C118" s="62" t="s">
        <v>145</v>
      </c>
      <c r="D118" s="85"/>
      <c r="E118" s="86"/>
      <c r="F118" s="85">
        <f t="shared" si="3"/>
        <v>400</v>
      </c>
      <c r="G118" s="85">
        <v>2000</v>
      </c>
    </row>
    <row r="119" spans="2:37" outlineLevel="1">
      <c r="B119" s="235" t="s">
        <v>84</v>
      </c>
      <c r="C119" s="62" t="s">
        <v>145</v>
      </c>
      <c r="D119" s="85"/>
      <c r="E119" s="86"/>
      <c r="F119" s="85">
        <f t="shared" si="3"/>
        <v>400</v>
      </c>
      <c r="G119" s="85">
        <v>2000</v>
      </c>
    </row>
    <row r="120" spans="2:37" outlineLevel="1">
      <c r="B120" s="236" t="s">
        <v>93</v>
      </c>
      <c r="C120" s="62" t="s">
        <v>145</v>
      </c>
      <c r="D120" s="85"/>
      <c r="E120" s="86"/>
      <c r="F120" s="85">
        <f t="shared" si="3"/>
        <v>400</v>
      </c>
      <c r="G120" s="85">
        <v>2000</v>
      </c>
    </row>
    <row r="121" spans="2:37" outlineLevel="1">
      <c r="B121" s="235" t="s">
        <v>94</v>
      </c>
      <c r="C121" s="62" t="s">
        <v>145</v>
      </c>
      <c r="D121" s="85"/>
      <c r="E121" s="86"/>
      <c r="F121" s="85">
        <f t="shared" si="3"/>
        <v>400</v>
      </c>
      <c r="G121" s="85">
        <v>2000</v>
      </c>
    </row>
    <row r="122" spans="2:37" outlineLevel="1">
      <c r="B122" s="236" t="s">
        <v>95</v>
      </c>
      <c r="C122" s="62" t="s">
        <v>145</v>
      </c>
      <c r="D122" s="85"/>
      <c r="E122" s="86"/>
      <c r="F122" s="85">
        <f t="shared" si="3"/>
        <v>400</v>
      </c>
      <c r="G122" s="85">
        <v>2000</v>
      </c>
    </row>
    <row r="123" spans="2:37" outlineLevel="1">
      <c r="B123" s="236" t="s">
        <v>96</v>
      </c>
      <c r="C123" s="62" t="s">
        <v>145</v>
      </c>
      <c r="D123" s="85"/>
      <c r="E123" s="86"/>
      <c r="F123" s="85">
        <f t="shared" si="3"/>
        <v>400</v>
      </c>
      <c r="G123" s="85">
        <v>2000</v>
      </c>
    </row>
    <row r="125" spans="2:37" ht="15.6">
      <c r="B125" s="293" t="s">
        <v>108</v>
      </c>
      <c r="C125" s="293"/>
      <c r="D125" s="293"/>
      <c r="E125" s="293"/>
      <c r="F125" s="293"/>
      <c r="G125" s="293"/>
    </row>
    <row r="126" spans="2:37" ht="5.45" customHeight="1" outlineLevel="1">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row>
    <row r="127" spans="2:37" outlineLevel="1">
      <c r="B127" s="319"/>
      <c r="C127" s="326" t="s">
        <v>102</v>
      </c>
      <c r="D127" s="317" t="s">
        <v>127</v>
      </c>
      <c r="E127" s="318"/>
      <c r="F127" s="317" t="s">
        <v>128</v>
      </c>
      <c r="G127" s="318"/>
    </row>
    <row r="128" spans="2:37" outlineLevel="1">
      <c r="B128" s="320"/>
      <c r="C128" s="327"/>
      <c r="D128" s="317" t="str">
        <f>($C$3-5)&amp;" - "&amp;($C$3-1)</f>
        <v>2019 - 2023</v>
      </c>
      <c r="E128" s="318"/>
      <c r="F128" s="317" t="str">
        <f>$C$3&amp;" - "&amp;$E$3</f>
        <v>2024 - 2028</v>
      </c>
      <c r="G128" s="318"/>
    </row>
    <row r="129" spans="2:7" ht="28.9" outlineLevel="1">
      <c r="B129" s="321"/>
      <c r="C129" s="328"/>
      <c r="D129" s="80" t="s">
        <v>143</v>
      </c>
      <c r="E129" s="84" t="s">
        <v>144</v>
      </c>
      <c r="F129" s="80" t="s">
        <v>143</v>
      </c>
      <c r="G129" s="84" t="s">
        <v>144</v>
      </c>
    </row>
    <row r="130" spans="2:7" outlineLevel="1">
      <c r="B130" s="235" t="s">
        <v>75</v>
      </c>
      <c r="C130" s="62" t="s">
        <v>145</v>
      </c>
      <c r="D130" s="85"/>
      <c r="E130" s="86"/>
      <c r="F130" s="85">
        <f>G130*0.2</f>
        <v>500</v>
      </c>
      <c r="G130" s="85">
        <v>2500</v>
      </c>
    </row>
    <row r="131" spans="2:7" outlineLevel="1">
      <c r="B131" s="236" t="s">
        <v>76</v>
      </c>
      <c r="C131" s="62" t="s">
        <v>145</v>
      </c>
      <c r="D131" s="85"/>
      <c r="E131" s="86"/>
      <c r="F131" s="85">
        <f t="shared" ref="F131:F152" si="4">G131*0.2</f>
        <v>500</v>
      </c>
      <c r="G131" s="85">
        <v>2500</v>
      </c>
    </row>
    <row r="132" spans="2:7" outlineLevel="1">
      <c r="B132" s="236" t="s">
        <v>77</v>
      </c>
      <c r="C132" s="62" t="s">
        <v>145</v>
      </c>
      <c r="D132" s="85"/>
      <c r="E132" s="86"/>
      <c r="F132" s="85">
        <f t="shared" si="4"/>
        <v>500</v>
      </c>
      <c r="G132" s="85">
        <v>2500</v>
      </c>
    </row>
    <row r="133" spans="2:7" outlineLevel="1">
      <c r="B133" s="235" t="s">
        <v>78</v>
      </c>
      <c r="C133" s="62" t="s">
        <v>145</v>
      </c>
      <c r="D133" s="85"/>
      <c r="E133" s="86"/>
      <c r="F133" s="85">
        <f t="shared" si="4"/>
        <v>500</v>
      </c>
      <c r="G133" s="85">
        <v>2500</v>
      </c>
    </row>
    <row r="134" spans="2:7" outlineLevel="1">
      <c r="B134" s="236" t="s">
        <v>79</v>
      </c>
      <c r="C134" s="62" t="s">
        <v>145</v>
      </c>
      <c r="D134" s="85"/>
      <c r="E134" s="86"/>
      <c r="F134" s="85">
        <f t="shared" si="4"/>
        <v>500</v>
      </c>
      <c r="G134" s="85">
        <v>2500</v>
      </c>
    </row>
    <row r="135" spans="2:7" outlineLevel="1">
      <c r="B135" s="236" t="s">
        <v>80</v>
      </c>
      <c r="C135" s="62" t="s">
        <v>145</v>
      </c>
      <c r="D135" s="85"/>
      <c r="E135" s="86"/>
      <c r="F135" s="85">
        <f t="shared" si="4"/>
        <v>500</v>
      </c>
      <c r="G135" s="85">
        <v>2500</v>
      </c>
    </row>
    <row r="136" spans="2:7" outlineLevel="1">
      <c r="B136" s="235" t="s">
        <v>81</v>
      </c>
      <c r="C136" s="62" t="s">
        <v>145</v>
      </c>
      <c r="D136" s="85"/>
      <c r="E136" s="86"/>
      <c r="F136" s="85">
        <f t="shared" si="4"/>
        <v>500</v>
      </c>
      <c r="G136" s="85">
        <v>2500</v>
      </c>
    </row>
    <row r="137" spans="2:7" outlineLevel="1">
      <c r="B137" s="236" t="s">
        <v>82</v>
      </c>
      <c r="C137" s="62" t="s">
        <v>145</v>
      </c>
      <c r="D137" s="85"/>
      <c r="E137" s="86"/>
      <c r="F137" s="85">
        <f t="shared" si="4"/>
        <v>500</v>
      </c>
      <c r="G137" s="85">
        <v>2500</v>
      </c>
    </row>
    <row r="138" spans="2:7" outlineLevel="1">
      <c r="B138" s="236" t="s">
        <v>83</v>
      </c>
      <c r="C138" s="62" t="s">
        <v>145</v>
      </c>
      <c r="D138" s="85"/>
      <c r="E138" s="86"/>
      <c r="F138" s="85">
        <f t="shared" si="4"/>
        <v>500</v>
      </c>
      <c r="G138" s="85">
        <v>2500</v>
      </c>
    </row>
    <row r="139" spans="2:7" outlineLevel="1">
      <c r="B139" s="235" t="s">
        <v>84</v>
      </c>
      <c r="C139" s="62" t="s">
        <v>145</v>
      </c>
      <c r="D139" s="85"/>
      <c r="E139" s="86"/>
      <c r="F139" s="85">
        <f t="shared" si="4"/>
        <v>500</v>
      </c>
      <c r="G139" s="85">
        <v>2500</v>
      </c>
    </row>
    <row r="140" spans="2:7" outlineLevel="1">
      <c r="B140" s="237" t="s">
        <v>85</v>
      </c>
      <c r="C140" s="62" t="s">
        <v>145</v>
      </c>
      <c r="D140" s="85"/>
      <c r="E140" s="86"/>
      <c r="F140" s="85">
        <f t="shared" si="4"/>
        <v>500</v>
      </c>
      <c r="G140" s="85">
        <v>2500</v>
      </c>
    </row>
    <row r="141" spans="2:7" outlineLevel="1">
      <c r="B141" s="235" t="s">
        <v>86</v>
      </c>
      <c r="C141" s="62" t="s">
        <v>145</v>
      </c>
      <c r="D141" s="85"/>
      <c r="E141" s="86"/>
      <c r="F141" s="85">
        <f t="shared" si="4"/>
        <v>500</v>
      </c>
      <c r="G141" s="85">
        <v>2500</v>
      </c>
    </row>
    <row r="142" spans="2:7" outlineLevel="1">
      <c r="B142" s="236" t="s">
        <v>87</v>
      </c>
      <c r="C142" s="62" t="s">
        <v>145</v>
      </c>
      <c r="D142" s="85"/>
      <c r="E142" s="86"/>
      <c r="F142" s="85">
        <f t="shared" si="4"/>
        <v>500</v>
      </c>
      <c r="G142" s="85">
        <v>2500</v>
      </c>
    </row>
    <row r="143" spans="2:7" outlineLevel="1">
      <c r="B143" s="235" t="s">
        <v>88</v>
      </c>
      <c r="C143" s="62" t="s">
        <v>145</v>
      </c>
      <c r="D143" s="85"/>
      <c r="E143" s="86"/>
      <c r="F143" s="85">
        <f t="shared" si="4"/>
        <v>500</v>
      </c>
      <c r="G143" s="85">
        <v>2500</v>
      </c>
    </row>
    <row r="144" spans="2:7" outlineLevel="1">
      <c r="B144" s="236" t="s">
        <v>89</v>
      </c>
      <c r="C144" s="62" t="s">
        <v>145</v>
      </c>
      <c r="D144" s="85"/>
      <c r="E144" s="86"/>
      <c r="F144" s="85">
        <f t="shared" si="4"/>
        <v>500</v>
      </c>
      <c r="G144" s="85">
        <v>2500</v>
      </c>
    </row>
    <row r="145" spans="2:37" outlineLevel="1">
      <c r="B145" s="235" t="s">
        <v>90</v>
      </c>
      <c r="C145" s="62" t="s">
        <v>145</v>
      </c>
      <c r="D145" s="85"/>
      <c r="E145" s="86"/>
      <c r="F145" s="85">
        <f t="shared" si="4"/>
        <v>500</v>
      </c>
      <c r="G145" s="85">
        <v>2500</v>
      </c>
    </row>
    <row r="146" spans="2:37" outlineLevel="1">
      <c r="B146" s="236" t="s">
        <v>91</v>
      </c>
      <c r="C146" s="62" t="s">
        <v>145</v>
      </c>
      <c r="D146" s="85"/>
      <c r="E146" s="86"/>
      <c r="F146" s="85">
        <f t="shared" si="4"/>
        <v>500</v>
      </c>
      <c r="G146" s="85">
        <v>2500</v>
      </c>
    </row>
    <row r="147" spans="2:37" outlineLevel="1">
      <c r="B147" s="236" t="s">
        <v>92</v>
      </c>
      <c r="C147" s="62" t="s">
        <v>145</v>
      </c>
      <c r="D147" s="85"/>
      <c r="E147" s="86"/>
      <c r="F147" s="85">
        <f t="shared" si="4"/>
        <v>500</v>
      </c>
      <c r="G147" s="85">
        <v>2500</v>
      </c>
    </row>
    <row r="148" spans="2:37" outlineLevel="1">
      <c r="B148" s="235" t="s">
        <v>84</v>
      </c>
      <c r="C148" s="62" t="s">
        <v>145</v>
      </c>
      <c r="D148" s="85"/>
      <c r="E148" s="86"/>
      <c r="F148" s="85">
        <f t="shared" si="4"/>
        <v>500</v>
      </c>
      <c r="G148" s="85">
        <v>2500</v>
      </c>
    </row>
    <row r="149" spans="2:37" outlineLevel="1">
      <c r="B149" s="236" t="s">
        <v>93</v>
      </c>
      <c r="C149" s="62" t="s">
        <v>145</v>
      </c>
      <c r="D149" s="85"/>
      <c r="E149" s="86"/>
      <c r="F149" s="85">
        <f t="shared" si="4"/>
        <v>500</v>
      </c>
      <c r="G149" s="85">
        <v>2500</v>
      </c>
    </row>
    <row r="150" spans="2:37" outlineLevel="1">
      <c r="B150" s="235" t="s">
        <v>94</v>
      </c>
      <c r="C150" s="62" t="s">
        <v>145</v>
      </c>
      <c r="D150" s="85"/>
      <c r="E150" s="86"/>
      <c r="F150" s="85">
        <f t="shared" si="4"/>
        <v>500</v>
      </c>
      <c r="G150" s="85">
        <v>2500</v>
      </c>
    </row>
    <row r="151" spans="2:37" outlineLevel="1">
      <c r="B151" s="236" t="s">
        <v>95</v>
      </c>
      <c r="C151" s="62" t="s">
        <v>145</v>
      </c>
      <c r="D151" s="85"/>
      <c r="E151" s="86"/>
      <c r="F151" s="85">
        <f t="shared" si="4"/>
        <v>500</v>
      </c>
      <c r="G151" s="85">
        <v>2500</v>
      </c>
    </row>
    <row r="152" spans="2:37" outlineLevel="1">
      <c r="B152" s="236" t="s">
        <v>96</v>
      </c>
      <c r="C152" s="62" t="s">
        <v>145</v>
      </c>
      <c r="D152" s="85"/>
      <c r="E152" s="86"/>
      <c r="F152" s="85">
        <f t="shared" si="4"/>
        <v>500</v>
      </c>
      <c r="G152" s="85">
        <v>2500</v>
      </c>
    </row>
    <row r="153" spans="2:37" ht="15" customHeight="1"/>
    <row r="154" spans="2:37" ht="15.6">
      <c r="B154" s="293" t="s">
        <v>109</v>
      </c>
      <c r="C154" s="293"/>
      <c r="D154" s="293"/>
      <c r="E154" s="293"/>
      <c r="F154" s="293"/>
      <c r="G154" s="293"/>
    </row>
    <row r="155" spans="2:37" ht="5.45" customHeight="1" outlineLevel="1">
      <c r="B155" s="102"/>
      <c r="C155" s="102"/>
      <c r="D155" s="102"/>
      <c r="E155" s="102"/>
      <c r="F155" s="102"/>
      <c r="G155" s="102"/>
      <c r="H155" s="102"/>
      <c r="I155" s="102"/>
      <c r="J155" s="102"/>
      <c r="K155" s="102"/>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c r="AG155" s="102"/>
      <c r="AH155" s="102"/>
      <c r="AI155" s="102"/>
      <c r="AJ155" s="102"/>
      <c r="AK155" s="102"/>
    </row>
    <row r="156" spans="2:37" outlineLevel="1">
      <c r="B156" s="319"/>
      <c r="C156" s="326" t="s">
        <v>102</v>
      </c>
      <c r="D156" s="317" t="s">
        <v>127</v>
      </c>
      <c r="E156" s="318"/>
      <c r="F156" s="317" t="s">
        <v>128</v>
      </c>
      <c r="G156" s="318"/>
    </row>
    <row r="157" spans="2:37" outlineLevel="1">
      <c r="B157" s="320"/>
      <c r="C157" s="327"/>
      <c r="D157" s="317" t="str">
        <f>($C$3-5)&amp;" - "&amp;($C$3-1)</f>
        <v>2019 - 2023</v>
      </c>
      <c r="E157" s="318"/>
      <c r="F157" s="317" t="str">
        <f>$C$3&amp;" - "&amp;$E$3</f>
        <v>2024 - 2028</v>
      </c>
      <c r="G157" s="318"/>
    </row>
    <row r="158" spans="2:37" ht="28.9" outlineLevel="1">
      <c r="B158" s="321"/>
      <c r="C158" s="328"/>
      <c r="D158" s="80" t="s">
        <v>143</v>
      </c>
      <c r="E158" s="84" t="s">
        <v>144</v>
      </c>
      <c r="F158" s="80" t="s">
        <v>143</v>
      </c>
      <c r="G158" s="84" t="s">
        <v>144</v>
      </c>
    </row>
    <row r="159" spans="2:37" outlineLevel="1">
      <c r="B159" s="235" t="s">
        <v>75</v>
      </c>
      <c r="C159" s="62" t="s">
        <v>145</v>
      </c>
      <c r="D159" s="85"/>
      <c r="E159" s="86"/>
      <c r="F159" s="85">
        <f>G159*0.2</f>
        <v>700</v>
      </c>
      <c r="G159" s="85">
        <v>3500</v>
      </c>
    </row>
    <row r="160" spans="2:37" outlineLevel="1">
      <c r="B160" s="236" t="s">
        <v>76</v>
      </c>
      <c r="C160" s="62" t="s">
        <v>145</v>
      </c>
      <c r="D160" s="85"/>
      <c r="E160" s="86"/>
      <c r="F160" s="85">
        <f t="shared" ref="F160:F181" si="5">G160*0.2</f>
        <v>700</v>
      </c>
      <c r="G160" s="85">
        <v>3500</v>
      </c>
    </row>
    <row r="161" spans="2:7" outlineLevel="1">
      <c r="B161" s="236" t="s">
        <v>77</v>
      </c>
      <c r="C161" s="62" t="s">
        <v>145</v>
      </c>
      <c r="D161" s="85"/>
      <c r="E161" s="86"/>
      <c r="F161" s="85">
        <f t="shared" si="5"/>
        <v>700</v>
      </c>
      <c r="G161" s="85">
        <v>3500</v>
      </c>
    </row>
    <row r="162" spans="2:7" outlineLevel="1">
      <c r="B162" s="235" t="s">
        <v>78</v>
      </c>
      <c r="C162" s="62" t="s">
        <v>145</v>
      </c>
      <c r="D162" s="85"/>
      <c r="E162" s="86"/>
      <c r="F162" s="85">
        <f t="shared" si="5"/>
        <v>700</v>
      </c>
      <c r="G162" s="85">
        <v>3500</v>
      </c>
    </row>
    <row r="163" spans="2:7" outlineLevel="1">
      <c r="B163" s="236" t="s">
        <v>79</v>
      </c>
      <c r="C163" s="62" t="s">
        <v>145</v>
      </c>
      <c r="D163" s="85"/>
      <c r="E163" s="86"/>
      <c r="F163" s="85">
        <f t="shared" si="5"/>
        <v>700</v>
      </c>
      <c r="G163" s="85">
        <v>3500</v>
      </c>
    </row>
    <row r="164" spans="2:7" outlineLevel="1">
      <c r="B164" s="236" t="s">
        <v>80</v>
      </c>
      <c r="C164" s="62" t="s">
        <v>145</v>
      </c>
      <c r="D164" s="85"/>
      <c r="E164" s="86"/>
      <c r="F164" s="85">
        <f t="shared" si="5"/>
        <v>700</v>
      </c>
      <c r="G164" s="85">
        <v>3500</v>
      </c>
    </row>
    <row r="165" spans="2:7" outlineLevel="1">
      <c r="B165" s="235" t="s">
        <v>81</v>
      </c>
      <c r="C165" s="62" t="s">
        <v>145</v>
      </c>
      <c r="D165" s="85"/>
      <c r="E165" s="86"/>
      <c r="F165" s="85">
        <f t="shared" si="5"/>
        <v>700</v>
      </c>
      <c r="G165" s="85">
        <v>3500</v>
      </c>
    </row>
    <row r="166" spans="2:7" outlineLevel="1">
      <c r="B166" s="236" t="s">
        <v>82</v>
      </c>
      <c r="C166" s="62" t="s">
        <v>145</v>
      </c>
      <c r="D166" s="85"/>
      <c r="E166" s="86"/>
      <c r="F166" s="85">
        <f t="shared" si="5"/>
        <v>700</v>
      </c>
      <c r="G166" s="85">
        <v>3500</v>
      </c>
    </row>
    <row r="167" spans="2:7" outlineLevel="1">
      <c r="B167" s="236" t="s">
        <v>83</v>
      </c>
      <c r="C167" s="62" t="s">
        <v>145</v>
      </c>
      <c r="D167" s="85"/>
      <c r="E167" s="86"/>
      <c r="F167" s="85">
        <f t="shared" si="5"/>
        <v>700</v>
      </c>
      <c r="G167" s="85">
        <v>3500</v>
      </c>
    </row>
    <row r="168" spans="2:7" outlineLevel="1">
      <c r="B168" s="235" t="s">
        <v>84</v>
      </c>
      <c r="C168" s="62" t="s">
        <v>145</v>
      </c>
      <c r="D168" s="85"/>
      <c r="E168" s="86"/>
      <c r="F168" s="85">
        <f t="shared" si="5"/>
        <v>700</v>
      </c>
      <c r="G168" s="85">
        <v>3500</v>
      </c>
    </row>
    <row r="169" spans="2:7" outlineLevel="1">
      <c r="B169" s="237" t="s">
        <v>85</v>
      </c>
      <c r="C169" s="62" t="s">
        <v>145</v>
      </c>
      <c r="D169" s="85"/>
      <c r="E169" s="86"/>
      <c r="F169" s="85">
        <f t="shared" si="5"/>
        <v>700</v>
      </c>
      <c r="G169" s="85">
        <v>3500</v>
      </c>
    </row>
    <row r="170" spans="2:7" outlineLevel="1">
      <c r="B170" s="235" t="s">
        <v>86</v>
      </c>
      <c r="C170" s="62" t="s">
        <v>145</v>
      </c>
      <c r="D170" s="85"/>
      <c r="E170" s="86"/>
      <c r="F170" s="85">
        <f t="shared" si="5"/>
        <v>700</v>
      </c>
      <c r="G170" s="85">
        <v>3500</v>
      </c>
    </row>
    <row r="171" spans="2:7" outlineLevel="1">
      <c r="B171" s="236" t="s">
        <v>87</v>
      </c>
      <c r="C171" s="62" t="s">
        <v>145</v>
      </c>
      <c r="D171" s="85"/>
      <c r="E171" s="86"/>
      <c r="F171" s="85">
        <f t="shared" si="5"/>
        <v>700</v>
      </c>
      <c r="G171" s="85">
        <v>3500</v>
      </c>
    </row>
    <row r="172" spans="2:7" outlineLevel="1">
      <c r="B172" s="235" t="s">
        <v>88</v>
      </c>
      <c r="C172" s="62" t="s">
        <v>145</v>
      </c>
      <c r="D172" s="85"/>
      <c r="E172" s="86"/>
      <c r="F172" s="85">
        <f t="shared" si="5"/>
        <v>700</v>
      </c>
      <c r="G172" s="85">
        <v>3500</v>
      </c>
    </row>
    <row r="173" spans="2:7" outlineLevel="1">
      <c r="B173" s="236" t="s">
        <v>89</v>
      </c>
      <c r="C173" s="62" t="s">
        <v>145</v>
      </c>
      <c r="D173" s="85"/>
      <c r="E173" s="86"/>
      <c r="F173" s="85">
        <f t="shared" si="5"/>
        <v>700</v>
      </c>
      <c r="G173" s="85">
        <v>3500</v>
      </c>
    </row>
    <row r="174" spans="2:7" outlineLevel="1">
      <c r="B174" s="235" t="s">
        <v>90</v>
      </c>
      <c r="C174" s="62" t="s">
        <v>145</v>
      </c>
      <c r="D174" s="85"/>
      <c r="E174" s="86"/>
      <c r="F174" s="85">
        <f t="shared" si="5"/>
        <v>700</v>
      </c>
      <c r="G174" s="85">
        <v>3500</v>
      </c>
    </row>
    <row r="175" spans="2:7" outlineLevel="1">
      <c r="B175" s="236" t="s">
        <v>91</v>
      </c>
      <c r="C175" s="62" t="s">
        <v>145</v>
      </c>
      <c r="D175" s="85"/>
      <c r="E175" s="86"/>
      <c r="F175" s="85">
        <f t="shared" si="5"/>
        <v>700</v>
      </c>
      <c r="G175" s="85">
        <v>3500</v>
      </c>
    </row>
    <row r="176" spans="2:7" outlineLevel="1">
      <c r="B176" s="236" t="s">
        <v>92</v>
      </c>
      <c r="C176" s="62" t="s">
        <v>145</v>
      </c>
      <c r="D176" s="85"/>
      <c r="E176" s="86"/>
      <c r="F176" s="85">
        <f t="shared" si="5"/>
        <v>700</v>
      </c>
      <c r="G176" s="85">
        <v>3500</v>
      </c>
    </row>
    <row r="177" spans="2:7" outlineLevel="1">
      <c r="B177" s="235" t="s">
        <v>84</v>
      </c>
      <c r="C177" s="62" t="s">
        <v>145</v>
      </c>
      <c r="D177" s="85"/>
      <c r="E177" s="86"/>
      <c r="F177" s="85">
        <f t="shared" si="5"/>
        <v>700</v>
      </c>
      <c r="G177" s="85">
        <v>3500</v>
      </c>
    </row>
    <row r="178" spans="2:7" outlineLevel="1">
      <c r="B178" s="236" t="s">
        <v>93</v>
      </c>
      <c r="C178" s="62" t="s">
        <v>145</v>
      </c>
      <c r="D178" s="85"/>
      <c r="E178" s="86"/>
      <c r="F178" s="85">
        <f t="shared" si="5"/>
        <v>700</v>
      </c>
      <c r="G178" s="85">
        <v>3500</v>
      </c>
    </row>
    <row r="179" spans="2:7" outlineLevel="1">
      <c r="B179" s="235" t="s">
        <v>94</v>
      </c>
      <c r="C179" s="62" t="s">
        <v>145</v>
      </c>
      <c r="D179" s="85"/>
      <c r="E179" s="86"/>
      <c r="F179" s="85">
        <f t="shared" si="5"/>
        <v>700</v>
      </c>
      <c r="G179" s="85">
        <v>3500</v>
      </c>
    </row>
    <row r="180" spans="2:7" outlineLevel="1">
      <c r="B180" s="236" t="s">
        <v>95</v>
      </c>
      <c r="C180" s="62" t="s">
        <v>145</v>
      </c>
      <c r="D180" s="85"/>
      <c r="E180" s="86"/>
      <c r="F180" s="85">
        <f t="shared" si="5"/>
        <v>700</v>
      </c>
      <c r="G180" s="85">
        <v>3500</v>
      </c>
    </row>
    <row r="181" spans="2:7" outlineLevel="1">
      <c r="B181" s="236" t="s">
        <v>96</v>
      </c>
      <c r="C181" s="62" t="s">
        <v>145</v>
      </c>
      <c r="D181" s="85"/>
      <c r="E181" s="86"/>
      <c r="F181" s="85">
        <f t="shared" si="5"/>
        <v>700</v>
      </c>
      <c r="G181" s="85">
        <v>3500</v>
      </c>
    </row>
    <row r="183" spans="2:7">
      <c r="B183" s="16"/>
    </row>
    <row r="184" spans="2:7">
      <c r="B184" s="16"/>
    </row>
  </sheetData>
  <mergeCells count="45">
    <mergeCell ref="B40:B42"/>
    <mergeCell ref="C40:C42"/>
    <mergeCell ref="B5:I5"/>
    <mergeCell ref="D11:E11"/>
    <mergeCell ref="F11:G11"/>
    <mergeCell ref="C11:C13"/>
    <mergeCell ref="B11:B13"/>
    <mergeCell ref="D70:E70"/>
    <mergeCell ref="F70:G70"/>
    <mergeCell ref="J2:L2"/>
    <mergeCell ref="D12:E12"/>
    <mergeCell ref="F12:G12"/>
    <mergeCell ref="F69:G69"/>
    <mergeCell ref="D40:E40"/>
    <mergeCell ref="F40:G40"/>
    <mergeCell ref="D69:E69"/>
    <mergeCell ref="D41:E41"/>
    <mergeCell ref="F41:G41"/>
    <mergeCell ref="D99:E99"/>
    <mergeCell ref="F99:G99"/>
    <mergeCell ref="D128:E128"/>
    <mergeCell ref="F128:G128"/>
    <mergeCell ref="C2:G2"/>
    <mergeCell ref="B9:G9"/>
    <mergeCell ref="B38:G38"/>
    <mergeCell ref="B67:G67"/>
    <mergeCell ref="B96:G96"/>
    <mergeCell ref="B125:G125"/>
    <mergeCell ref="B98:B100"/>
    <mergeCell ref="C98:C100"/>
    <mergeCell ref="D98:E98"/>
    <mergeCell ref="F98:G98"/>
    <mergeCell ref="B69:B71"/>
    <mergeCell ref="C69:C71"/>
    <mergeCell ref="D157:E157"/>
    <mergeCell ref="F157:G157"/>
    <mergeCell ref="B127:B129"/>
    <mergeCell ref="C127:C129"/>
    <mergeCell ref="D127:E127"/>
    <mergeCell ref="F127:G127"/>
    <mergeCell ref="B154:G154"/>
    <mergeCell ref="B156:B158"/>
    <mergeCell ref="C156:C158"/>
    <mergeCell ref="D156:E156"/>
    <mergeCell ref="F156:G156"/>
  </mergeCells>
  <hyperlinks>
    <hyperlink ref="J2" location="'Αρχική σελίδα'!A1" display="Πίσω στην αρχική σελίδα" xr:uid="{302C032D-A23A-44E6-8795-11A166E6126F}"/>
  </hyperlinks>
  <pageMargins left="0.7" right="0.7" top="0.75" bottom="0.75" header="0.3" footer="0.3"/>
  <pageSetup paperSize="9" scale="5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65C4B-B4C9-49A9-9464-D75A0503D6BE}">
  <sheetPr>
    <tabColor theme="4" tint="0.79998168889431442"/>
    <pageSetUpPr fitToPage="1"/>
  </sheetPr>
  <dimension ref="A1:AK255"/>
  <sheetViews>
    <sheetView showGridLines="0" topLeftCell="A42" zoomScale="90" zoomScaleNormal="90" workbookViewId="0">
      <pane xSplit="3" topLeftCell="AI32" activePane="topRight" state="frozen"/>
      <selection pane="topRight" activeCell="O90" sqref="O90:O97"/>
    </sheetView>
  </sheetViews>
  <sheetFormatPr defaultColWidth="8.85546875" defaultRowHeight="14.45" outlineLevelRow="1"/>
  <cols>
    <col min="1" max="1" width="2.85546875" customWidth="1"/>
    <col min="2" max="2" width="41" customWidth="1"/>
    <col min="3" max="3" width="27.28515625" customWidth="1"/>
    <col min="4" max="18" width="13.7109375" customWidth="1"/>
    <col min="19" max="19" width="18.7109375" customWidth="1"/>
    <col min="20" max="20" width="2.140625" customWidth="1"/>
    <col min="21" max="36" width="13.7109375" customWidth="1"/>
    <col min="37" max="37" width="18.7109375" customWidth="1"/>
  </cols>
  <sheetData>
    <row r="1" spans="2:37">
      <c r="K1" t="s">
        <v>146</v>
      </c>
    </row>
    <row r="2" spans="2:37" ht="18">
      <c r="B2" s="1" t="s">
        <v>0</v>
      </c>
      <c r="C2" s="294" t="str">
        <f>'Αρχική σελίδα'!C3</f>
        <v>Κεντρική Μακεδονία</v>
      </c>
      <c r="D2" s="294"/>
      <c r="E2" s="294"/>
      <c r="F2" s="294"/>
      <c r="G2" s="294"/>
      <c r="H2" s="294"/>
      <c r="J2" s="295" t="s">
        <v>59</v>
      </c>
      <c r="K2" s="295"/>
      <c r="L2" s="295"/>
    </row>
    <row r="3" spans="2:37" ht="18">
      <c r="B3" s="2" t="s">
        <v>2</v>
      </c>
      <c r="C3" s="98">
        <f>'Αρχική σελίδα'!C4</f>
        <v>2024</v>
      </c>
      <c r="D3" s="45" t="s">
        <v>3</v>
      </c>
      <c r="E3" s="45">
        <f>C3+4</f>
        <v>2028</v>
      </c>
    </row>
    <row r="5" spans="2:37" ht="56.45" customHeight="1">
      <c r="B5" s="296" t="s">
        <v>147</v>
      </c>
      <c r="C5" s="296"/>
      <c r="D5" s="296"/>
      <c r="E5" s="296"/>
      <c r="F5" s="296"/>
      <c r="G5" s="296"/>
      <c r="H5" s="296"/>
      <c r="I5" s="296"/>
    </row>
    <row r="6" spans="2:37">
      <c r="B6" s="222"/>
      <c r="C6" s="222"/>
      <c r="D6" s="222"/>
      <c r="E6" s="222"/>
      <c r="F6" s="222"/>
      <c r="G6" s="222"/>
      <c r="H6" s="222"/>
    </row>
    <row r="7" spans="2:37" ht="18">
      <c r="B7" s="99" t="str">
        <f>"Απολογιστικά στοιχεία ανάπτυξης δικτύου διανομής "&amp;(C3-5)&amp;" - "&amp;(C3-1)&amp;" και ανάπτυξη σύμφωνα με το Πρόγραμμα Ανάπτυξης  "&amp;C3&amp;" - "&amp;E3</f>
        <v>Απολογιστικά στοιχεία ανάπτυξης δικτύου διανομής 2019 - 2023 και ανάπτυξη σύμφωνα με το Πρόγραμμα Ανάπτυξης  2024 - 2028</v>
      </c>
      <c r="C7" s="100"/>
      <c r="D7" s="100"/>
      <c r="E7" s="100"/>
      <c r="F7" s="100"/>
      <c r="G7" s="100"/>
      <c r="H7" s="100"/>
      <c r="I7" s="100"/>
      <c r="J7" s="101"/>
    </row>
    <row r="9" spans="2:37" ht="17.25" customHeight="1" outlineLevel="1">
      <c r="B9" s="293" t="s">
        <v>148</v>
      </c>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row>
    <row r="10" spans="2:37" ht="5.45" customHeight="1" outlineLevel="1">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row>
    <row r="11" spans="2:37" ht="15" customHeight="1" outlineLevel="1">
      <c r="B11" s="340"/>
      <c r="C11" s="307" t="s">
        <v>102</v>
      </c>
      <c r="D11" s="310" t="s">
        <v>127</v>
      </c>
      <c r="E11" s="312"/>
      <c r="F11" s="312"/>
      <c r="G11" s="312"/>
      <c r="H11" s="312"/>
      <c r="I11" s="312"/>
      <c r="J11" s="312"/>
      <c r="K11" s="312"/>
      <c r="L11" s="312"/>
      <c r="M11" s="312"/>
      <c r="N11" s="312"/>
      <c r="O11" s="312"/>
      <c r="P11" s="312"/>
      <c r="Q11" s="311"/>
      <c r="R11" s="313" t="str">
        <f xml:space="preserve"> D12&amp;" - "&amp;O12</f>
        <v>2019 - 2023</v>
      </c>
      <c r="S11" s="343"/>
      <c r="U11" s="310" t="s">
        <v>128</v>
      </c>
      <c r="V11" s="312"/>
      <c r="W11" s="312"/>
      <c r="X11" s="312"/>
      <c r="Y11" s="312"/>
      <c r="Z11" s="312"/>
      <c r="AA11" s="312"/>
      <c r="AB11" s="312"/>
      <c r="AC11" s="312"/>
      <c r="AD11" s="312"/>
      <c r="AE11" s="312"/>
      <c r="AF11" s="312"/>
      <c r="AG11" s="312"/>
      <c r="AH11" s="312"/>
      <c r="AI11" s="312"/>
      <c r="AJ11" s="312"/>
      <c r="AK11" s="335"/>
    </row>
    <row r="12" spans="2:37" ht="15" customHeight="1" outlineLevel="1">
      <c r="B12" s="341"/>
      <c r="C12" s="308"/>
      <c r="D12" s="310">
        <f>$C$3-5</f>
        <v>2019</v>
      </c>
      <c r="E12" s="311"/>
      <c r="F12" s="310">
        <f>$C$3-4</f>
        <v>2020</v>
      </c>
      <c r="G12" s="312"/>
      <c r="H12" s="311"/>
      <c r="I12" s="310">
        <f>$C$3-3</f>
        <v>2021</v>
      </c>
      <c r="J12" s="312"/>
      <c r="K12" s="311"/>
      <c r="L12" s="310">
        <f>$C$3-2</f>
        <v>2022</v>
      </c>
      <c r="M12" s="312"/>
      <c r="N12" s="311"/>
      <c r="O12" s="310">
        <f>$C$3-1</f>
        <v>2023</v>
      </c>
      <c r="P12" s="312"/>
      <c r="Q12" s="311"/>
      <c r="R12" s="315"/>
      <c r="S12" s="344"/>
      <c r="U12" s="310">
        <f>$C$3</f>
        <v>2024</v>
      </c>
      <c r="V12" s="312"/>
      <c r="W12" s="311"/>
      <c r="X12" s="310">
        <f>$C$3+1</f>
        <v>2025</v>
      </c>
      <c r="Y12" s="312"/>
      <c r="Z12" s="311"/>
      <c r="AA12" s="310">
        <f>$C$3+2</f>
        <v>2026</v>
      </c>
      <c r="AB12" s="312"/>
      <c r="AC12" s="311"/>
      <c r="AD12" s="310">
        <f>$C$3+3</f>
        <v>2027</v>
      </c>
      <c r="AE12" s="312"/>
      <c r="AF12" s="311"/>
      <c r="AG12" s="310">
        <f>$C$3+4</f>
        <v>2028</v>
      </c>
      <c r="AH12" s="312"/>
      <c r="AI12" s="311"/>
      <c r="AJ12" s="317" t="str">
        <f>U12&amp;" - "&amp;AG12</f>
        <v>2024 - 2028</v>
      </c>
      <c r="AK12" s="334"/>
    </row>
    <row r="13" spans="2:37" ht="28.9" outlineLevel="1">
      <c r="B13" s="342"/>
      <c r="C13" s="309"/>
      <c r="D13" s="64" t="s">
        <v>149</v>
      </c>
      <c r="E13" s="65" t="s">
        <v>150</v>
      </c>
      <c r="F13" s="64" t="s">
        <v>149</v>
      </c>
      <c r="G13" s="8" t="s">
        <v>150</v>
      </c>
      <c r="H13" s="65" t="s">
        <v>131</v>
      </c>
      <c r="I13" s="64" t="s">
        <v>149</v>
      </c>
      <c r="J13" s="8" t="s">
        <v>150</v>
      </c>
      <c r="K13" s="65" t="s">
        <v>131</v>
      </c>
      <c r="L13" s="64" t="s">
        <v>149</v>
      </c>
      <c r="M13" s="8" t="s">
        <v>150</v>
      </c>
      <c r="N13" s="65" t="s">
        <v>131</v>
      </c>
      <c r="O13" s="64" t="s">
        <v>149</v>
      </c>
      <c r="P13" s="8" t="s">
        <v>150</v>
      </c>
      <c r="Q13" s="65" t="s">
        <v>131</v>
      </c>
      <c r="R13" s="8" t="s">
        <v>123</v>
      </c>
      <c r="S13" s="58" t="s">
        <v>132</v>
      </c>
      <c r="U13" s="64" t="s">
        <v>149</v>
      </c>
      <c r="V13" s="8" t="s">
        <v>150</v>
      </c>
      <c r="W13" s="65" t="s">
        <v>131</v>
      </c>
      <c r="X13" s="64" t="s">
        <v>149</v>
      </c>
      <c r="Y13" s="8" t="s">
        <v>150</v>
      </c>
      <c r="Z13" s="65" t="s">
        <v>131</v>
      </c>
      <c r="AA13" s="64" t="s">
        <v>149</v>
      </c>
      <c r="AB13" s="8" t="s">
        <v>150</v>
      </c>
      <c r="AC13" s="65" t="s">
        <v>131</v>
      </c>
      <c r="AD13" s="64" t="s">
        <v>149</v>
      </c>
      <c r="AE13" s="8" t="s">
        <v>150</v>
      </c>
      <c r="AF13" s="65" t="s">
        <v>131</v>
      </c>
      <c r="AG13" s="64" t="s">
        <v>149</v>
      </c>
      <c r="AH13" s="8" t="s">
        <v>150</v>
      </c>
      <c r="AI13" s="65" t="s">
        <v>131</v>
      </c>
      <c r="AJ13" s="8" t="s">
        <v>123</v>
      </c>
      <c r="AK13" s="58" t="s">
        <v>132</v>
      </c>
    </row>
    <row r="14" spans="2:37" outlineLevel="1">
      <c r="B14" s="235" t="s">
        <v>75</v>
      </c>
      <c r="C14" s="62" t="s">
        <v>151</v>
      </c>
      <c r="D14" s="78"/>
      <c r="E14" s="79">
        <f>D14</f>
        <v>0</v>
      </c>
      <c r="F14" s="78"/>
      <c r="G14" s="155">
        <f t="shared" ref="G14:G36" si="0">E14+F14</f>
        <v>0</v>
      </c>
      <c r="H14" s="159">
        <f t="shared" ref="H14:H36" si="1">IFERROR((G14-E14)/E14,0)</f>
        <v>0</v>
      </c>
      <c r="I14" s="78"/>
      <c r="J14" s="155">
        <f t="shared" ref="J14:J247" si="2">G14+I14</f>
        <v>0</v>
      </c>
      <c r="K14" s="159">
        <f t="shared" ref="K14:K247" si="3">IFERROR((J14-G14)/G14,0)</f>
        <v>0</v>
      </c>
      <c r="L14" s="78"/>
      <c r="M14" s="155">
        <f t="shared" ref="M14:M247" si="4">J14+L14</f>
        <v>0</v>
      </c>
      <c r="N14" s="159">
        <f t="shared" ref="N14:N247" si="5">IFERROR((M14-J14)/J14,0)</f>
        <v>0</v>
      </c>
      <c r="O14" s="78"/>
      <c r="P14" s="155">
        <f t="shared" ref="P14:P36" si="6">M14+O14</f>
        <v>0</v>
      </c>
      <c r="Q14" s="159">
        <f t="shared" ref="Q14:Q37" si="7">IFERROR((P14-M14)/M14,0)</f>
        <v>0</v>
      </c>
      <c r="R14" s="151">
        <f t="shared" ref="R14:R37" si="8">D14+F14+I14+L14+O14</f>
        <v>0</v>
      </c>
      <c r="S14" s="161">
        <f t="shared" ref="S14:S37" si="9">IFERROR((P14/E14)^(1/4)-1,0)</f>
        <v>0</v>
      </c>
      <c r="U14" s="78"/>
      <c r="V14" s="155">
        <f t="shared" ref="V14:V36" si="10">P14+U14</f>
        <v>0</v>
      </c>
      <c r="W14" s="159">
        <f>IFERROR((V14-P14)/P14,0)</f>
        <v>0</v>
      </c>
      <c r="X14" s="78"/>
      <c r="Y14" s="155">
        <f t="shared" ref="Y14:Y36" si="11">V14+X14</f>
        <v>0</v>
      </c>
      <c r="Z14" s="159">
        <f t="shared" ref="Z14:Z36" si="12">IFERROR((Y14-V14)/V14,0)</f>
        <v>0</v>
      </c>
      <c r="AA14" s="78"/>
      <c r="AB14" s="155">
        <f t="shared" ref="AB14:AB36" si="13">Y14+AA14</f>
        <v>0</v>
      </c>
      <c r="AC14" s="159">
        <f t="shared" ref="AC14:AC36" si="14">IFERROR((AB14-Y14)/Y14,0)</f>
        <v>0</v>
      </c>
      <c r="AD14" s="78"/>
      <c r="AE14" s="155">
        <f t="shared" ref="AE14:AE36" si="15">AB14+AD14</f>
        <v>0</v>
      </c>
      <c r="AF14" s="159">
        <f t="shared" ref="AF14:AF36" si="16">IFERROR((AE14-AB14)/AB14,0)</f>
        <v>0</v>
      </c>
      <c r="AG14" s="78"/>
      <c r="AH14" s="155">
        <f t="shared" ref="AH14:AH36" si="17">AE14+AG14</f>
        <v>0</v>
      </c>
      <c r="AI14" s="159">
        <f t="shared" ref="AI14:AI36" si="18">IFERROR((AH14-AE14)/AE14,0)</f>
        <v>0</v>
      </c>
      <c r="AJ14" s="162">
        <f>U14+X14+AA14+AD14+AG14</f>
        <v>0</v>
      </c>
      <c r="AK14" s="161">
        <f>IFERROR((AH14/V14)^(1/4)-1,0)</f>
        <v>0</v>
      </c>
    </row>
    <row r="15" spans="2:37" outlineLevel="1">
      <c r="B15" s="236" t="s">
        <v>76</v>
      </c>
      <c r="C15" s="62" t="s">
        <v>151</v>
      </c>
      <c r="D15" s="78"/>
      <c r="E15" s="79">
        <f t="shared" ref="E15:E17" si="19">D15</f>
        <v>0</v>
      </c>
      <c r="F15" s="78"/>
      <c r="G15" s="155">
        <f t="shared" si="0"/>
        <v>0</v>
      </c>
      <c r="H15" s="159">
        <f t="shared" si="1"/>
        <v>0</v>
      </c>
      <c r="I15" s="78"/>
      <c r="J15" s="155">
        <f t="shared" si="2"/>
        <v>0</v>
      </c>
      <c r="K15" s="159">
        <f t="shared" si="3"/>
        <v>0</v>
      </c>
      <c r="L15" s="78"/>
      <c r="M15" s="155">
        <f t="shared" si="4"/>
        <v>0</v>
      </c>
      <c r="N15" s="159">
        <f t="shared" si="5"/>
        <v>0</v>
      </c>
      <c r="O15" s="78"/>
      <c r="P15" s="155">
        <f t="shared" si="6"/>
        <v>0</v>
      </c>
      <c r="Q15" s="159">
        <f t="shared" si="7"/>
        <v>0</v>
      </c>
      <c r="R15" s="151">
        <f t="shared" si="8"/>
        <v>0</v>
      </c>
      <c r="S15" s="161">
        <f t="shared" si="9"/>
        <v>0</v>
      </c>
      <c r="U15" s="78"/>
      <c r="V15" s="155">
        <f t="shared" si="10"/>
        <v>0</v>
      </c>
      <c r="W15" s="159">
        <f t="shared" ref="W15:W36" si="20">IFERROR((V15-P15)/P15,0)</f>
        <v>0</v>
      </c>
      <c r="X15" s="78">
        <v>8000</v>
      </c>
      <c r="Y15" s="155">
        <f t="shared" si="11"/>
        <v>8000</v>
      </c>
      <c r="Z15" s="159">
        <f t="shared" si="12"/>
        <v>0</v>
      </c>
      <c r="AA15" s="78"/>
      <c r="AB15" s="155">
        <f t="shared" si="13"/>
        <v>8000</v>
      </c>
      <c r="AC15" s="159">
        <f t="shared" si="14"/>
        <v>0</v>
      </c>
      <c r="AD15" s="78"/>
      <c r="AE15" s="155">
        <f t="shared" si="15"/>
        <v>8000</v>
      </c>
      <c r="AF15" s="159">
        <f t="shared" si="16"/>
        <v>0</v>
      </c>
      <c r="AG15" s="78"/>
      <c r="AH15" s="155">
        <f t="shared" si="17"/>
        <v>8000</v>
      </c>
      <c r="AI15" s="159">
        <f t="shared" si="18"/>
        <v>0</v>
      </c>
      <c r="AJ15" s="162">
        <f t="shared" ref="AJ15:AJ36" si="21">U15+X15+AA15+AD15+AG15</f>
        <v>8000</v>
      </c>
      <c r="AK15" s="161">
        <f t="shared" ref="AK15:AK36" si="22">IFERROR((AH15/V15)^(1/4)-1,0)</f>
        <v>0</v>
      </c>
    </row>
    <row r="16" spans="2:37" outlineLevel="1">
      <c r="B16" s="236" t="s">
        <v>77</v>
      </c>
      <c r="C16" s="62" t="s">
        <v>151</v>
      </c>
      <c r="D16" s="78"/>
      <c r="E16" s="79">
        <f t="shared" si="19"/>
        <v>0</v>
      </c>
      <c r="F16" s="78"/>
      <c r="G16" s="155">
        <f t="shared" si="0"/>
        <v>0</v>
      </c>
      <c r="H16" s="159">
        <f t="shared" si="1"/>
        <v>0</v>
      </c>
      <c r="I16" s="78"/>
      <c r="J16" s="155">
        <f t="shared" si="2"/>
        <v>0</v>
      </c>
      <c r="K16" s="159">
        <f t="shared" si="3"/>
        <v>0</v>
      </c>
      <c r="L16" s="78"/>
      <c r="M16" s="155">
        <f t="shared" si="4"/>
        <v>0</v>
      </c>
      <c r="N16" s="159">
        <f t="shared" si="5"/>
        <v>0</v>
      </c>
      <c r="O16" s="78"/>
      <c r="P16" s="155">
        <f t="shared" si="6"/>
        <v>0</v>
      </c>
      <c r="Q16" s="159">
        <f t="shared" si="7"/>
        <v>0</v>
      </c>
      <c r="R16" s="151">
        <f t="shared" si="8"/>
        <v>0</v>
      </c>
      <c r="S16" s="161">
        <f t="shared" si="9"/>
        <v>0</v>
      </c>
      <c r="U16" s="78"/>
      <c r="V16" s="155">
        <f t="shared" si="10"/>
        <v>0</v>
      </c>
      <c r="W16" s="159">
        <f t="shared" si="20"/>
        <v>0</v>
      </c>
      <c r="X16" s="78"/>
      <c r="Y16" s="155">
        <f t="shared" si="11"/>
        <v>0</v>
      </c>
      <c r="Z16" s="159">
        <f t="shared" si="12"/>
        <v>0</v>
      </c>
      <c r="AA16" s="78"/>
      <c r="AB16" s="155">
        <f t="shared" si="13"/>
        <v>0</v>
      </c>
      <c r="AC16" s="159">
        <f t="shared" si="14"/>
        <v>0</v>
      </c>
      <c r="AD16" s="78"/>
      <c r="AE16" s="155">
        <f t="shared" si="15"/>
        <v>0</v>
      </c>
      <c r="AF16" s="159">
        <f t="shared" si="16"/>
        <v>0</v>
      </c>
      <c r="AG16" s="78"/>
      <c r="AH16" s="155">
        <f t="shared" si="17"/>
        <v>0</v>
      </c>
      <c r="AI16" s="159">
        <f t="shared" si="18"/>
        <v>0</v>
      </c>
      <c r="AJ16" s="162">
        <f t="shared" si="21"/>
        <v>0</v>
      </c>
      <c r="AK16" s="161">
        <f t="shared" si="22"/>
        <v>0</v>
      </c>
    </row>
    <row r="17" spans="2:37" outlineLevel="1">
      <c r="B17" s="235" t="s">
        <v>78</v>
      </c>
      <c r="C17" s="62" t="s">
        <v>151</v>
      </c>
      <c r="D17" s="232"/>
      <c r="E17" s="79">
        <f t="shared" si="19"/>
        <v>0</v>
      </c>
      <c r="F17" s="78"/>
      <c r="G17" s="155">
        <f t="shared" si="0"/>
        <v>0</v>
      </c>
      <c r="H17" s="159">
        <f t="shared" si="1"/>
        <v>0</v>
      </c>
      <c r="I17" s="78"/>
      <c r="J17" s="155">
        <f t="shared" si="2"/>
        <v>0</v>
      </c>
      <c r="K17" s="159">
        <f t="shared" si="3"/>
        <v>0</v>
      </c>
      <c r="L17" s="78"/>
      <c r="M17" s="155">
        <f t="shared" si="4"/>
        <v>0</v>
      </c>
      <c r="N17" s="159">
        <f t="shared" si="5"/>
        <v>0</v>
      </c>
      <c r="O17" s="78"/>
      <c r="P17" s="155">
        <f t="shared" si="6"/>
        <v>0</v>
      </c>
      <c r="Q17" s="159">
        <f t="shared" si="7"/>
        <v>0</v>
      </c>
      <c r="R17" s="151">
        <f t="shared" si="8"/>
        <v>0</v>
      </c>
      <c r="S17" s="161">
        <f t="shared" si="9"/>
        <v>0</v>
      </c>
      <c r="U17" s="78"/>
      <c r="V17" s="155">
        <f t="shared" si="10"/>
        <v>0</v>
      </c>
      <c r="W17" s="159">
        <f t="shared" si="20"/>
        <v>0</v>
      </c>
      <c r="X17" s="78"/>
      <c r="Y17" s="155">
        <f t="shared" si="11"/>
        <v>0</v>
      </c>
      <c r="Z17" s="159">
        <f t="shared" si="12"/>
        <v>0</v>
      </c>
      <c r="AA17" s="78"/>
      <c r="AB17" s="155">
        <f t="shared" si="13"/>
        <v>0</v>
      </c>
      <c r="AC17" s="159">
        <f t="shared" si="14"/>
        <v>0</v>
      </c>
      <c r="AD17" s="78"/>
      <c r="AE17" s="155">
        <f t="shared" si="15"/>
        <v>0</v>
      </c>
      <c r="AF17" s="159">
        <f t="shared" si="16"/>
        <v>0</v>
      </c>
      <c r="AG17" s="78"/>
      <c r="AH17" s="155">
        <f t="shared" si="17"/>
        <v>0</v>
      </c>
      <c r="AI17" s="159">
        <f t="shared" si="18"/>
        <v>0</v>
      </c>
      <c r="AJ17" s="162">
        <f t="shared" si="21"/>
        <v>0</v>
      </c>
      <c r="AK17" s="161">
        <f t="shared" si="22"/>
        <v>0</v>
      </c>
    </row>
    <row r="18" spans="2:37" outlineLevel="1">
      <c r="B18" s="236" t="s">
        <v>79</v>
      </c>
      <c r="C18" s="62" t="s">
        <v>151</v>
      </c>
      <c r="D18" s="78"/>
      <c r="E18" s="79">
        <v>2954</v>
      </c>
      <c r="F18" s="78"/>
      <c r="G18" s="155">
        <f t="shared" si="0"/>
        <v>2954</v>
      </c>
      <c r="H18" s="159">
        <f t="shared" si="1"/>
        <v>0</v>
      </c>
      <c r="I18" s="78"/>
      <c r="J18" s="155">
        <f t="shared" si="2"/>
        <v>2954</v>
      </c>
      <c r="K18" s="159">
        <f t="shared" si="3"/>
        <v>0</v>
      </c>
      <c r="L18" s="78"/>
      <c r="M18" s="155">
        <f t="shared" si="4"/>
        <v>2954</v>
      </c>
      <c r="N18" s="159">
        <f t="shared" si="5"/>
        <v>0</v>
      </c>
      <c r="O18" s="78"/>
      <c r="P18" s="155">
        <f t="shared" si="6"/>
        <v>2954</v>
      </c>
      <c r="Q18" s="159">
        <f t="shared" si="7"/>
        <v>0</v>
      </c>
      <c r="R18" s="151">
        <f t="shared" si="8"/>
        <v>0</v>
      </c>
      <c r="S18" s="161">
        <f t="shared" si="9"/>
        <v>0</v>
      </c>
      <c r="U18" s="78">
        <v>2860</v>
      </c>
      <c r="V18" s="155">
        <f t="shared" si="10"/>
        <v>5814</v>
      </c>
      <c r="W18" s="159">
        <f t="shared" si="20"/>
        <v>0.96817874069058907</v>
      </c>
      <c r="X18" s="78">
        <v>19100</v>
      </c>
      <c r="Y18" s="155">
        <f t="shared" si="11"/>
        <v>24914</v>
      </c>
      <c r="Z18" s="159">
        <f t="shared" si="12"/>
        <v>3.2851737186102512</v>
      </c>
      <c r="AA18" s="78"/>
      <c r="AB18" s="155">
        <f t="shared" si="13"/>
        <v>24914</v>
      </c>
      <c r="AC18" s="159">
        <f t="shared" si="14"/>
        <v>0</v>
      </c>
      <c r="AD18" s="78"/>
      <c r="AE18" s="155">
        <f t="shared" si="15"/>
        <v>24914</v>
      </c>
      <c r="AF18" s="159">
        <f t="shared" si="16"/>
        <v>0</v>
      </c>
      <c r="AG18" s="78"/>
      <c r="AH18" s="155">
        <f t="shared" si="17"/>
        <v>24914</v>
      </c>
      <c r="AI18" s="159">
        <f t="shared" si="18"/>
        <v>0</v>
      </c>
      <c r="AJ18" s="162">
        <f t="shared" si="21"/>
        <v>21960</v>
      </c>
      <c r="AK18" s="161">
        <f t="shared" si="22"/>
        <v>0.43877243320495651</v>
      </c>
    </row>
    <row r="19" spans="2:37" outlineLevel="1">
      <c r="B19" s="236" t="s">
        <v>80</v>
      </c>
      <c r="C19" s="62" t="s">
        <v>151</v>
      </c>
      <c r="D19" s="78"/>
      <c r="E19" s="79">
        <v>7822</v>
      </c>
      <c r="F19" s="78"/>
      <c r="G19" s="155">
        <f t="shared" si="0"/>
        <v>7822</v>
      </c>
      <c r="H19" s="159">
        <f t="shared" si="1"/>
        <v>0</v>
      </c>
      <c r="I19" s="78"/>
      <c r="J19" s="155">
        <f t="shared" si="2"/>
        <v>7822</v>
      </c>
      <c r="K19" s="159">
        <f t="shared" si="3"/>
        <v>0</v>
      </c>
      <c r="L19" s="78"/>
      <c r="M19" s="155">
        <f t="shared" si="4"/>
        <v>7822</v>
      </c>
      <c r="N19" s="159">
        <f t="shared" si="5"/>
        <v>0</v>
      </c>
      <c r="O19" s="78"/>
      <c r="P19" s="155">
        <f t="shared" si="6"/>
        <v>7822</v>
      </c>
      <c r="Q19" s="159">
        <f t="shared" si="7"/>
        <v>0</v>
      </c>
      <c r="R19" s="151">
        <f t="shared" si="8"/>
        <v>0</v>
      </c>
      <c r="S19" s="161">
        <f t="shared" si="9"/>
        <v>0</v>
      </c>
      <c r="U19" s="78"/>
      <c r="V19" s="155">
        <f t="shared" si="10"/>
        <v>7822</v>
      </c>
      <c r="W19" s="159">
        <f t="shared" si="20"/>
        <v>0</v>
      </c>
      <c r="X19" s="78"/>
      <c r="Y19" s="155">
        <f t="shared" si="11"/>
        <v>7822</v>
      </c>
      <c r="Z19" s="159">
        <f t="shared" si="12"/>
        <v>0</v>
      </c>
      <c r="AA19" s="78"/>
      <c r="AB19" s="155">
        <f t="shared" si="13"/>
        <v>7822</v>
      </c>
      <c r="AC19" s="159">
        <f t="shared" si="14"/>
        <v>0</v>
      </c>
      <c r="AD19" s="78"/>
      <c r="AE19" s="155">
        <f t="shared" si="15"/>
        <v>7822</v>
      </c>
      <c r="AF19" s="159">
        <f t="shared" si="16"/>
        <v>0</v>
      </c>
      <c r="AG19" s="78"/>
      <c r="AH19" s="155">
        <f t="shared" si="17"/>
        <v>7822</v>
      </c>
      <c r="AI19" s="159">
        <f t="shared" si="18"/>
        <v>0</v>
      </c>
      <c r="AJ19" s="162">
        <f t="shared" si="21"/>
        <v>0</v>
      </c>
      <c r="AK19" s="161">
        <f t="shared" si="22"/>
        <v>0</v>
      </c>
    </row>
    <row r="20" spans="2:37" outlineLevel="1">
      <c r="B20" s="235" t="s">
        <v>81</v>
      </c>
      <c r="C20" s="62" t="s">
        <v>151</v>
      </c>
      <c r="D20" s="78"/>
      <c r="E20" s="79"/>
      <c r="F20" s="78"/>
      <c r="G20" s="155">
        <f t="shared" si="0"/>
        <v>0</v>
      </c>
      <c r="H20" s="159">
        <f t="shared" si="1"/>
        <v>0</v>
      </c>
      <c r="I20" s="78"/>
      <c r="J20" s="155">
        <f t="shared" si="2"/>
        <v>0</v>
      </c>
      <c r="K20" s="159">
        <f t="shared" si="3"/>
        <v>0</v>
      </c>
      <c r="L20" s="78"/>
      <c r="M20" s="155">
        <f t="shared" si="4"/>
        <v>0</v>
      </c>
      <c r="N20" s="159">
        <f t="shared" si="5"/>
        <v>0</v>
      </c>
      <c r="O20" s="78"/>
      <c r="P20" s="155">
        <f t="shared" si="6"/>
        <v>0</v>
      </c>
      <c r="Q20" s="159">
        <f t="shared" si="7"/>
        <v>0</v>
      </c>
      <c r="R20" s="151">
        <f t="shared" si="8"/>
        <v>0</v>
      </c>
      <c r="S20" s="161">
        <f t="shared" si="9"/>
        <v>0</v>
      </c>
      <c r="U20" s="78"/>
      <c r="V20" s="155">
        <f t="shared" si="10"/>
        <v>0</v>
      </c>
      <c r="W20" s="159">
        <f t="shared" si="20"/>
        <v>0</v>
      </c>
      <c r="X20" s="78"/>
      <c r="Y20" s="155">
        <f t="shared" si="11"/>
        <v>0</v>
      </c>
      <c r="Z20" s="159">
        <f t="shared" si="12"/>
        <v>0</v>
      </c>
      <c r="AA20" s="78"/>
      <c r="AB20" s="155">
        <f t="shared" si="13"/>
        <v>0</v>
      </c>
      <c r="AC20" s="159">
        <f t="shared" si="14"/>
        <v>0</v>
      </c>
      <c r="AD20" s="78"/>
      <c r="AE20" s="155">
        <f t="shared" si="15"/>
        <v>0</v>
      </c>
      <c r="AF20" s="159">
        <f t="shared" si="16"/>
        <v>0</v>
      </c>
      <c r="AG20" s="78"/>
      <c r="AH20" s="155">
        <f t="shared" si="17"/>
        <v>0</v>
      </c>
      <c r="AI20" s="159">
        <f t="shared" si="18"/>
        <v>0</v>
      </c>
      <c r="AJ20" s="162">
        <f t="shared" si="21"/>
        <v>0</v>
      </c>
      <c r="AK20" s="161">
        <f t="shared" si="22"/>
        <v>0</v>
      </c>
    </row>
    <row r="21" spans="2:37" outlineLevel="1">
      <c r="B21" s="236" t="s">
        <v>82</v>
      </c>
      <c r="C21" s="62" t="s">
        <v>151</v>
      </c>
      <c r="D21" s="234"/>
      <c r="E21" s="79"/>
      <c r="F21" s="78"/>
      <c r="G21" s="155">
        <f t="shared" si="0"/>
        <v>0</v>
      </c>
      <c r="H21" s="159">
        <f t="shared" si="1"/>
        <v>0</v>
      </c>
      <c r="I21" s="78"/>
      <c r="J21" s="155">
        <f t="shared" si="2"/>
        <v>0</v>
      </c>
      <c r="K21" s="159">
        <f t="shared" si="3"/>
        <v>0</v>
      </c>
      <c r="L21" s="78"/>
      <c r="M21" s="155">
        <f t="shared" si="4"/>
        <v>0</v>
      </c>
      <c r="N21" s="159">
        <f t="shared" si="5"/>
        <v>0</v>
      </c>
      <c r="O21" s="78"/>
      <c r="P21" s="155">
        <f t="shared" si="6"/>
        <v>0</v>
      </c>
      <c r="Q21" s="159">
        <f t="shared" si="7"/>
        <v>0</v>
      </c>
      <c r="R21" s="151">
        <f t="shared" si="8"/>
        <v>0</v>
      </c>
      <c r="S21" s="161">
        <f t="shared" si="9"/>
        <v>0</v>
      </c>
      <c r="U21" s="78"/>
      <c r="V21" s="155">
        <f t="shared" si="10"/>
        <v>0</v>
      </c>
      <c r="W21" s="159">
        <f t="shared" si="20"/>
        <v>0</v>
      </c>
      <c r="X21" s="78"/>
      <c r="Y21" s="155">
        <f t="shared" si="11"/>
        <v>0</v>
      </c>
      <c r="Z21" s="159">
        <f t="shared" si="12"/>
        <v>0</v>
      </c>
      <c r="AA21" s="78">
        <v>18700</v>
      </c>
      <c r="AB21" s="155">
        <f t="shared" si="13"/>
        <v>18700</v>
      </c>
      <c r="AC21" s="159">
        <f t="shared" si="14"/>
        <v>0</v>
      </c>
      <c r="AD21" s="78"/>
      <c r="AE21" s="155">
        <f t="shared" si="15"/>
        <v>18700</v>
      </c>
      <c r="AF21" s="159">
        <f t="shared" si="16"/>
        <v>0</v>
      </c>
      <c r="AG21" s="78"/>
      <c r="AH21" s="155">
        <f t="shared" si="17"/>
        <v>18700</v>
      </c>
      <c r="AI21" s="159">
        <f t="shared" si="18"/>
        <v>0</v>
      </c>
      <c r="AJ21" s="162">
        <f t="shared" si="21"/>
        <v>18700</v>
      </c>
      <c r="AK21" s="161">
        <f t="shared" si="22"/>
        <v>0</v>
      </c>
    </row>
    <row r="22" spans="2:37" outlineLevel="1">
      <c r="B22" s="236" t="s">
        <v>83</v>
      </c>
      <c r="C22" s="62" t="s">
        <v>151</v>
      </c>
      <c r="D22" s="234"/>
      <c r="E22" s="79"/>
      <c r="F22" s="78"/>
      <c r="G22" s="155">
        <f t="shared" si="0"/>
        <v>0</v>
      </c>
      <c r="H22" s="159">
        <f t="shared" si="1"/>
        <v>0</v>
      </c>
      <c r="I22" s="78"/>
      <c r="J22" s="155">
        <f t="shared" si="2"/>
        <v>0</v>
      </c>
      <c r="K22" s="159">
        <f t="shared" si="3"/>
        <v>0</v>
      </c>
      <c r="L22" s="78"/>
      <c r="M22" s="155">
        <f t="shared" si="4"/>
        <v>0</v>
      </c>
      <c r="N22" s="159">
        <f t="shared" si="5"/>
        <v>0</v>
      </c>
      <c r="O22" s="78"/>
      <c r="P22" s="155">
        <f t="shared" si="6"/>
        <v>0</v>
      </c>
      <c r="Q22" s="159">
        <f t="shared" si="7"/>
        <v>0</v>
      </c>
      <c r="R22" s="151">
        <f t="shared" si="8"/>
        <v>0</v>
      </c>
      <c r="S22" s="161">
        <f t="shared" si="9"/>
        <v>0</v>
      </c>
      <c r="U22" s="78"/>
      <c r="V22" s="155">
        <f t="shared" si="10"/>
        <v>0</v>
      </c>
      <c r="W22" s="159">
        <f t="shared" si="20"/>
        <v>0</v>
      </c>
      <c r="X22" s="78"/>
      <c r="Y22" s="155">
        <f t="shared" si="11"/>
        <v>0</v>
      </c>
      <c r="Z22" s="159">
        <f t="shared" si="12"/>
        <v>0</v>
      </c>
      <c r="AA22" s="78"/>
      <c r="AB22" s="155">
        <f t="shared" si="13"/>
        <v>0</v>
      </c>
      <c r="AC22" s="159">
        <f t="shared" si="14"/>
        <v>0</v>
      </c>
      <c r="AD22" s="78"/>
      <c r="AE22" s="155">
        <f t="shared" si="15"/>
        <v>0</v>
      </c>
      <c r="AF22" s="159">
        <f t="shared" si="16"/>
        <v>0</v>
      </c>
      <c r="AG22" s="78"/>
      <c r="AH22" s="155">
        <f t="shared" si="17"/>
        <v>0</v>
      </c>
      <c r="AI22" s="159">
        <f t="shared" si="18"/>
        <v>0</v>
      </c>
      <c r="AJ22" s="162">
        <f t="shared" si="21"/>
        <v>0</v>
      </c>
      <c r="AK22" s="161">
        <f t="shared" si="22"/>
        <v>0</v>
      </c>
    </row>
    <row r="23" spans="2:37" outlineLevel="1">
      <c r="B23" s="235" t="s">
        <v>84</v>
      </c>
      <c r="C23" s="62" t="s">
        <v>151</v>
      </c>
      <c r="D23" s="78"/>
      <c r="E23" s="79"/>
      <c r="F23" s="78"/>
      <c r="G23" s="155">
        <f t="shared" si="0"/>
        <v>0</v>
      </c>
      <c r="H23" s="159">
        <f t="shared" si="1"/>
        <v>0</v>
      </c>
      <c r="I23" s="78"/>
      <c r="J23" s="155">
        <f t="shared" si="2"/>
        <v>0</v>
      </c>
      <c r="K23" s="159">
        <f t="shared" si="3"/>
        <v>0</v>
      </c>
      <c r="L23" s="78"/>
      <c r="M23" s="155">
        <f t="shared" si="4"/>
        <v>0</v>
      </c>
      <c r="N23" s="159">
        <f t="shared" si="5"/>
        <v>0</v>
      </c>
      <c r="O23" s="78"/>
      <c r="P23" s="155">
        <f t="shared" si="6"/>
        <v>0</v>
      </c>
      <c r="Q23" s="159">
        <f t="shared" si="7"/>
        <v>0</v>
      </c>
      <c r="R23" s="151">
        <f t="shared" si="8"/>
        <v>0</v>
      </c>
      <c r="S23" s="161">
        <f t="shared" si="9"/>
        <v>0</v>
      </c>
      <c r="U23" s="78"/>
      <c r="V23" s="155">
        <f t="shared" si="10"/>
        <v>0</v>
      </c>
      <c r="W23" s="159">
        <f t="shared" si="20"/>
        <v>0</v>
      </c>
      <c r="X23" s="78"/>
      <c r="Y23" s="155">
        <f t="shared" si="11"/>
        <v>0</v>
      </c>
      <c r="Z23" s="159">
        <f t="shared" si="12"/>
        <v>0</v>
      </c>
      <c r="AA23" s="78"/>
      <c r="AB23" s="155">
        <f t="shared" si="13"/>
        <v>0</v>
      </c>
      <c r="AC23" s="159">
        <f t="shared" si="14"/>
        <v>0</v>
      </c>
      <c r="AD23" s="78"/>
      <c r="AE23" s="155">
        <f t="shared" si="15"/>
        <v>0</v>
      </c>
      <c r="AF23" s="159">
        <f t="shared" si="16"/>
        <v>0</v>
      </c>
      <c r="AG23" s="78"/>
      <c r="AH23" s="155">
        <f t="shared" si="17"/>
        <v>0</v>
      </c>
      <c r="AI23" s="159">
        <f t="shared" si="18"/>
        <v>0</v>
      </c>
      <c r="AJ23" s="162">
        <f t="shared" si="21"/>
        <v>0</v>
      </c>
      <c r="AK23" s="161">
        <f t="shared" si="22"/>
        <v>0</v>
      </c>
    </row>
    <row r="24" spans="2:37" outlineLevel="1">
      <c r="B24" s="237" t="s">
        <v>85</v>
      </c>
      <c r="C24" s="62" t="s">
        <v>151</v>
      </c>
      <c r="D24" s="78"/>
      <c r="E24" s="79">
        <v>3</v>
      </c>
      <c r="F24" s="78"/>
      <c r="G24" s="155">
        <f t="shared" si="0"/>
        <v>3</v>
      </c>
      <c r="H24" s="159">
        <f t="shared" si="1"/>
        <v>0</v>
      </c>
      <c r="I24" s="78"/>
      <c r="J24" s="155">
        <f t="shared" si="2"/>
        <v>3</v>
      </c>
      <c r="K24" s="159">
        <f t="shared" si="3"/>
        <v>0</v>
      </c>
      <c r="L24" s="78">
        <v>2600</v>
      </c>
      <c r="M24" s="155">
        <f t="shared" si="4"/>
        <v>2603</v>
      </c>
      <c r="N24" s="159">
        <f t="shared" si="5"/>
        <v>866.66666666666663</v>
      </c>
      <c r="O24" s="78"/>
      <c r="P24" s="155">
        <f t="shared" si="6"/>
        <v>2603</v>
      </c>
      <c r="Q24" s="159">
        <f t="shared" si="7"/>
        <v>0</v>
      </c>
      <c r="R24" s="151">
        <f t="shared" si="8"/>
        <v>2600</v>
      </c>
      <c r="S24" s="161">
        <f t="shared" si="9"/>
        <v>4.4273549862543993</v>
      </c>
      <c r="U24" s="78"/>
      <c r="V24" s="155">
        <f t="shared" si="10"/>
        <v>2603</v>
      </c>
      <c r="W24" s="159">
        <f t="shared" si="20"/>
        <v>0</v>
      </c>
      <c r="X24" s="78"/>
      <c r="Y24" s="155">
        <f t="shared" si="11"/>
        <v>2603</v>
      </c>
      <c r="Z24" s="159">
        <f t="shared" si="12"/>
        <v>0</v>
      </c>
      <c r="AA24" s="78"/>
      <c r="AB24" s="155">
        <f t="shared" si="13"/>
        <v>2603</v>
      </c>
      <c r="AC24" s="159">
        <f t="shared" si="14"/>
        <v>0</v>
      </c>
      <c r="AD24" s="78"/>
      <c r="AE24" s="155">
        <f t="shared" si="15"/>
        <v>2603</v>
      </c>
      <c r="AF24" s="159">
        <f t="shared" si="16"/>
        <v>0</v>
      </c>
      <c r="AG24" s="78"/>
      <c r="AH24" s="155">
        <f t="shared" si="17"/>
        <v>2603</v>
      </c>
      <c r="AI24" s="159">
        <f t="shared" si="18"/>
        <v>0</v>
      </c>
      <c r="AJ24" s="162">
        <f t="shared" si="21"/>
        <v>0</v>
      </c>
      <c r="AK24" s="161">
        <f t="shared" si="22"/>
        <v>0</v>
      </c>
    </row>
    <row r="25" spans="2:37" outlineLevel="1">
      <c r="B25" s="235" t="s">
        <v>86</v>
      </c>
      <c r="C25" s="62" t="s">
        <v>151</v>
      </c>
      <c r="D25" s="232"/>
      <c r="E25" s="79"/>
      <c r="F25" s="78"/>
      <c r="G25" s="155">
        <f t="shared" si="0"/>
        <v>0</v>
      </c>
      <c r="H25" s="159">
        <f t="shared" si="1"/>
        <v>0</v>
      </c>
      <c r="I25" s="78"/>
      <c r="J25" s="155">
        <f t="shared" si="2"/>
        <v>0</v>
      </c>
      <c r="K25" s="159">
        <f t="shared" si="3"/>
        <v>0</v>
      </c>
      <c r="L25" s="78"/>
      <c r="M25" s="155">
        <f t="shared" si="4"/>
        <v>0</v>
      </c>
      <c r="N25" s="159">
        <f t="shared" si="5"/>
        <v>0</v>
      </c>
      <c r="O25" s="78"/>
      <c r="P25" s="155">
        <f t="shared" si="6"/>
        <v>0</v>
      </c>
      <c r="Q25" s="159">
        <f t="shared" si="7"/>
        <v>0</v>
      </c>
      <c r="R25" s="151">
        <f t="shared" si="8"/>
        <v>0</v>
      </c>
      <c r="S25" s="161">
        <f t="shared" si="9"/>
        <v>0</v>
      </c>
      <c r="U25" s="78"/>
      <c r="V25" s="155">
        <f t="shared" si="10"/>
        <v>0</v>
      </c>
      <c r="W25" s="159">
        <f t="shared" si="20"/>
        <v>0</v>
      </c>
      <c r="X25" s="78"/>
      <c r="Y25" s="155">
        <f t="shared" si="11"/>
        <v>0</v>
      </c>
      <c r="Z25" s="159">
        <f t="shared" si="12"/>
        <v>0</v>
      </c>
      <c r="AA25" s="78"/>
      <c r="AB25" s="155">
        <f t="shared" si="13"/>
        <v>0</v>
      </c>
      <c r="AC25" s="159">
        <f t="shared" si="14"/>
        <v>0</v>
      </c>
      <c r="AD25" s="78"/>
      <c r="AE25" s="155">
        <f t="shared" si="15"/>
        <v>0</v>
      </c>
      <c r="AF25" s="159">
        <f t="shared" si="16"/>
        <v>0</v>
      </c>
      <c r="AG25" s="78"/>
      <c r="AH25" s="155">
        <f t="shared" si="17"/>
        <v>0</v>
      </c>
      <c r="AI25" s="159">
        <f t="shared" si="18"/>
        <v>0</v>
      </c>
      <c r="AJ25" s="162">
        <f t="shared" si="21"/>
        <v>0</v>
      </c>
      <c r="AK25" s="161">
        <f t="shared" si="22"/>
        <v>0</v>
      </c>
    </row>
    <row r="26" spans="2:37" outlineLevel="1">
      <c r="B26" s="236" t="s">
        <v>87</v>
      </c>
      <c r="C26" s="62" t="s">
        <v>151</v>
      </c>
      <c r="D26" s="78"/>
      <c r="E26" s="79">
        <v>718</v>
      </c>
      <c r="F26" s="78"/>
      <c r="G26" s="155">
        <f t="shared" si="0"/>
        <v>718</v>
      </c>
      <c r="H26" s="159">
        <f t="shared" si="1"/>
        <v>0</v>
      </c>
      <c r="I26" s="78"/>
      <c r="J26" s="155">
        <f t="shared" si="2"/>
        <v>718</v>
      </c>
      <c r="K26" s="159">
        <f t="shared" si="3"/>
        <v>0</v>
      </c>
      <c r="L26" s="78"/>
      <c r="M26" s="155">
        <f t="shared" si="4"/>
        <v>718</v>
      </c>
      <c r="N26" s="159">
        <f t="shared" si="5"/>
        <v>0</v>
      </c>
      <c r="O26" s="78"/>
      <c r="P26" s="155">
        <f t="shared" si="6"/>
        <v>718</v>
      </c>
      <c r="Q26" s="159">
        <f t="shared" si="7"/>
        <v>0</v>
      </c>
      <c r="R26" s="151">
        <f t="shared" si="8"/>
        <v>0</v>
      </c>
      <c r="S26" s="161">
        <f t="shared" si="9"/>
        <v>0</v>
      </c>
      <c r="U26" s="78"/>
      <c r="V26" s="155">
        <f t="shared" si="10"/>
        <v>718</v>
      </c>
      <c r="W26" s="159">
        <f t="shared" si="20"/>
        <v>0</v>
      </c>
      <c r="X26" s="78"/>
      <c r="Y26" s="155">
        <f t="shared" si="11"/>
        <v>718</v>
      </c>
      <c r="Z26" s="159">
        <f t="shared" si="12"/>
        <v>0</v>
      </c>
      <c r="AA26" s="78"/>
      <c r="AB26" s="155">
        <f t="shared" si="13"/>
        <v>718</v>
      </c>
      <c r="AC26" s="159">
        <f t="shared" si="14"/>
        <v>0</v>
      </c>
      <c r="AD26" s="78"/>
      <c r="AE26" s="155">
        <f t="shared" si="15"/>
        <v>718</v>
      </c>
      <c r="AF26" s="159">
        <f t="shared" si="16"/>
        <v>0</v>
      </c>
      <c r="AG26" s="78"/>
      <c r="AH26" s="155">
        <f t="shared" si="17"/>
        <v>718</v>
      </c>
      <c r="AI26" s="159">
        <f t="shared" si="18"/>
        <v>0</v>
      </c>
      <c r="AJ26" s="162">
        <f t="shared" si="21"/>
        <v>0</v>
      </c>
      <c r="AK26" s="161">
        <f t="shared" si="22"/>
        <v>0</v>
      </c>
    </row>
    <row r="27" spans="2:37" outlineLevel="1">
      <c r="B27" s="235" t="s">
        <v>88</v>
      </c>
      <c r="C27" s="62" t="s">
        <v>151</v>
      </c>
      <c r="D27" s="78"/>
      <c r="E27" s="79"/>
      <c r="F27" s="78"/>
      <c r="G27" s="155">
        <f t="shared" si="0"/>
        <v>0</v>
      </c>
      <c r="H27" s="159">
        <f t="shared" si="1"/>
        <v>0</v>
      </c>
      <c r="I27" s="78"/>
      <c r="J27" s="155">
        <f t="shared" si="2"/>
        <v>0</v>
      </c>
      <c r="K27" s="159">
        <f t="shared" si="3"/>
        <v>0</v>
      </c>
      <c r="L27" s="78"/>
      <c r="M27" s="155">
        <f t="shared" si="4"/>
        <v>0</v>
      </c>
      <c r="N27" s="159">
        <f t="shared" si="5"/>
        <v>0</v>
      </c>
      <c r="O27" s="78"/>
      <c r="P27" s="155">
        <f t="shared" si="6"/>
        <v>0</v>
      </c>
      <c r="Q27" s="159">
        <f t="shared" si="7"/>
        <v>0</v>
      </c>
      <c r="R27" s="151">
        <f t="shared" si="8"/>
        <v>0</v>
      </c>
      <c r="S27" s="161">
        <f t="shared" si="9"/>
        <v>0</v>
      </c>
      <c r="U27" s="78"/>
      <c r="V27" s="155">
        <f t="shared" si="10"/>
        <v>0</v>
      </c>
      <c r="W27" s="159">
        <f t="shared" si="20"/>
        <v>0</v>
      </c>
      <c r="X27" s="78"/>
      <c r="Y27" s="155">
        <f t="shared" si="11"/>
        <v>0</v>
      </c>
      <c r="Z27" s="159">
        <f t="shared" si="12"/>
        <v>0</v>
      </c>
      <c r="AA27" s="78"/>
      <c r="AB27" s="155">
        <f t="shared" si="13"/>
        <v>0</v>
      </c>
      <c r="AC27" s="159">
        <f t="shared" si="14"/>
        <v>0</v>
      </c>
      <c r="AD27" s="78"/>
      <c r="AE27" s="155">
        <f t="shared" si="15"/>
        <v>0</v>
      </c>
      <c r="AF27" s="159">
        <f t="shared" si="16"/>
        <v>0</v>
      </c>
      <c r="AG27" s="78"/>
      <c r="AH27" s="155">
        <f t="shared" si="17"/>
        <v>0</v>
      </c>
      <c r="AI27" s="159">
        <f t="shared" si="18"/>
        <v>0</v>
      </c>
      <c r="AJ27" s="162">
        <f t="shared" si="21"/>
        <v>0</v>
      </c>
      <c r="AK27" s="161">
        <f t="shared" si="22"/>
        <v>0</v>
      </c>
    </row>
    <row r="28" spans="2:37" outlineLevel="1">
      <c r="B28" s="236" t="s">
        <v>89</v>
      </c>
      <c r="C28" s="62" t="s">
        <v>151</v>
      </c>
      <c r="D28" s="78"/>
      <c r="E28" s="79">
        <v>1839</v>
      </c>
      <c r="F28" s="78"/>
      <c r="G28" s="155">
        <f t="shared" si="0"/>
        <v>1839</v>
      </c>
      <c r="H28" s="159">
        <f t="shared" si="1"/>
        <v>0</v>
      </c>
      <c r="I28" s="78"/>
      <c r="J28" s="155">
        <f t="shared" si="2"/>
        <v>1839</v>
      </c>
      <c r="K28" s="159">
        <f t="shared" si="3"/>
        <v>0</v>
      </c>
      <c r="L28" s="78"/>
      <c r="M28" s="155">
        <f t="shared" si="4"/>
        <v>1839</v>
      </c>
      <c r="N28" s="159">
        <f t="shared" si="5"/>
        <v>0</v>
      </c>
      <c r="O28" s="78"/>
      <c r="P28" s="155">
        <f t="shared" si="6"/>
        <v>1839</v>
      </c>
      <c r="Q28" s="159">
        <f t="shared" si="7"/>
        <v>0</v>
      </c>
      <c r="R28" s="151">
        <f t="shared" si="8"/>
        <v>0</v>
      </c>
      <c r="S28" s="161">
        <f t="shared" si="9"/>
        <v>0</v>
      </c>
      <c r="U28" s="78"/>
      <c r="V28" s="155">
        <f t="shared" si="10"/>
        <v>1839</v>
      </c>
      <c r="W28" s="159">
        <f t="shared" si="20"/>
        <v>0</v>
      </c>
      <c r="X28" s="78"/>
      <c r="Y28" s="155">
        <f t="shared" si="11"/>
        <v>1839</v>
      </c>
      <c r="Z28" s="159">
        <f t="shared" si="12"/>
        <v>0</v>
      </c>
      <c r="AA28" s="78"/>
      <c r="AB28" s="155">
        <f t="shared" si="13"/>
        <v>1839</v>
      </c>
      <c r="AC28" s="159">
        <f t="shared" si="14"/>
        <v>0</v>
      </c>
      <c r="AD28" s="78"/>
      <c r="AE28" s="155">
        <f t="shared" si="15"/>
        <v>1839</v>
      </c>
      <c r="AF28" s="159">
        <f t="shared" si="16"/>
        <v>0</v>
      </c>
      <c r="AG28" s="78"/>
      <c r="AH28" s="155">
        <f t="shared" si="17"/>
        <v>1839</v>
      </c>
      <c r="AI28" s="159">
        <f t="shared" si="18"/>
        <v>0</v>
      </c>
      <c r="AJ28" s="162">
        <f t="shared" si="21"/>
        <v>0</v>
      </c>
      <c r="AK28" s="161">
        <f t="shared" si="22"/>
        <v>0</v>
      </c>
    </row>
    <row r="29" spans="2:37" outlineLevel="1">
      <c r="B29" s="235" t="s">
        <v>90</v>
      </c>
      <c r="C29" s="62" t="s">
        <v>151</v>
      </c>
      <c r="D29" s="232"/>
      <c r="E29" s="79"/>
      <c r="F29" s="78"/>
      <c r="G29" s="155">
        <f t="shared" si="0"/>
        <v>0</v>
      </c>
      <c r="H29" s="159">
        <f t="shared" si="1"/>
        <v>0</v>
      </c>
      <c r="I29" s="78"/>
      <c r="J29" s="155">
        <f t="shared" si="2"/>
        <v>0</v>
      </c>
      <c r="K29" s="159">
        <f t="shared" si="3"/>
        <v>0</v>
      </c>
      <c r="L29" s="78"/>
      <c r="M29" s="155">
        <f t="shared" si="4"/>
        <v>0</v>
      </c>
      <c r="N29" s="159">
        <f t="shared" si="5"/>
        <v>0</v>
      </c>
      <c r="O29" s="78"/>
      <c r="P29" s="155">
        <f t="shared" si="6"/>
        <v>0</v>
      </c>
      <c r="Q29" s="159">
        <f t="shared" si="7"/>
        <v>0</v>
      </c>
      <c r="R29" s="151">
        <f t="shared" si="8"/>
        <v>0</v>
      </c>
      <c r="S29" s="161">
        <f t="shared" si="9"/>
        <v>0</v>
      </c>
      <c r="U29" s="78"/>
      <c r="V29" s="155">
        <f t="shared" si="10"/>
        <v>0</v>
      </c>
      <c r="W29" s="159">
        <f t="shared" si="20"/>
        <v>0</v>
      </c>
      <c r="X29" s="78"/>
      <c r="Y29" s="155">
        <f t="shared" si="11"/>
        <v>0</v>
      </c>
      <c r="Z29" s="159">
        <f t="shared" si="12"/>
        <v>0</v>
      </c>
      <c r="AA29" s="78"/>
      <c r="AB29" s="155">
        <f t="shared" si="13"/>
        <v>0</v>
      </c>
      <c r="AC29" s="159">
        <f t="shared" si="14"/>
        <v>0</v>
      </c>
      <c r="AD29" s="78"/>
      <c r="AE29" s="155">
        <f t="shared" si="15"/>
        <v>0</v>
      </c>
      <c r="AF29" s="159">
        <f t="shared" si="16"/>
        <v>0</v>
      </c>
      <c r="AG29" s="78"/>
      <c r="AH29" s="155">
        <f t="shared" si="17"/>
        <v>0</v>
      </c>
      <c r="AI29" s="159">
        <f t="shared" si="18"/>
        <v>0</v>
      </c>
      <c r="AJ29" s="162">
        <f t="shared" si="21"/>
        <v>0</v>
      </c>
      <c r="AK29" s="161">
        <f t="shared" si="22"/>
        <v>0</v>
      </c>
    </row>
    <row r="30" spans="2:37" outlineLevel="1">
      <c r="B30" s="236" t="s">
        <v>91</v>
      </c>
      <c r="C30" s="62" t="s">
        <v>151</v>
      </c>
      <c r="D30" s="78"/>
      <c r="E30" s="79">
        <v>17334</v>
      </c>
      <c r="F30" s="78"/>
      <c r="G30" s="155">
        <f t="shared" si="0"/>
        <v>17334</v>
      </c>
      <c r="H30" s="159">
        <f t="shared" si="1"/>
        <v>0</v>
      </c>
      <c r="I30" s="78"/>
      <c r="J30" s="155">
        <f t="shared" si="2"/>
        <v>17334</v>
      </c>
      <c r="K30" s="159">
        <f t="shared" si="3"/>
        <v>0</v>
      </c>
      <c r="L30" s="78"/>
      <c r="M30" s="155">
        <f t="shared" si="4"/>
        <v>17334</v>
      </c>
      <c r="N30" s="159">
        <f t="shared" si="5"/>
        <v>0</v>
      </c>
      <c r="O30" s="78"/>
      <c r="P30" s="155">
        <f t="shared" si="6"/>
        <v>17334</v>
      </c>
      <c r="Q30" s="159">
        <f t="shared" si="7"/>
        <v>0</v>
      </c>
      <c r="R30" s="151">
        <f t="shared" si="8"/>
        <v>0</v>
      </c>
      <c r="S30" s="161">
        <f t="shared" si="9"/>
        <v>0</v>
      </c>
      <c r="U30" s="238"/>
      <c r="V30" s="155">
        <f>P30+U30</f>
        <v>17334</v>
      </c>
      <c r="W30" s="159">
        <f t="shared" si="20"/>
        <v>0</v>
      </c>
      <c r="X30" s="78"/>
      <c r="Y30" s="155">
        <f t="shared" si="11"/>
        <v>17334</v>
      </c>
      <c r="Z30" s="159">
        <f t="shared" si="12"/>
        <v>0</v>
      </c>
      <c r="AA30" s="78"/>
      <c r="AB30" s="155">
        <f t="shared" si="13"/>
        <v>17334</v>
      </c>
      <c r="AC30" s="159">
        <f t="shared" si="14"/>
        <v>0</v>
      </c>
      <c r="AD30" s="78"/>
      <c r="AE30" s="155">
        <f t="shared" si="15"/>
        <v>17334</v>
      </c>
      <c r="AF30" s="159">
        <f t="shared" si="16"/>
        <v>0</v>
      </c>
      <c r="AG30" s="78"/>
      <c r="AH30" s="155">
        <f t="shared" si="17"/>
        <v>17334</v>
      </c>
      <c r="AI30" s="159">
        <f t="shared" si="18"/>
        <v>0</v>
      </c>
      <c r="AJ30" s="162">
        <f>U30+X30+AA30+AD30+AG30</f>
        <v>0</v>
      </c>
      <c r="AK30" s="161">
        <f t="shared" si="22"/>
        <v>0</v>
      </c>
    </row>
    <row r="31" spans="2:37" outlineLevel="1">
      <c r="B31" s="236" t="s">
        <v>92</v>
      </c>
      <c r="C31" s="62" t="s">
        <v>151</v>
      </c>
      <c r="D31" s="78"/>
      <c r="E31" s="79">
        <v>23214</v>
      </c>
      <c r="F31" s="78"/>
      <c r="G31" s="155">
        <f t="shared" si="0"/>
        <v>23214</v>
      </c>
      <c r="H31" s="159">
        <f t="shared" si="1"/>
        <v>0</v>
      </c>
      <c r="I31" s="78"/>
      <c r="J31" s="155">
        <f t="shared" si="2"/>
        <v>23214</v>
      </c>
      <c r="K31" s="159">
        <f t="shared" si="3"/>
        <v>0</v>
      </c>
      <c r="L31" s="78"/>
      <c r="M31" s="155">
        <f t="shared" si="4"/>
        <v>23214</v>
      </c>
      <c r="N31" s="159">
        <f t="shared" si="5"/>
        <v>0</v>
      </c>
      <c r="O31" s="78"/>
      <c r="P31" s="155">
        <f t="shared" si="6"/>
        <v>23214</v>
      </c>
      <c r="Q31" s="159">
        <f t="shared" si="7"/>
        <v>0</v>
      </c>
      <c r="R31" s="151">
        <f t="shared" si="8"/>
        <v>0</v>
      </c>
      <c r="S31" s="161">
        <f t="shared" si="9"/>
        <v>0</v>
      </c>
      <c r="U31" s="78">
        <v>700</v>
      </c>
      <c r="V31" s="155">
        <f>P31+U31</f>
        <v>23914</v>
      </c>
      <c r="W31" s="159">
        <f t="shared" si="20"/>
        <v>3.0154217282674249E-2</v>
      </c>
      <c r="X31" s="78"/>
      <c r="Y31" s="155">
        <f t="shared" si="11"/>
        <v>23914</v>
      </c>
      <c r="Z31" s="159">
        <f t="shared" si="12"/>
        <v>0</v>
      </c>
      <c r="AA31" s="78"/>
      <c r="AB31" s="155">
        <f t="shared" si="13"/>
        <v>23914</v>
      </c>
      <c r="AC31" s="159">
        <f t="shared" si="14"/>
        <v>0</v>
      </c>
      <c r="AD31" s="78"/>
      <c r="AE31" s="155">
        <f t="shared" si="15"/>
        <v>23914</v>
      </c>
      <c r="AF31" s="159">
        <f t="shared" si="16"/>
        <v>0</v>
      </c>
      <c r="AG31" s="78"/>
      <c r="AH31" s="155">
        <f t="shared" si="17"/>
        <v>23914</v>
      </c>
      <c r="AI31" s="159">
        <f t="shared" si="18"/>
        <v>0</v>
      </c>
      <c r="AJ31" s="162">
        <f>U31+X31+AA31+AD31+AG31</f>
        <v>700</v>
      </c>
      <c r="AK31" s="161">
        <f t="shared" si="22"/>
        <v>0</v>
      </c>
    </row>
    <row r="32" spans="2:37" outlineLevel="1">
      <c r="B32" s="235" t="s">
        <v>84</v>
      </c>
      <c r="C32" s="62" t="s">
        <v>151</v>
      </c>
      <c r="D32" s="232"/>
      <c r="E32" s="79"/>
      <c r="F32" s="78"/>
      <c r="G32" s="155">
        <f t="shared" si="0"/>
        <v>0</v>
      </c>
      <c r="H32" s="159">
        <f t="shared" si="1"/>
        <v>0</v>
      </c>
      <c r="I32" s="78"/>
      <c r="J32" s="155">
        <f t="shared" si="2"/>
        <v>0</v>
      </c>
      <c r="K32" s="159">
        <f t="shared" si="3"/>
        <v>0</v>
      </c>
      <c r="L32" s="78"/>
      <c r="M32" s="155">
        <f t="shared" si="4"/>
        <v>0</v>
      </c>
      <c r="N32" s="159">
        <f t="shared" si="5"/>
        <v>0</v>
      </c>
      <c r="O32" s="78"/>
      <c r="P32" s="155">
        <f t="shared" si="6"/>
        <v>0</v>
      </c>
      <c r="Q32" s="159">
        <f t="shared" si="7"/>
        <v>0</v>
      </c>
      <c r="R32" s="151">
        <f t="shared" si="8"/>
        <v>0</v>
      </c>
      <c r="S32" s="161">
        <f t="shared" si="9"/>
        <v>0</v>
      </c>
      <c r="U32" s="238"/>
      <c r="V32" s="155">
        <f t="shared" si="10"/>
        <v>0</v>
      </c>
      <c r="W32" s="159">
        <f t="shared" si="20"/>
        <v>0</v>
      </c>
      <c r="X32" s="78"/>
      <c r="Y32" s="155">
        <f t="shared" si="11"/>
        <v>0</v>
      </c>
      <c r="Z32" s="159">
        <f t="shared" si="12"/>
        <v>0</v>
      </c>
      <c r="AA32" s="78"/>
      <c r="AB32" s="155">
        <f t="shared" si="13"/>
        <v>0</v>
      </c>
      <c r="AC32" s="159">
        <f t="shared" si="14"/>
        <v>0</v>
      </c>
      <c r="AD32" s="78"/>
      <c r="AE32" s="155">
        <f t="shared" si="15"/>
        <v>0</v>
      </c>
      <c r="AF32" s="159">
        <f t="shared" si="16"/>
        <v>0</v>
      </c>
      <c r="AG32" s="78"/>
      <c r="AH32" s="155">
        <f t="shared" si="17"/>
        <v>0</v>
      </c>
      <c r="AI32" s="159">
        <f t="shared" si="18"/>
        <v>0</v>
      </c>
      <c r="AJ32" s="162">
        <f t="shared" si="21"/>
        <v>0</v>
      </c>
      <c r="AK32" s="161">
        <f t="shared" si="22"/>
        <v>0</v>
      </c>
    </row>
    <row r="33" spans="2:37" outlineLevel="1">
      <c r="B33" s="236" t="s">
        <v>93</v>
      </c>
      <c r="C33" s="62" t="s">
        <v>151</v>
      </c>
      <c r="D33" s="78"/>
      <c r="E33" s="79">
        <v>8447</v>
      </c>
      <c r="F33" s="78"/>
      <c r="G33" s="155">
        <f t="shared" si="0"/>
        <v>8447</v>
      </c>
      <c r="H33" s="159">
        <f t="shared" si="1"/>
        <v>0</v>
      </c>
      <c r="I33" s="78"/>
      <c r="J33" s="155">
        <f t="shared" si="2"/>
        <v>8447</v>
      </c>
      <c r="K33" s="159">
        <f t="shared" si="3"/>
        <v>0</v>
      </c>
      <c r="L33" s="78">
        <v>400</v>
      </c>
      <c r="M33" s="155">
        <f t="shared" si="4"/>
        <v>8847</v>
      </c>
      <c r="N33" s="159">
        <f t="shared" si="5"/>
        <v>4.7354090209541851E-2</v>
      </c>
      <c r="O33" s="78"/>
      <c r="P33" s="155">
        <f t="shared" si="6"/>
        <v>8847</v>
      </c>
      <c r="Q33" s="159">
        <f t="shared" si="7"/>
        <v>0</v>
      </c>
      <c r="R33" s="151">
        <f t="shared" si="8"/>
        <v>400</v>
      </c>
      <c r="S33" s="161">
        <f t="shared" si="9"/>
        <v>1.1633921160865368E-2</v>
      </c>
      <c r="U33" s="78">
        <v>1000</v>
      </c>
      <c r="V33" s="155">
        <f t="shared" si="10"/>
        <v>9847</v>
      </c>
      <c r="W33" s="159">
        <f t="shared" si="20"/>
        <v>0.11303266644060134</v>
      </c>
      <c r="X33" s="78">
        <v>3500</v>
      </c>
      <c r="Y33" s="155">
        <f t="shared" si="11"/>
        <v>13347</v>
      </c>
      <c r="Z33" s="159">
        <f t="shared" si="12"/>
        <v>0.35543820452929825</v>
      </c>
      <c r="AA33" s="78"/>
      <c r="AB33" s="155">
        <f t="shared" si="13"/>
        <v>13347</v>
      </c>
      <c r="AC33" s="159">
        <f t="shared" si="14"/>
        <v>0</v>
      </c>
      <c r="AD33" s="78"/>
      <c r="AE33" s="155">
        <f t="shared" si="15"/>
        <v>13347</v>
      </c>
      <c r="AF33" s="159">
        <f t="shared" si="16"/>
        <v>0</v>
      </c>
      <c r="AG33" s="78"/>
      <c r="AH33" s="155">
        <f t="shared" si="17"/>
        <v>13347</v>
      </c>
      <c r="AI33" s="159">
        <f t="shared" si="18"/>
        <v>0</v>
      </c>
      <c r="AJ33" s="162">
        <f t="shared" si="21"/>
        <v>4500</v>
      </c>
      <c r="AK33" s="161">
        <f t="shared" si="22"/>
        <v>7.8996238375813155E-2</v>
      </c>
    </row>
    <row r="34" spans="2:37" outlineLevel="1">
      <c r="B34" s="235" t="s">
        <v>94</v>
      </c>
      <c r="C34" s="62" t="s">
        <v>151</v>
      </c>
      <c r="D34" s="78"/>
      <c r="E34" s="79"/>
      <c r="F34" s="78"/>
      <c r="G34" s="155">
        <f t="shared" si="0"/>
        <v>0</v>
      </c>
      <c r="H34" s="159">
        <f t="shared" si="1"/>
        <v>0</v>
      </c>
      <c r="I34" s="78"/>
      <c r="J34" s="155">
        <f t="shared" si="2"/>
        <v>0</v>
      </c>
      <c r="K34" s="159">
        <f t="shared" si="3"/>
        <v>0</v>
      </c>
      <c r="L34" s="78"/>
      <c r="M34" s="155">
        <f t="shared" si="4"/>
        <v>0</v>
      </c>
      <c r="N34" s="159">
        <f t="shared" si="5"/>
        <v>0</v>
      </c>
      <c r="O34" s="78"/>
      <c r="P34" s="155">
        <f t="shared" si="6"/>
        <v>0</v>
      </c>
      <c r="Q34" s="159">
        <f t="shared" si="7"/>
        <v>0</v>
      </c>
      <c r="R34" s="151">
        <f t="shared" si="8"/>
        <v>0</v>
      </c>
      <c r="S34" s="161">
        <f t="shared" si="9"/>
        <v>0</v>
      </c>
      <c r="U34" s="238"/>
      <c r="V34" s="155">
        <f t="shared" si="10"/>
        <v>0</v>
      </c>
      <c r="W34" s="159">
        <f t="shared" si="20"/>
        <v>0</v>
      </c>
      <c r="X34" s="78"/>
      <c r="Y34" s="155">
        <f t="shared" si="11"/>
        <v>0</v>
      </c>
      <c r="Z34" s="159">
        <f t="shared" si="12"/>
        <v>0</v>
      </c>
      <c r="AA34" s="78"/>
      <c r="AB34" s="155">
        <f t="shared" si="13"/>
        <v>0</v>
      </c>
      <c r="AC34" s="159">
        <f t="shared" si="14"/>
        <v>0</v>
      </c>
      <c r="AD34" s="78"/>
      <c r="AE34" s="155">
        <f t="shared" si="15"/>
        <v>0</v>
      </c>
      <c r="AF34" s="159">
        <f t="shared" si="16"/>
        <v>0</v>
      </c>
      <c r="AG34" s="78"/>
      <c r="AH34" s="155">
        <f t="shared" si="17"/>
        <v>0</v>
      </c>
      <c r="AI34" s="159">
        <f t="shared" si="18"/>
        <v>0</v>
      </c>
      <c r="AJ34" s="162">
        <f t="shared" si="21"/>
        <v>0</v>
      </c>
      <c r="AK34" s="161">
        <f t="shared" si="22"/>
        <v>0</v>
      </c>
    </row>
    <row r="35" spans="2:37" outlineLevel="1">
      <c r="B35" s="236" t="s">
        <v>95</v>
      </c>
      <c r="C35" s="62" t="s">
        <v>151</v>
      </c>
      <c r="D35" s="78"/>
      <c r="E35" s="79">
        <v>3513</v>
      </c>
      <c r="F35" s="78"/>
      <c r="G35" s="155">
        <f t="shared" si="0"/>
        <v>3513</v>
      </c>
      <c r="H35" s="159">
        <f t="shared" si="1"/>
        <v>0</v>
      </c>
      <c r="I35" s="78"/>
      <c r="J35" s="155">
        <f t="shared" si="2"/>
        <v>3513</v>
      </c>
      <c r="K35" s="159">
        <f t="shared" si="3"/>
        <v>0</v>
      </c>
      <c r="L35" s="78"/>
      <c r="M35" s="155">
        <f t="shared" si="4"/>
        <v>3513</v>
      </c>
      <c r="N35" s="159">
        <f t="shared" si="5"/>
        <v>0</v>
      </c>
      <c r="O35" s="78"/>
      <c r="P35" s="155">
        <f t="shared" si="6"/>
        <v>3513</v>
      </c>
      <c r="Q35" s="159">
        <f t="shared" si="7"/>
        <v>0</v>
      </c>
      <c r="R35" s="151">
        <f t="shared" si="8"/>
        <v>0</v>
      </c>
      <c r="S35" s="161">
        <f t="shared" si="9"/>
        <v>0</v>
      </c>
      <c r="U35" s="238"/>
      <c r="V35" s="155">
        <f t="shared" si="10"/>
        <v>3513</v>
      </c>
      <c r="W35" s="159">
        <f t="shared" si="20"/>
        <v>0</v>
      </c>
      <c r="X35" s="78"/>
      <c r="Y35" s="155">
        <f t="shared" si="11"/>
        <v>3513</v>
      </c>
      <c r="Z35" s="159">
        <f t="shared" si="12"/>
        <v>0</v>
      </c>
      <c r="AA35" s="78"/>
      <c r="AB35" s="155">
        <f t="shared" si="13"/>
        <v>3513</v>
      </c>
      <c r="AC35" s="159">
        <f t="shared" si="14"/>
        <v>0</v>
      </c>
      <c r="AD35" s="78"/>
      <c r="AE35" s="155">
        <f t="shared" si="15"/>
        <v>3513</v>
      </c>
      <c r="AF35" s="159">
        <f t="shared" si="16"/>
        <v>0</v>
      </c>
      <c r="AG35" s="78"/>
      <c r="AH35" s="155">
        <f t="shared" si="17"/>
        <v>3513</v>
      </c>
      <c r="AI35" s="159">
        <f t="shared" si="18"/>
        <v>0</v>
      </c>
      <c r="AJ35" s="162">
        <f t="shared" si="21"/>
        <v>0</v>
      </c>
      <c r="AK35" s="161">
        <f t="shared" si="22"/>
        <v>0</v>
      </c>
    </row>
    <row r="36" spans="2:37" outlineLevel="1">
      <c r="B36" s="236" t="s">
        <v>96</v>
      </c>
      <c r="C36" s="62" t="s">
        <v>151</v>
      </c>
      <c r="D36" s="78"/>
      <c r="E36" s="79">
        <v>13938</v>
      </c>
      <c r="F36" s="78"/>
      <c r="G36" s="155">
        <f t="shared" si="0"/>
        <v>13938</v>
      </c>
      <c r="H36" s="159">
        <f t="shared" si="1"/>
        <v>0</v>
      </c>
      <c r="I36" s="78"/>
      <c r="J36" s="155">
        <f t="shared" si="2"/>
        <v>13938</v>
      </c>
      <c r="K36" s="159">
        <f t="shared" si="3"/>
        <v>0</v>
      </c>
      <c r="L36" s="78"/>
      <c r="M36" s="155">
        <f t="shared" si="4"/>
        <v>13938</v>
      </c>
      <c r="N36" s="159">
        <f t="shared" si="5"/>
        <v>0</v>
      </c>
      <c r="O36" s="78"/>
      <c r="P36" s="155">
        <f t="shared" si="6"/>
        <v>13938</v>
      </c>
      <c r="Q36" s="159">
        <f t="shared" si="7"/>
        <v>0</v>
      </c>
      <c r="R36" s="151">
        <f t="shared" si="8"/>
        <v>0</v>
      </c>
      <c r="S36" s="161">
        <f t="shared" si="9"/>
        <v>0</v>
      </c>
      <c r="U36" s="78">
        <v>140</v>
      </c>
      <c r="V36" s="155">
        <f t="shared" si="10"/>
        <v>14078</v>
      </c>
      <c r="W36" s="159">
        <f t="shared" si="20"/>
        <v>1.0044482709140479E-2</v>
      </c>
      <c r="X36" s="78"/>
      <c r="Y36" s="155">
        <f t="shared" si="11"/>
        <v>14078</v>
      </c>
      <c r="Z36" s="159">
        <f t="shared" si="12"/>
        <v>0</v>
      </c>
      <c r="AA36" s="78"/>
      <c r="AB36" s="155">
        <f t="shared" si="13"/>
        <v>14078</v>
      </c>
      <c r="AC36" s="159">
        <f t="shared" si="14"/>
        <v>0</v>
      </c>
      <c r="AD36" s="78"/>
      <c r="AE36" s="155">
        <f t="shared" si="15"/>
        <v>14078</v>
      </c>
      <c r="AF36" s="159">
        <f t="shared" si="16"/>
        <v>0</v>
      </c>
      <c r="AG36" s="78"/>
      <c r="AH36" s="155">
        <f t="shared" si="17"/>
        <v>14078</v>
      </c>
      <c r="AI36" s="159">
        <f t="shared" si="18"/>
        <v>0</v>
      </c>
      <c r="AJ36" s="162">
        <f t="shared" si="21"/>
        <v>140</v>
      </c>
      <c r="AK36" s="161">
        <f t="shared" si="22"/>
        <v>0</v>
      </c>
    </row>
    <row r="37" spans="2:37" outlineLevel="1">
      <c r="B37" s="49" t="s">
        <v>135</v>
      </c>
      <c r="C37" s="46" t="s">
        <v>151</v>
      </c>
      <c r="D37" s="157">
        <f>SUM(D14:D36)</f>
        <v>0</v>
      </c>
      <c r="E37" s="156">
        <f>SUM(E14:E36)</f>
        <v>79782</v>
      </c>
      <c r="F37" s="157">
        <f>SUM(F14:F36)</f>
        <v>0</v>
      </c>
      <c r="G37" s="156">
        <f>SUM(G14:G36)</f>
        <v>79782</v>
      </c>
      <c r="H37" s="160">
        <f>IFERROR((G37-E37)/E37,0)</f>
        <v>0</v>
      </c>
      <c r="I37" s="157">
        <f>SUM(I14:I36)</f>
        <v>0</v>
      </c>
      <c r="J37" s="156">
        <f>SUM(J14:J36)</f>
        <v>79782</v>
      </c>
      <c r="K37" s="160">
        <f t="shared" ref="K37" si="23">IFERROR((J37-G37)/G37,0)</f>
        <v>0</v>
      </c>
      <c r="L37" s="157">
        <f>SUM(L14:L36)</f>
        <v>3000</v>
      </c>
      <c r="M37" s="156">
        <f>SUM(M14:M36)</f>
        <v>82782</v>
      </c>
      <c r="N37" s="160">
        <f t="shared" ref="N37" si="24">IFERROR((M37-J37)/J37,0)</f>
        <v>3.7602466721816954E-2</v>
      </c>
      <c r="O37" s="157">
        <f>SUM(O14:O36)</f>
        <v>0</v>
      </c>
      <c r="P37" s="156">
        <f>SUM(P14:P36)</f>
        <v>82782</v>
      </c>
      <c r="Q37" s="160">
        <f t="shared" si="7"/>
        <v>0</v>
      </c>
      <c r="R37" s="151">
        <f t="shared" si="8"/>
        <v>3000</v>
      </c>
      <c r="S37" s="161">
        <f t="shared" si="9"/>
        <v>9.2708937974945727E-3</v>
      </c>
      <c r="U37" s="257">
        <f>SUM(U14:U36)</f>
        <v>4700</v>
      </c>
      <c r="V37" s="156">
        <f>SUM(V14:V36)</f>
        <v>87482</v>
      </c>
      <c r="W37" s="160">
        <f>IFERROR((V37-P37)/P37,0)</f>
        <v>5.6775627551883256E-2</v>
      </c>
      <c r="X37" s="157">
        <f>SUM(X14:X36)</f>
        <v>30600</v>
      </c>
      <c r="Y37" s="156">
        <f>SUM(Y14:Y36)</f>
        <v>118082</v>
      </c>
      <c r="Z37" s="160">
        <f t="shared" ref="Z37" si="25">IFERROR((Y37-V37)/V37,0)</f>
        <v>0.34978624174115819</v>
      </c>
      <c r="AA37" s="157">
        <f>SUM(AA14:AA36)</f>
        <v>18700</v>
      </c>
      <c r="AB37" s="156">
        <f>SUM(AB14:AB36)</f>
        <v>136782</v>
      </c>
      <c r="AC37" s="160">
        <f t="shared" ref="AC37" si="26">IFERROR((AB37-Y37)/Y37,0)</f>
        <v>0.15836452634609846</v>
      </c>
      <c r="AD37" s="157">
        <f>SUM(AD14:AD36)</f>
        <v>0</v>
      </c>
      <c r="AE37" s="156">
        <f>SUM(AE14:AE36)</f>
        <v>136782</v>
      </c>
      <c r="AF37" s="160">
        <f t="shared" ref="AF37" si="27">IFERROR((AE37-AB37)/AB37,0)</f>
        <v>0</v>
      </c>
      <c r="AG37" s="157">
        <f>SUM(AG14:AG36)</f>
        <v>0</v>
      </c>
      <c r="AH37" s="156">
        <f>SUM(AH14:AH36)</f>
        <v>136782</v>
      </c>
      <c r="AI37" s="160">
        <f>IFERROR((AH37-AE37)/AE37,0)</f>
        <v>0</v>
      </c>
      <c r="AJ37" s="156">
        <f>SUM(AJ14:AJ36)</f>
        <v>54000</v>
      </c>
      <c r="AK37" s="161">
        <f t="shared" ref="AK37" si="28">IFERROR((AH37/V37)^(1/4)-1,0)</f>
        <v>0.11822078787406953</v>
      </c>
    </row>
    <row r="38" spans="2:37" outlineLevel="1">
      <c r="O38" s="53"/>
    </row>
    <row r="39" spans="2:37" outlineLevel="1"/>
    <row r="40" spans="2:37" ht="17.25" customHeight="1">
      <c r="B40" s="293" t="s">
        <v>152</v>
      </c>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329"/>
    </row>
    <row r="41" spans="2:37" ht="5.45" customHeight="1" outlineLevel="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row>
    <row r="42" spans="2:37" ht="15" customHeight="1" outlineLevel="1">
      <c r="B42" s="337"/>
      <c r="C42" s="307" t="s">
        <v>102</v>
      </c>
      <c r="D42" s="310" t="s">
        <v>127</v>
      </c>
      <c r="E42" s="312"/>
      <c r="F42" s="312"/>
      <c r="G42" s="312"/>
      <c r="H42" s="312"/>
      <c r="I42" s="312"/>
      <c r="J42" s="312"/>
      <c r="K42" s="312"/>
      <c r="L42" s="312"/>
      <c r="M42" s="312"/>
      <c r="N42" s="312"/>
      <c r="O42" s="312"/>
      <c r="P42" s="312"/>
      <c r="Q42" s="311"/>
      <c r="R42" s="313" t="str">
        <f xml:space="preserve"> D43&amp;" - "&amp;O43</f>
        <v>2019 - 2023</v>
      </c>
      <c r="S42" s="343"/>
      <c r="U42" s="310" t="s">
        <v>128</v>
      </c>
      <c r="V42" s="312"/>
      <c r="W42" s="312"/>
      <c r="X42" s="312"/>
      <c r="Y42" s="312"/>
      <c r="Z42" s="312"/>
      <c r="AA42" s="312"/>
      <c r="AB42" s="312"/>
      <c r="AC42" s="312"/>
      <c r="AD42" s="312"/>
      <c r="AE42" s="312"/>
      <c r="AF42" s="312"/>
      <c r="AG42" s="312"/>
      <c r="AH42" s="312"/>
      <c r="AI42" s="312"/>
      <c r="AJ42" s="312"/>
      <c r="AK42" s="335"/>
    </row>
    <row r="43" spans="2:37" ht="15" customHeight="1" outlineLevel="1">
      <c r="B43" s="338"/>
      <c r="C43" s="308"/>
      <c r="D43" s="310">
        <f>$C$3-5</f>
        <v>2019</v>
      </c>
      <c r="E43" s="311"/>
      <c r="F43" s="310">
        <f>$C$3-4</f>
        <v>2020</v>
      </c>
      <c r="G43" s="312"/>
      <c r="H43" s="311"/>
      <c r="I43" s="310">
        <f>$C$3-3</f>
        <v>2021</v>
      </c>
      <c r="J43" s="312"/>
      <c r="K43" s="311"/>
      <c r="L43" s="310">
        <f>$C$3-2</f>
        <v>2022</v>
      </c>
      <c r="M43" s="312"/>
      <c r="N43" s="311"/>
      <c r="O43" s="310">
        <f>$C$3-1</f>
        <v>2023</v>
      </c>
      <c r="P43" s="312"/>
      <c r="Q43" s="311"/>
      <c r="R43" s="315"/>
      <c r="S43" s="344"/>
      <c r="U43" s="310">
        <f>$C$3</f>
        <v>2024</v>
      </c>
      <c r="V43" s="312"/>
      <c r="W43" s="311"/>
      <c r="X43" s="310">
        <f>$C$3+1</f>
        <v>2025</v>
      </c>
      <c r="Y43" s="312"/>
      <c r="Z43" s="311"/>
      <c r="AA43" s="310">
        <f>$C$3+2</f>
        <v>2026</v>
      </c>
      <c r="AB43" s="312"/>
      <c r="AC43" s="311"/>
      <c r="AD43" s="310">
        <f>$C$3+3</f>
        <v>2027</v>
      </c>
      <c r="AE43" s="312"/>
      <c r="AF43" s="311"/>
      <c r="AG43" s="310">
        <f>$C$3+4</f>
        <v>2028</v>
      </c>
      <c r="AH43" s="312"/>
      <c r="AI43" s="311"/>
      <c r="AJ43" s="317" t="str">
        <f>U43&amp;" - "&amp;AG43</f>
        <v>2024 - 2028</v>
      </c>
      <c r="AK43" s="334"/>
    </row>
    <row r="44" spans="2:37" ht="28.9" outlineLevel="1">
      <c r="B44" s="339"/>
      <c r="C44" s="309"/>
      <c r="D44" s="64" t="s">
        <v>149</v>
      </c>
      <c r="E44" s="65" t="s">
        <v>150</v>
      </c>
      <c r="F44" s="64" t="s">
        <v>149</v>
      </c>
      <c r="G44" s="8" t="s">
        <v>150</v>
      </c>
      <c r="H44" s="65" t="s">
        <v>131</v>
      </c>
      <c r="I44" s="64" t="s">
        <v>149</v>
      </c>
      <c r="J44" s="8" t="s">
        <v>150</v>
      </c>
      <c r="K44" s="65" t="s">
        <v>131</v>
      </c>
      <c r="L44" s="64" t="s">
        <v>149</v>
      </c>
      <c r="M44" s="8" t="s">
        <v>150</v>
      </c>
      <c r="N44" s="65" t="s">
        <v>131</v>
      </c>
      <c r="O44" s="64" t="s">
        <v>149</v>
      </c>
      <c r="P44" s="8" t="s">
        <v>150</v>
      </c>
      <c r="Q44" s="65" t="s">
        <v>131</v>
      </c>
      <c r="R44" s="8" t="s">
        <v>123</v>
      </c>
      <c r="S44" s="58" t="s">
        <v>132</v>
      </c>
      <c r="U44" s="64" t="s">
        <v>149</v>
      </c>
      <c r="V44" s="8" t="s">
        <v>150</v>
      </c>
      <c r="W44" s="65" t="s">
        <v>131</v>
      </c>
      <c r="X44" s="64" t="s">
        <v>149</v>
      </c>
      <c r="Y44" s="8" t="s">
        <v>150</v>
      </c>
      <c r="Z44" s="65" t="s">
        <v>131</v>
      </c>
      <c r="AA44" s="64" t="s">
        <v>149</v>
      </c>
      <c r="AB44" s="8" t="s">
        <v>150</v>
      </c>
      <c r="AC44" s="65" t="s">
        <v>131</v>
      </c>
      <c r="AD44" s="64" t="s">
        <v>149</v>
      </c>
      <c r="AE44" s="8" t="s">
        <v>150</v>
      </c>
      <c r="AF44" s="65" t="s">
        <v>131</v>
      </c>
      <c r="AG44" s="64" t="s">
        <v>149</v>
      </c>
      <c r="AH44" s="8" t="s">
        <v>150</v>
      </c>
      <c r="AI44" s="65" t="s">
        <v>131</v>
      </c>
      <c r="AJ44" s="8" t="s">
        <v>123</v>
      </c>
      <c r="AK44" s="58" t="s">
        <v>132</v>
      </c>
    </row>
    <row r="45" spans="2:37" ht="14.25" customHeight="1" outlineLevel="1">
      <c r="B45" s="235" t="s">
        <v>75</v>
      </c>
      <c r="C45" s="62" t="s">
        <v>151</v>
      </c>
      <c r="D45" s="232"/>
      <c r="E45" s="78">
        <f t="shared" ref="E45:E60" si="29">D45</f>
        <v>0</v>
      </c>
      <c r="F45" s="78"/>
      <c r="G45" s="155">
        <f t="shared" ref="G45:G67" si="30">E45+F45</f>
        <v>0</v>
      </c>
      <c r="H45" s="159">
        <f t="shared" ref="H45:H68" si="31">IFERROR((G45-E45)/E45,0)</f>
        <v>0</v>
      </c>
      <c r="I45" s="78"/>
      <c r="J45" s="155">
        <f t="shared" ref="J45:J67" si="32">G45+I45</f>
        <v>0</v>
      </c>
      <c r="K45" s="159">
        <f t="shared" ref="K45:K68" si="33">IFERROR((J45-G45)/G45,0)</f>
        <v>0</v>
      </c>
      <c r="L45" s="78"/>
      <c r="M45" s="155">
        <f t="shared" ref="M45:M67" si="34">J45+L45</f>
        <v>0</v>
      </c>
      <c r="N45" s="159">
        <f t="shared" ref="N45:N68" si="35">IFERROR((M45-J45)/J45,0)</f>
        <v>0</v>
      </c>
      <c r="O45" s="78"/>
      <c r="P45" s="155">
        <f t="shared" ref="P45:P67" si="36">M45+O45</f>
        <v>0</v>
      </c>
      <c r="Q45" s="159">
        <f t="shared" ref="Q45:Q68" si="37">IFERROR((P45-M45)/M45,0)</f>
        <v>0</v>
      </c>
      <c r="R45" s="151">
        <f t="shared" ref="R45:R68" si="38">D45+F45+I45+L45+O45</f>
        <v>0</v>
      </c>
      <c r="S45" s="161">
        <f t="shared" ref="S45:S68" si="39">IFERROR((P45/E45)^(1/4)-1,0)</f>
        <v>0</v>
      </c>
      <c r="U45" s="78"/>
      <c r="V45" s="155">
        <f t="shared" ref="V45:V67" si="40">P45+U45</f>
        <v>0</v>
      </c>
      <c r="W45" s="159">
        <f t="shared" ref="W45:W68" si="41">IFERROR((V45-P45)/P45,0)</f>
        <v>0</v>
      </c>
      <c r="X45" s="78"/>
      <c r="Y45" s="155">
        <f t="shared" ref="Y45:Y67" si="42">V45+X45</f>
        <v>0</v>
      </c>
      <c r="Z45" s="159">
        <f t="shared" ref="Z45:Z68" si="43">IFERROR((Y45-V45)/V45,0)</f>
        <v>0</v>
      </c>
      <c r="AA45" s="78"/>
      <c r="AB45" s="155">
        <f t="shared" ref="AB45:AB67" si="44">Y45+AA45</f>
        <v>0</v>
      </c>
      <c r="AC45" s="159">
        <f t="shared" ref="AC45:AC68" si="45">IFERROR((AB45-Y45)/Y45,0)</f>
        <v>0</v>
      </c>
      <c r="AD45" s="78"/>
      <c r="AE45" s="155">
        <f t="shared" ref="AE45:AE67" si="46">AB45+AD45</f>
        <v>0</v>
      </c>
      <c r="AF45" s="159">
        <f t="shared" ref="AF45:AF68" si="47">IFERROR((AE45-AB45)/AB45,0)</f>
        <v>0</v>
      </c>
      <c r="AG45" s="78"/>
      <c r="AH45" s="155">
        <f t="shared" ref="AH45:AH67" si="48">AE45+AG45</f>
        <v>0</v>
      </c>
      <c r="AI45" s="159">
        <f t="shared" ref="AI45:AI68" si="49">IFERROR((AH45-AE45)/AE45,0)</f>
        <v>0</v>
      </c>
      <c r="AJ45" s="151">
        <f t="shared" ref="AJ45:AJ67" si="50">U45+X45+AA45+AD45+AG45</f>
        <v>0</v>
      </c>
      <c r="AK45" s="161">
        <f t="shared" ref="AK45:AK68" si="51">IFERROR((AH45/V45)^(1/4)-1,0)</f>
        <v>0</v>
      </c>
    </row>
    <row r="46" spans="2:37" ht="14.25" customHeight="1" outlineLevel="1">
      <c r="B46" s="236" t="s">
        <v>76</v>
      </c>
      <c r="C46" s="62" t="s">
        <v>151</v>
      </c>
      <c r="D46" s="232"/>
      <c r="E46" s="78">
        <f t="shared" si="29"/>
        <v>0</v>
      </c>
      <c r="F46" s="78"/>
      <c r="G46" s="155">
        <f t="shared" si="30"/>
        <v>0</v>
      </c>
      <c r="H46" s="159">
        <f t="shared" si="31"/>
        <v>0</v>
      </c>
      <c r="I46" s="78"/>
      <c r="J46" s="155">
        <f t="shared" si="32"/>
        <v>0</v>
      </c>
      <c r="K46" s="159">
        <f t="shared" si="33"/>
        <v>0</v>
      </c>
      <c r="L46" s="78">
        <v>7580</v>
      </c>
      <c r="M46" s="155">
        <f t="shared" si="34"/>
        <v>7580</v>
      </c>
      <c r="N46" s="159">
        <f t="shared" si="35"/>
        <v>0</v>
      </c>
      <c r="O46" s="78">
        <v>5550.1</v>
      </c>
      <c r="P46" s="155">
        <f t="shared" si="36"/>
        <v>13130.1</v>
      </c>
      <c r="Q46" s="159">
        <f t="shared" si="37"/>
        <v>0.73220316622691295</v>
      </c>
      <c r="R46" s="151">
        <f t="shared" si="38"/>
        <v>13130.1</v>
      </c>
      <c r="S46" s="161">
        <f t="shared" si="39"/>
        <v>0</v>
      </c>
      <c r="U46" s="78">
        <v>12340.5</v>
      </c>
      <c r="V46" s="155">
        <f t="shared" si="40"/>
        <v>25470.6</v>
      </c>
      <c r="W46" s="159">
        <f t="shared" si="41"/>
        <v>0.93986336737724752</v>
      </c>
      <c r="X46" s="78">
        <v>16000</v>
      </c>
      <c r="Y46" s="155">
        <f t="shared" si="42"/>
        <v>41470.6</v>
      </c>
      <c r="Z46" s="159">
        <f t="shared" si="43"/>
        <v>0.62817522948026361</v>
      </c>
      <c r="AA46" s="78">
        <v>8000</v>
      </c>
      <c r="AB46" s="155">
        <f t="shared" si="44"/>
        <v>49470.6</v>
      </c>
      <c r="AC46" s="159">
        <f t="shared" si="45"/>
        <v>0.19290774669283783</v>
      </c>
      <c r="AD46" s="78">
        <v>10000</v>
      </c>
      <c r="AE46" s="155">
        <f t="shared" si="46"/>
        <v>59470.6</v>
      </c>
      <c r="AF46" s="159">
        <f t="shared" si="47"/>
        <v>0.20214026108436123</v>
      </c>
      <c r="AG46" s="78"/>
      <c r="AH46" s="155">
        <f t="shared" si="48"/>
        <v>59470.6</v>
      </c>
      <c r="AI46" s="159">
        <f t="shared" si="49"/>
        <v>0</v>
      </c>
      <c r="AJ46" s="151">
        <f t="shared" si="50"/>
        <v>46340.5</v>
      </c>
      <c r="AK46" s="161">
        <f t="shared" si="51"/>
        <v>0.23613466669480987</v>
      </c>
    </row>
    <row r="47" spans="2:37" ht="14.25" customHeight="1" outlineLevel="1">
      <c r="B47" s="236" t="s">
        <v>77</v>
      </c>
      <c r="C47" s="62" t="s">
        <v>151</v>
      </c>
      <c r="D47" s="232"/>
      <c r="E47" s="78">
        <f t="shared" si="29"/>
        <v>0</v>
      </c>
      <c r="F47" s="78"/>
      <c r="G47" s="155">
        <f t="shared" si="30"/>
        <v>0</v>
      </c>
      <c r="H47" s="159">
        <f t="shared" si="31"/>
        <v>0</v>
      </c>
      <c r="I47" s="78"/>
      <c r="J47" s="155">
        <f t="shared" si="32"/>
        <v>0</v>
      </c>
      <c r="K47" s="159">
        <f t="shared" si="33"/>
        <v>0</v>
      </c>
      <c r="L47" s="78"/>
      <c r="M47" s="155">
        <f t="shared" si="34"/>
        <v>0</v>
      </c>
      <c r="N47" s="159">
        <f t="shared" si="35"/>
        <v>0</v>
      </c>
      <c r="O47" s="78"/>
      <c r="P47" s="155">
        <f t="shared" si="36"/>
        <v>0</v>
      </c>
      <c r="Q47" s="159">
        <f t="shared" si="37"/>
        <v>0</v>
      </c>
      <c r="R47" s="151">
        <f t="shared" si="38"/>
        <v>0</v>
      </c>
      <c r="S47" s="161">
        <f t="shared" si="39"/>
        <v>0</v>
      </c>
      <c r="U47" s="78"/>
      <c r="V47" s="155">
        <f t="shared" si="40"/>
        <v>0</v>
      </c>
      <c r="W47" s="159">
        <f t="shared" si="41"/>
        <v>0</v>
      </c>
      <c r="X47" s="78"/>
      <c r="Y47" s="155">
        <f t="shared" si="42"/>
        <v>0</v>
      </c>
      <c r="Z47" s="159">
        <f t="shared" si="43"/>
        <v>0</v>
      </c>
      <c r="AA47" s="78"/>
      <c r="AB47" s="155">
        <f t="shared" si="44"/>
        <v>0</v>
      </c>
      <c r="AC47" s="159">
        <f t="shared" si="45"/>
        <v>0</v>
      </c>
      <c r="AD47" s="78"/>
      <c r="AE47" s="155">
        <f t="shared" si="46"/>
        <v>0</v>
      </c>
      <c r="AF47" s="159">
        <f t="shared" si="47"/>
        <v>0</v>
      </c>
      <c r="AG47" s="78"/>
      <c r="AH47" s="155">
        <f t="shared" si="48"/>
        <v>0</v>
      </c>
      <c r="AI47" s="159">
        <f t="shared" si="49"/>
        <v>0</v>
      </c>
      <c r="AJ47" s="151">
        <f t="shared" si="50"/>
        <v>0</v>
      </c>
      <c r="AK47" s="161">
        <f t="shared" si="51"/>
        <v>0</v>
      </c>
    </row>
    <row r="48" spans="2:37" ht="14.25" customHeight="1" outlineLevel="1">
      <c r="B48" s="235" t="s">
        <v>78</v>
      </c>
      <c r="C48" s="62" t="s">
        <v>151</v>
      </c>
      <c r="D48" s="232"/>
      <c r="E48" s="78">
        <f t="shared" si="29"/>
        <v>0</v>
      </c>
      <c r="F48" s="78"/>
      <c r="G48" s="155">
        <f t="shared" si="30"/>
        <v>0</v>
      </c>
      <c r="H48" s="159">
        <f t="shared" si="31"/>
        <v>0</v>
      </c>
      <c r="I48" s="78"/>
      <c r="J48" s="155">
        <f t="shared" si="32"/>
        <v>0</v>
      </c>
      <c r="K48" s="159">
        <f t="shared" si="33"/>
        <v>0</v>
      </c>
      <c r="L48" s="78"/>
      <c r="M48" s="155">
        <f t="shared" si="34"/>
        <v>0</v>
      </c>
      <c r="N48" s="159">
        <f t="shared" si="35"/>
        <v>0</v>
      </c>
      <c r="O48" s="78"/>
      <c r="P48" s="155">
        <f t="shared" si="36"/>
        <v>0</v>
      </c>
      <c r="Q48" s="159">
        <f t="shared" si="37"/>
        <v>0</v>
      </c>
      <c r="R48" s="151">
        <f t="shared" si="38"/>
        <v>0</v>
      </c>
      <c r="S48" s="161">
        <f t="shared" si="39"/>
        <v>0</v>
      </c>
      <c r="U48" s="78"/>
      <c r="V48" s="155">
        <f t="shared" si="40"/>
        <v>0</v>
      </c>
      <c r="W48" s="159">
        <f t="shared" si="41"/>
        <v>0</v>
      </c>
      <c r="X48" s="78"/>
      <c r="Y48" s="155">
        <f t="shared" si="42"/>
        <v>0</v>
      </c>
      <c r="Z48" s="159">
        <f t="shared" si="43"/>
        <v>0</v>
      </c>
      <c r="AA48" s="78"/>
      <c r="AB48" s="155">
        <f t="shared" si="44"/>
        <v>0</v>
      </c>
      <c r="AC48" s="159">
        <f t="shared" si="45"/>
        <v>0</v>
      </c>
      <c r="AD48" s="78"/>
      <c r="AE48" s="155">
        <f t="shared" si="46"/>
        <v>0</v>
      </c>
      <c r="AF48" s="159">
        <f t="shared" si="47"/>
        <v>0</v>
      </c>
      <c r="AG48" s="78"/>
      <c r="AH48" s="155">
        <f t="shared" si="48"/>
        <v>0</v>
      </c>
      <c r="AI48" s="159">
        <f t="shared" si="49"/>
        <v>0</v>
      </c>
      <c r="AJ48" s="151">
        <f t="shared" si="50"/>
        <v>0</v>
      </c>
      <c r="AK48" s="161">
        <f t="shared" si="51"/>
        <v>0</v>
      </c>
    </row>
    <row r="49" spans="2:37" ht="14.25" customHeight="1" outlineLevel="1">
      <c r="B49" s="236" t="s">
        <v>79</v>
      </c>
      <c r="C49" s="62" t="s">
        <v>151</v>
      </c>
      <c r="D49" s="232"/>
      <c r="E49" s="78">
        <f t="shared" si="29"/>
        <v>0</v>
      </c>
      <c r="F49" s="78"/>
      <c r="G49" s="155">
        <f t="shared" si="30"/>
        <v>0</v>
      </c>
      <c r="H49" s="159">
        <f t="shared" si="31"/>
        <v>0</v>
      </c>
      <c r="I49" s="78"/>
      <c r="J49" s="155">
        <f t="shared" si="32"/>
        <v>0</v>
      </c>
      <c r="K49" s="159">
        <f t="shared" si="33"/>
        <v>0</v>
      </c>
      <c r="L49" s="78">
        <v>2000</v>
      </c>
      <c r="M49" s="155">
        <f t="shared" si="34"/>
        <v>2000</v>
      </c>
      <c r="N49" s="159">
        <f t="shared" si="35"/>
        <v>0</v>
      </c>
      <c r="O49" s="78">
        <v>6344</v>
      </c>
      <c r="P49" s="155">
        <f t="shared" si="36"/>
        <v>8344</v>
      </c>
      <c r="Q49" s="159">
        <f t="shared" si="37"/>
        <v>3.1720000000000002</v>
      </c>
      <c r="R49" s="151">
        <f t="shared" si="38"/>
        <v>8344</v>
      </c>
      <c r="S49" s="161">
        <f t="shared" si="39"/>
        <v>0</v>
      </c>
      <c r="U49" s="78">
        <v>10082</v>
      </c>
      <c r="V49" s="155">
        <f t="shared" si="40"/>
        <v>18426</v>
      </c>
      <c r="W49" s="159">
        <f t="shared" si="41"/>
        <v>1.2082933844678811</v>
      </c>
      <c r="X49" s="78">
        <v>12000</v>
      </c>
      <c r="Y49" s="155">
        <f t="shared" si="42"/>
        <v>30426</v>
      </c>
      <c r="Z49" s="159">
        <f t="shared" si="43"/>
        <v>0.65125366330185608</v>
      </c>
      <c r="AA49" s="78"/>
      <c r="AB49" s="155">
        <f t="shared" si="44"/>
        <v>30426</v>
      </c>
      <c r="AC49" s="159">
        <f t="shared" si="45"/>
        <v>0</v>
      </c>
      <c r="AD49" s="78"/>
      <c r="AE49" s="155">
        <f t="shared" si="46"/>
        <v>30426</v>
      </c>
      <c r="AF49" s="159">
        <f t="shared" si="47"/>
        <v>0</v>
      </c>
      <c r="AG49" s="78">
        <v>5000</v>
      </c>
      <c r="AH49" s="155">
        <f t="shared" si="48"/>
        <v>35426</v>
      </c>
      <c r="AI49" s="159">
        <f t="shared" si="49"/>
        <v>0.16433313613356998</v>
      </c>
      <c r="AJ49" s="151">
        <f t="shared" si="50"/>
        <v>27082</v>
      </c>
      <c r="AK49" s="161">
        <f t="shared" si="51"/>
        <v>0.17753212131634788</v>
      </c>
    </row>
    <row r="50" spans="2:37" ht="14.25" customHeight="1" outlineLevel="1">
      <c r="B50" s="236" t="s">
        <v>80</v>
      </c>
      <c r="C50" s="62" t="s">
        <v>151</v>
      </c>
      <c r="D50" s="78"/>
      <c r="E50" s="78">
        <f t="shared" si="29"/>
        <v>0</v>
      </c>
      <c r="F50" s="78"/>
      <c r="G50" s="155">
        <f t="shared" si="30"/>
        <v>0</v>
      </c>
      <c r="H50" s="159">
        <f t="shared" si="31"/>
        <v>0</v>
      </c>
      <c r="I50" s="78"/>
      <c r="J50" s="155">
        <f t="shared" si="32"/>
        <v>0</v>
      </c>
      <c r="K50" s="159">
        <f t="shared" si="33"/>
        <v>0</v>
      </c>
      <c r="L50" s="78"/>
      <c r="M50" s="155">
        <f t="shared" si="34"/>
        <v>0</v>
      </c>
      <c r="N50" s="159">
        <f t="shared" si="35"/>
        <v>0</v>
      </c>
      <c r="O50" s="78"/>
      <c r="P50" s="155">
        <f t="shared" si="36"/>
        <v>0</v>
      </c>
      <c r="Q50" s="159">
        <f t="shared" si="37"/>
        <v>0</v>
      </c>
      <c r="R50" s="151">
        <f t="shared" si="38"/>
        <v>0</v>
      </c>
      <c r="S50" s="161">
        <f t="shared" si="39"/>
        <v>0</v>
      </c>
      <c r="U50" s="78"/>
      <c r="V50" s="155">
        <f t="shared" si="40"/>
        <v>0</v>
      </c>
      <c r="W50" s="159">
        <f t="shared" si="41"/>
        <v>0</v>
      </c>
      <c r="X50" s="78"/>
      <c r="Y50" s="155">
        <f t="shared" si="42"/>
        <v>0</v>
      </c>
      <c r="Z50" s="159">
        <f t="shared" si="43"/>
        <v>0</v>
      </c>
      <c r="AA50" s="78"/>
      <c r="AB50" s="155">
        <f t="shared" si="44"/>
        <v>0</v>
      </c>
      <c r="AC50" s="159">
        <f t="shared" si="45"/>
        <v>0</v>
      </c>
      <c r="AD50" s="78"/>
      <c r="AE50" s="155">
        <f t="shared" si="46"/>
        <v>0</v>
      </c>
      <c r="AF50" s="159">
        <f t="shared" si="47"/>
        <v>0</v>
      </c>
      <c r="AG50" s="78"/>
      <c r="AH50" s="155">
        <f t="shared" si="48"/>
        <v>0</v>
      </c>
      <c r="AI50" s="159">
        <f t="shared" si="49"/>
        <v>0</v>
      </c>
      <c r="AJ50" s="151">
        <f t="shared" si="50"/>
        <v>0</v>
      </c>
      <c r="AK50" s="161">
        <f t="shared" si="51"/>
        <v>0</v>
      </c>
    </row>
    <row r="51" spans="2:37" ht="14.25" customHeight="1" outlineLevel="1">
      <c r="B51" s="235" t="s">
        <v>81</v>
      </c>
      <c r="C51" s="62" t="s">
        <v>151</v>
      </c>
      <c r="D51" s="232"/>
      <c r="E51" s="78">
        <f t="shared" si="29"/>
        <v>0</v>
      </c>
      <c r="F51" s="78"/>
      <c r="G51" s="155">
        <f t="shared" si="30"/>
        <v>0</v>
      </c>
      <c r="H51" s="159">
        <f t="shared" si="31"/>
        <v>0</v>
      </c>
      <c r="I51" s="78"/>
      <c r="J51" s="155">
        <f t="shared" si="32"/>
        <v>0</v>
      </c>
      <c r="K51" s="159">
        <f t="shared" si="33"/>
        <v>0</v>
      </c>
      <c r="L51" s="78"/>
      <c r="M51" s="155">
        <f t="shared" si="34"/>
        <v>0</v>
      </c>
      <c r="N51" s="159">
        <f t="shared" si="35"/>
        <v>0</v>
      </c>
      <c r="O51" s="78"/>
      <c r="P51" s="155">
        <f t="shared" si="36"/>
        <v>0</v>
      </c>
      <c r="Q51" s="159">
        <f t="shared" si="37"/>
        <v>0</v>
      </c>
      <c r="R51" s="151">
        <f t="shared" si="38"/>
        <v>0</v>
      </c>
      <c r="S51" s="161">
        <f t="shared" si="39"/>
        <v>0</v>
      </c>
      <c r="U51" s="78"/>
      <c r="V51" s="155">
        <f t="shared" si="40"/>
        <v>0</v>
      </c>
      <c r="W51" s="159">
        <f t="shared" si="41"/>
        <v>0</v>
      </c>
      <c r="X51" s="78"/>
      <c r="Y51" s="155">
        <f t="shared" si="42"/>
        <v>0</v>
      </c>
      <c r="Z51" s="159">
        <f t="shared" si="43"/>
        <v>0</v>
      </c>
      <c r="AA51" s="78"/>
      <c r="AB51" s="155">
        <f t="shared" si="44"/>
        <v>0</v>
      </c>
      <c r="AC51" s="159">
        <f t="shared" si="45"/>
        <v>0</v>
      </c>
      <c r="AD51" s="78"/>
      <c r="AE51" s="155">
        <f t="shared" si="46"/>
        <v>0</v>
      </c>
      <c r="AF51" s="159">
        <f t="shared" si="47"/>
        <v>0</v>
      </c>
      <c r="AG51" s="78"/>
      <c r="AH51" s="155">
        <f t="shared" si="48"/>
        <v>0</v>
      </c>
      <c r="AI51" s="159">
        <f t="shared" si="49"/>
        <v>0</v>
      </c>
      <c r="AJ51" s="151">
        <f t="shared" si="50"/>
        <v>0</v>
      </c>
      <c r="AK51" s="161">
        <f t="shared" si="51"/>
        <v>0</v>
      </c>
    </row>
    <row r="52" spans="2:37" ht="14.25" customHeight="1" outlineLevel="1">
      <c r="B52" s="236" t="s">
        <v>82</v>
      </c>
      <c r="C52" s="62" t="s">
        <v>151</v>
      </c>
      <c r="D52" s="234"/>
      <c r="E52" s="78">
        <f t="shared" si="29"/>
        <v>0</v>
      </c>
      <c r="F52" s="78"/>
      <c r="G52" s="155">
        <f t="shared" si="30"/>
        <v>0</v>
      </c>
      <c r="H52" s="159">
        <f t="shared" si="31"/>
        <v>0</v>
      </c>
      <c r="I52" s="78"/>
      <c r="J52" s="155">
        <f t="shared" si="32"/>
        <v>0</v>
      </c>
      <c r="K52" s="159">
        <f t="shared" si="33"/>
        <v>0</v>
      </c>
      <c r="L52" s="78">
        <v>12380</v>
      </c>
      <c r="M52" s="155">
        <f t="shared" si="34"/>
        <v>12380</v>
      </c>
      <c r="N52" s="159">
        <f t="shared" si="35"/>
        <v>0</v>
      </c>
      <c r="O52" s="78">
        <v>13516</v>
      </c>
      <c r="P52" s="155">
        <f t="shared" si="36"/>
        <v>25896</v>
      </c>
      <c r="Q52" s="159">
        <f t="shared" si="37"/>
        <v>1.0917609046849757</v>
      </c>
      <c r="R52" s="151">
        <f t="shared" si="38"/>
        <v>25896</v>
      </c>
      <c r="S52" s="161">
        <f t="shared" si="39"/>
        <v>0</v>
      </c>
      <c r="U52" s="78">
        <v>9097</v>
      </c>
      <c r="V52" s="155">
        <f t="shared" si="40"/>
        <v>34993</v>
      </c>
      <c r="W52" s="159">
        <f t="shared" si="41"/>
        <v>0.35128977448254556</v>
      </c>
      <c r="X52" s="78">
        <v>3000</v>
      </c>
      <c r="Y52" s="155">
        <f t="shared" si="42"/>
        <v>37993</v>
      </c>
      <c r="Z52" s="159">
        <f t="shared" si="43"/>
        <v>8.573143200068585E-2</v>
      </c>
      <c r="AA52" s="78"/>
      <c r="AB52" s="155">
        <f t="shared" si="44"/>
        <v>37993</v>
      </c>
      <c r="AC52" s="159">
        <f t="shared" si="45"/>
        <v>0</v>
      </c>
      <c r="AD52" s="78">
        <v>5000</v>
      </c>
      <c r="AE52" s="155">
        <f t="shared" si="46"/>
        <v>42993</v>
      </c>
      <c r="AF52" s="159">
        <f t="shared" si="47"/>
        <v>0.13160319006132709</v>
      </c>
      <c r="AG52" s="78"/>
      <c r="AH52" s="155">
        <f t="shared" si="48"/>
        <v>42993</v>
      </c>
      <c r="AI52" s="159">
        <f t="shared" si="49"/>
        <v>0</v>
      </c>
      <c r="AJ52" s="151">
        <f t="shared" si="50"/>
        <v>17097</v>
      </c>
      <c r="AK52" s="161">
        <f t="shared" si="51"/>
        <v>5.2820041265662088E-2</v>
      </c>
    </row>
    <row r="53" spans="2:37" ht="14.25" customHeight="1" outlineLevel="1">
      <c r="B53" s="236" t="s">
        <v>83</v>
      </c>
      <c r="C53" s="62" t="s">
        <v>151</v>
      </c>
      <c r="D53" s="234"/>
      <c r="E53" s="78">
        <f t="shared" si="29"/>
        <v>0</v>
      </c>
      <c r="F53" s="78"/>
      <c r="G53" s="155">
        <f t="shared" si="30"/>
        <v>0</v>
      </c>
      <c r="H53" s="159">
        <f t="shared" si="31"/>
        <v>0</v>
      </c>
      <c r="I53" s="78"/>
      <c r="J53" s="155">
        <f t="shared" si="32"/>
        <v>0</v>
      </c>
      <c r="K53" s="159">
        <f t="shared" si="33"/>
        <v>0</v>
      </c>
      <c r="L53" s="78">
        <v>840</v>
      </c>
      <c r="M53" s="155">
        <f t="shared" si="34"/>
        <v>840</v>
      </c>
      <c r="N53" s="159">
        <f t="shared" si="35"/>
        <v>0</v>
      </c>
      <c r="O53" s="78"/>
      <c r="P53" s="155">
        <f t="shared" si="36"/>
        <v>840</v>
      </c>
      <c r="Q53" s="159">
        <f t="shared" si="37"/>
        <v>0</v>
      </c>
      <c r="R53" s="151">
        <f t="shared" si="38"/>
        <v>840</v>
      </c>
      <c r="S53" s="161">
        <f t="shared" si="39"/>
        <v>0</v>
      </c>
      <c r="U53" s="78"/>
      <c r="V53" s="155">
        <f t="shared" si="40"/>
        <v>840</v>
      </c>
      <c r="W53" s="159">
        <f t="shared" si="41"/>
        <v>0</v>
      </c>
      <c r="X53" s="78"/>
      <c r="Y53" s="155">
        <f t="shared" si="42"/>
        <v>840</v>
      </c>
      <c r="Z53" s="159">
        <f t="shared" si="43"/>
        <v>0</v>
      </c>
      <c r="AA53" s="78"/>
      <c r="AB53" s="155">
        <f t="shared" si="44"/>
        <v>840</v>
      </c>
      <c r="AC53" s="159">
        <f t="shared" si="45"/>
        <v>0</v>
      </c>
      <c r="AD53" s="78"/>
      <c r="AE53" s="155">
        <f t="shared" si="46"/>
        <v>840</v>
      </c>
      <c r="AF53" s="159">
        <f t="shared" si="47"/>
        <v>0</v>
      </c>
      <c r="AG53" s="78"/>
      <c r="AH53" s="155">
        <f t="shared" si="48"/>
        <v>840</v>
      </c>
      <c r="AI53" s="159">
        <f t="shared" si="49"/>
        <v>0</v>
      </c>
      <c r="AJ53" s="151">
        <f t="shared" si="50"/>
        <v>0</v>
      </c>
      <c r="AK53" s="161">
        <f t="shared" si="51"/>
        <v>0</v>
      </c>
    </row>
    <row r="54" spans="2:37" ht="14.25" customHeight="1" outlineLevel="1">
      <c r="B54" s="235" t="s">
        <v>84</v>
      </c>
      <c r="C54" s="62" t="s">
        <v>151</v>
      </c>
      <c r="D54" s="232"/>
      <c r="E54" s="78">
        <f t="shared" si="29"/>
        <v>0</v>
      </c>
      <c r="F54" s="78"/>
      <c r="G54" s="155">
        <f t="shared" si="30"/>
        <v>0</v>
      </c>
      <c r="H54" s="159">
        <f t="shared" si="31"/>
        <v>0</v>
      </c>
      <c r="I54" s="78"/>
      <c r="J54" s="155">
        <f t="shared" si="32"/>
        <v>0</v>
      </c>
      <c r="K54" s="159">
        <f t="shared" si="33"/>
        <v>0</v>
      </c>
      <c r="L54" s="78"/>
      <c r="M54" s="155">
        <f t="shared" si="34"/>
        <v>0</v>
      </c>
      <c r="N54" s="159">
        <f t="shared" si="35"/>
        <v>0</v>
      </c>
      <c r="O54" s="78"/>
      <c r="P54" s="155">
        <f t="shared" si="36"/>
        <v>0</v>
      </c>
      <c r="Q54" s="159">
        <f t="shared" si="37"/>
        <v>0</v>
      </c>
      <c r="R54" s="151">
        <f t="shared" si="38"/>
        <v>0</v>
      </c>
      <c r="S54" s="161">
        <f t="shared" si="39"/>
        <v>0</v>
      </c>
      <c r="U54" s="78"/>
      <c r="V54" s="155">
        <f t="shared" si="40"/>
        <v>0</v>
      </c>
      <c r="W54" s="159">
        <f t="shared" si="41"/>
        <v>0</v>
      </c>
      <c r="X54" s="78"/>
      <c r="Y54" s="155">
        <f t="shared" si="42"/>
        <v>0</v>
      </c>
      <c r="Z54" s="159">
        <f t="shared" si="43"/>
        <v>0</v>
      </c>
      <c r="AA54" s="78"/>
      <c r="AB54" s="155">
        <f t="shared" si="44"/>
        <v>0</v>
      </c>
      <c r="AC54" s="159">
        <f t="shared" si="45"/>
        <v>0</v>
      </c>
      <c r="AD54" s="78"/>
      <c r="AE54" s="155">
        <f t="shared" si="46"/>
        <v>0</v>
      </c>
      <c r="AF54" s="159">
        <f t="shared" si="47"/>
        <v>0</v>
      </c>
      <c r="AG54" s="78"/>
      <c r="AH54" s="155">
        <f t="shared" si="48"/>
        <v>0</v>
      </c>
      <c r="AI54" s="159">
        <f t="shared" si="49"/>
        <v>0</v>
      </c>
      <c r="AJ54" s="151">
        <f t="shared" si="50"/>
        <v>0</v>
      </c>
      <c r="AK54" s="161">
        <f t="shared" si="51"/>
        <v>0</v>
      </c>
    </row>
    <row r="55" spans="2:37" ht="14.25" customHeight="1" outlineLevel="1">
      <c r="B55" s="237" t="s">
        <v>85</v>
      </c>
      <c r="C55" s="62" t="s">
        <v>151</v>
      </c>
      <c r="D55" s="78"/>
      <c r="E55" s="78">
        <f t="shared" si="29"/>
        <v>0</v>
      </c>
      <c r="F55" s="78"/>
      <c r="G55" s="155">
        <f t="shared" si="30"/>
        <v>0</v>
      </c>
      <c r="H55" s="159">
        <f t="shared" si="31"/>
        <v>0</v>
      </c>
      <c r="I55" s="78"/>
      <c r="J55" s="155">
        <f t="shared" si="32"/>
        <v>0</v>
      </c>
      <c r="K55" s="159">
        <f t="shared" si="33"/>
        <v>0</v>
      </c>
      <c r="L55" s="78">
        <v>3500</v>
      </c>
      <c r="M55" s="155">
        <f t="shared" si="34"/>
        <v>3500</v>
      </c>
      <c r="N55" s="159">
        <f t="shared" si="35"/>
        <v>0</v>
      </c>
      <c r="O55" s="78"/>
      <c r="P55" s="155">
        <f t="shared" si="36"/>
        <v>3500</v>
      </c>
      <c r="Q55" s="159">
        <f t="shared" si="37"/>
        <v>0</v>
      </c>
      <c r="R55" s="151">
        <f t="shared" si="38"/>
        <v>3500</v>
      </c>
      <c r="S55" s="161">
        <f t="shared" si="39"/>
        <v>0</v>
      </c>
      <c r="U55" s="78"/>
      <c r="V55" s="155">
        <f t="shared" si="40"/>
        <v>3500</v>
      </c>
      <c r="W55" s="159">
        <f t="shared" si="41"/>
        <v>0</v>
      </c>
      <c r="X55" s="78"/>
      <c r="Y55" s="155">
        <f t="shared" si="42"/>
        <v>3500</v>
      </c>
      <c r="Z55" s="159">
        <f t="shared" si="43"/>
        <v>0</v>
      </c>
      <c r="AA55" s="78"/>
      <c r="AB55" s="155">
        <f t="shared" si="44"/>
        <v>3500</v>
      </c>
      <c r="AC55" s="159">
        <f t="shared" si="45"/>
        <v>0</v>
      </c>
      <c r="AD55" s="78"/>
      <c r="AE55" s="155">
        <f t="shared" si="46"/>
        <v>3500</v>
      </c>
      <c r="AF55" s="159">
        <f t="shared" si="47"/>
        <v>0</v>
      </c>
      <c r="AG55" s="78"/>
      <c r="AH55" s="155">
        <f t="shared" si="48"/>
        <v>3500</v>
      </c>
      <c r="AI55" s="159">
        <f t="shared" si="49"/>
        <v>0</v>
      </c>
      <c r="AJ55" s="151">
        <f t="shared" si="50"/>
        <v>0</v>
      </c>
      <c r="AK55" s="161">
        <f t="shared" si="51"/>
        <v>0</v>
      </c>
    </row>
    <row r="56" spans="2:37" ht="14.25" customHeight="1" outlineLevel="1">
      <c r="B56" s="235" t="s">
        <v>86</v>
      </c>
      <c r="C56" s="62" t="s">
        <v>151</v>
      </c>
      <c r="D56" s="232"/>
      <c r="E56" s="78">
        <f t="shared" si="29"/>
        <v>0</v>
      </c>
      <c r="F56" s="78"/>
      <c r="G56" s="155">
        <f t="shared" si="30"/>
        <v>0</v>
      </c>
      <c r="H56" s="159">
        <f t="shared" si="31"/>
        <v>0</v>
      </c>
      <c r="I56" s="78"/>
      <c r="J56" s="155">
        <f t="shared" si="32"/>
        <v>0</v>
      </c>
      <c r="K56" s="159">
        <f t="shared" si="33"/>
        <v>0</v>
      </c>
      <c r="L56" s="78"/>
      <c r="M56" s="155">
        <f t="shared" si="34"/>
        <v>0</v>
      </c>
      <c r="N56" s="159">
        <f t="shared" si="35"/>
        <v>0</v>
      </c>
      <c r="O56" s="78"/>
      <c r="P56" s="155">
        <f t="shared" si="36"/>
        <v>0</v>
      </c>
      <c r="Q56" s="159">
        <f t="shared" si="37"/>
        <v>0</v>
      </c>
      <c r="R56" s="151">
        <f t="shared" si="38"/>
        <v>0</v>
      </c>
      <c r="S56" s="161">
        <f t="shared" si="39"/>
        <v>0</v>
      </c>
      <c r="U56" s="78"/>
      <c r="V56" s="155">
        <f t="shared" si="40"/>
        <v>0</v>
      </c>
      <c r="W56" s="159">
        <f t="shared" si="41"/>
        <v>0</v>
      </c>
      <c r="X56" s="78"/>
      <c r="Y56" s="155">
        <f t="shared" si="42"/>
        <v>0</v>
      </c>
      <c r="Z56" s="159">
        <f t="shared" si="43"/>
        <v>0</v>
      </c>
      <c r="AA56" s="78"/>
      <c r="AB56" s="155">
        <f t="shared" si="44"/>
        <v>0</v>
      </c>
      <c r="AC56" s="159">
        <f t="shared" si="45"/>
        <v>0</v>
      </c>
      <c r="AD56" s="78"/>
      <c r="AE56" s="155">
        <f t="shared" si="46"/>
        <v>0</v>
      </c>
      <c r="AF56" s="159">
        <f t="shared" si="47"/>
        <v>0</v>
      </c>
      <c r="AG56" s="78"/>
      <c r="AH56" s="155">
        <f t="shared" si="48"/>
        <v>0</v>
      </c>
      <c r="AI56" s="159">
        <f t="shared" si="49"/>
        <v>0</v>
      </c>
      <c r="AJ56" s="151">
        <f t="shared" si="50"/>
        <v>0</v>
      </c>
      <c r="AK56" s="161">
        <f t="shared" si="51"/>
        <v>0</v>
      </c>
    </row>
    <row r="57" spans="2:37" ht="14.25" customHeight="1" outlineLevel="1">
      <c r="B57" s="236" t="s">
        <v>87</v>
      </c>
      <c r="C57" s="62" t="s">
        <v>151</v>
      </c>
      <c r="D57" s="78"/>
      <c r="E57" s="78">
        <f t="shared" si="29"/>
        <v>0</v>
      </c>
      <c r="F57" s="78"/>
      <c r="G57" s="155">
        <f t="shared" si="30"/>
        <v>0</v>
      </c>
      <c r="H57" s="159">
        <f t="shared" si="31"/>
        <v>0</v>
      </c>
      <c r="I57" s="78"/>
      <c r="J57" s="155">
        <f t="shared" si="32"/>
        <v>0</v>
      </c>
      <c r="K57" s="159">
        <f t="shared" si="33"/>
        <v>0</v>
      </c>
      <c r="L57" s="78"/>
      <c r="M57" s="155">
        <f t="shared" si="34"/>
        <v>0</v>
      </c>
      <c r="N57" s="159">
        <f t="shared" si="35"/>
        <v>0</v>
      </c>
      <c r="O57" s="78"/>
      <c r="P57" s="155">
        <f t="shared" si="36"/>
        <v>0</v>
      </c>
      <c r="Q57" s="159">
        <f t="shared" si="37"/>
        <v>0</v>
      </c>
      <c r="R57" s="151">
        <f t="shared" si="38"/>
        <v>0</v>
      </c>
      <c r="S57" s="161">
        <f t="shared" si="39"/>
        <v>0</v>
      </c>
      <c r="U57" s="78"/>
      <c r="V57" s="155">
        <f t="shared" si="40"/>
        <v>0</v>
      </c>
      <c r="W57" s="159">
        <f t="shared" si="41"/>
        <v>0</v>
      </c>
      <c r="X57" s="78"/>
      <c r="Y57" s="155">
        <f t="shared" si="42"/>
        <v>0</v>
      </c>
      <c r="Z57" s="159">
        <f t="shared" si="43"/>
        <v>0</v>
      </c>
      <c r="AA57" s="78"/>
      <c r="AB57" s="155">
        <f t="shared" si="44"/>
        <v>0</v>
      </c>
      <c r="AC57" s="159">
        <f t="shared" si="45"/>
        <v>0</v>
      </c>
      <c r="AD57" s="78"/>
      <c r="AE57" s="155">
        <f t="shared" si="46"/>
        <v>0</v>
      </c>
      <c r="AF57" s="159">
        <f t="shared" si="47"/>
        <v>0</v>
      </c>
      <c r="AG57" s="78"/>
      <c r="AH57" s="155">
        <f t="shared" si="48"/>
        <v>0</v>
      </c>
      <c r="AI57" s="159">
        <f t="shared" si="49"/>
        <v>0</v>
      </c>
      <c r="AJ57" s="151">
        <f t="shared" si="50"/>
        <v>0</v>
      </c>
      <c r="AK57" s="161">
        <f t="shared" si="51"/>
        <v>0</v>
      </c>
    </row>
    <row r="58" spans="2:37" ht="14.25" customHeight="1" outlineLevel="1">
      <c r="B58" s="235" t="s">
        <v>88</v>
      </c>
      <c r="C58" s="62" t="s">
        <v>151</v>
      </c>
      <c r="D58" s="78"/>
      <c r="E58" s="78">
        <f t="shared" si="29"/>
        <v>0</v>
      </c>
      <c r="F58" s="78"/>
      <c r="G58" s="155">
        <f t="shared" si="30"/>
        <v>0</v>
      </c>
      <c r="H58" s="159">
        <f t="shared" si="31"/>
        <v>0</v>
      </c>
      <c r="I58" s="78"/>
      <c r="J58" s="155">
        <f t="shared" si="32"/>
        <v>0</v>
      </c>
      <c r="K58" s="159">
        <f t="shared" si="33"/>
        <v>0</v>
      </c>
      <c r="L58" s="78"/>
      <c r="M58" s="155">
        <f t="shared" si="34"/>
        <v>0</v>
      </c>
      <c r="N58" s="159">
        <f t="shared" si="35"/>
        <v>0</v>
      </c>
      <c r="O58" s="78"/>
      <c r="P58" s="155">
        <f t="shared" si="36"/>
        <v>0</v>
      </c>
      <c r="Q58" s="159">
        <f t="shared" si="37"/>
        <v>0</v>
      </c>
      <c r="R58" s="151">
        <f t="shared" si="38"/>
        <v>0</v>
      </c>
      <c r="S58" s="161">
        <f t="shared" si="39"/>
        <v>0</v>
      </c>
      <c r="U58" s="78"/>
      <c r="V58" s="155">
        <f t="shared" si="40"/>
        <v>0</v>
      </c>
      <c r="W58" s="159">
        <f t="shared" si="41"/>
        <v>0</v>
      </c>
      <c r="X58" s="78"/>
      <c r="Y58" s="155">
        <f t="shared" si="42"/>
        <v>0</v>
      </c>
      <c r="Z58" s="159">
        <f t="shared" si="43"/>
        <v>0</v>
      </c>
      <c r="AA58" s="78"/>
      <c r="AB58" s="155">
        <f t="shared" si="44"/>
        <v>0</v>
      </c>
      <c r="AC58" s="159">
        <f t="shared" si="45"/>
        <v>0</v>
      </c>
      <c r="AD58" s="78"/>
      <c r="AE58" s="155">
        <f t="shared" si="46"/>
        <v>0</v>
      </c>
      <c r="AF58" s="159">
        <f t="shared" si="47"/>
        <v>0</v>
      </c>
      <c r="AG58" s="78"/>
      <c r="AH58" s="155">
        <f t="shared" si="48"/>
        <v>0</v>
      </c>
      <c r="AI58" s="159">
        <f t="shared" si="49"/>
        <v>0</v>
      </c>
      <c r="AJ58" s="151">
        <f t="shared" si="50"/>
        <v>0</v>
      </c>
      <c r="AK58" s="161">
        <f t="shared" si="51"/>
        <v>0</v>
      </c>
    </row>
    <row r="59" spans="2:37" ht="14.25" customHeight="1" outlineLevel="1">
      <c r="B59" s="236" t="s">
        <v>89</v>
      </c>
      <c r="C59" s="62" t="s">
        <v>151</v>
      </c>
      <c r="D59" s="232"/>
      <c r="E59" s="78">
        <f t="shared" si="29"/>
        <v>0</v>
      </c>
      <c r="F59" s="78"/>
      <c r="G59" s="155">
        <f t="shared" si="30"/>
        <v>0</v>
      </c>
      <c r="H59" s="159">
        <f t="shared" si="31"/>
        <v>0</v>
      </c>
      <c r="I59" s="78"/>
      <c r="J59" s="155">
        <f t="shared" si="32"/>
        <v>0</v>
      </c>
      <c r="K59" s="159">
        <f t="shared" si="33"/>
        <v>0</v>
      </c>
      <c r="L59" s="78"/>
      <c r="M59" s="155">
        <f t="shared" si="34"/>
        <v>0</v>
      </c>
      <c r="N59" s="159">
        <f t="shared" si="35"/>
        <v>0</v>
      </c>
      <c r="O59" s="78"/>
      <c r="P59" s="155">
        <f t="shared" si="36"/>
        <v>0</v>
      </c>
      <c r="Q59" s="159">
        <f t="shared" si="37"/>
        <v>0</v>
      </c>
      <c r="R59" s="151">
        <f t="shared" si="38"/>
        <v>0</v>
      </c>
      <c r="S59" s="161">
        <f t="shared" si="39"/>
        <v>0</v>
      </c>
      <c r="U59" s="78"/>
      <c r="V59" s="155">
        <f t="shared" si="40"/>
        <v>0</v>
      </c>
      <c r="W59" s="159">
        <f t="shared" si="41"/>
        <v>0</v>
      </c>
      <c r="X59" s="78"/>
      <c r="Y59" s="155">
        <f t="shared" si="42"/>
        <v>0</v>
      </c>
      <c r="Z59" s="159">
        <f t="shared" si="43"/>
        <v>0</v>
      </c>
      <c r="AA59" s="78"/>
      <c r="AB59" s="155">
        <f t="shared" si="44"/>
        <v>0</v>
      </c>
      <c r="AC59" s="159">
        <f t="shared" si="45"/>
        <v>0</v>
      </c>
      <c r="AD59" s="78"/>
      <c r="AE59" s="155">
        <f t="shared" si="46"/>
        <v>0</v>
      </c>
      <c r="AF59" s="159">
        <f t="shared" si="47"/>
        <v>0</v>
      </c>
      <c r="AG59" s="78"/>
      <c r="AH59" s="155">
        <f t="shared" si="48"/>
        <v>0</v>
      </c>
      <c r="AI59" s="159">
        <f t="shared" si="49"/>
        <v>0</v>
      </c>
      <c r="AJ59" s="151">
        <f t="shared" si="50"/>
        <v>0</v>
      </c>
      <c r="AK59" s="161">
        <f t="shared" si="51"/>
        <v>0</v>
      </c>
    </row>
    <row r="60" spans="2:37" ht="14.25" customHeight="1" outlineLevel="1">
      <c r="B60" s="235" t="s">
        <v>90</v>
      </c>
      <c r="C60" s="62" t="s">
        <v>151</v>
      </c>
      <c r="D60" s="232"/>
      <c r="E60" s="78">
        <f t="shared" si="29"/>
        <v>0</v>
      </c>
      <c r="F60" s="78"/>
      <c r="G60" s="155">
        <f t="shared" si="30"/>
        <v>0</v>
      </c>
      <c r="H60" s="159">
        <f t="shared" si="31"/>
        <v>0</v>
      </c>
      <c r="I60" s="78"/>
      <c r="J60" s="155">
        <f t="shared" si="32"/>
        <v>0</v>
      </c>
      <c r="K60" s="159">
        <f t="shared" si="33"/>
        <v>0</v>
      </c>
      <c r="L60" s="78"/>
      <c r="M60" s="155">
        <f t="shared" si="34"/>
        <v>0</v>
      </c>
      <c r="N60" s="159">
        <f t="shared" si="35"/>
        <v>0</v>
      </c>
      <c r="O60" s="78"/>
      <c r="P60" s="155">
        <f t="shared" si="36"/>
        <v>0</v>
      </c>
      <c r="Q60" s="159">
        <f t="shared" si="37"/>
        <v>0</v>
      </c>
      <c r="R60" s="151">
        <f t="shared" si="38"/>
        <v>0</v>
      </c>
      <c r="S60" s="161">
        <f t="shared" si="39"/>
        <v>0</v>
      </c>
      <c r="U60" s="78"/>
      <c r="V60" s="155">
        <f t="shared" si="40"/>
        <v>0</v>
      </c>
      <c r="W60" s="159">
        <f t="shared" si="41"/>
        <v>0</v>
      </c>
      <c r="X60" s="78"/>
      <c r="Y60" s="155">
        <f t="shared" si="42"/>
        <v>0</v>
      </c>
      <c r="Z60" s="159">
        <f t="shared" si="43"/>
        <v>0</v>
      </c>
      <c r="AA60" s="78"/>
      <c r="AB60" s="155">
        <f t="shared" si="44"/>
        <v>0</v>
      </c>
      <c r="AC60" s="159">
        <f t="shared" si="45"/>
        <v>0</v>
      </c>
      <c r="AD60" s="78"/>
      <c r="AE60" s="155">
        <f t="shared" si="46"/>
        <v>0</v>
      </c>
      <c r="AF60" s="159">
        <f t="shared" si="47"/>
        <v>0</v>
      </c>
      <c r="AG60" s="78"/>
      <c r="AH60" s="155">
        <f t="shared" si="48"/>
        <v>0</v>
      </c>
      <c r="AI60" s="159">
        <f t="shared" si="49"/>
        <v>0</v>
      </c>
      <c r="AJ60" s="151">
        <f t="shared" si="50"/>
        <v>0</v>
      </c>
      <c r="AK60" s="161">
        <f t="shared" si="51"/>
        <v>0</v>
      </c>
    </row>
    <row r="61" spans="2:37" ht="14.25" customHeight="1" outlineLevel="1">
      <c r="B61" s="236" t="s">
        <v>91</v>
      </c>
      <c r="C61" s="62" t="s">
        <v>151</v>
      </c>
      <c r="D61" s="78"/>
      <c r="E61" s="78">
        <v>14432</v>
      </c>
      <c r="F61" s="78"/>
      <c r="G61" s="155">
        <f t="shared" si="30"/>
        <v>14432</v>
      </c>
      <c r="H61" s="159">
        <f t="shared" si="31"/>
        <v>0</v>
      </c>
      <c r="I61" s="78"/>
      <c r="J61" s="155">
        <f t="shared" si="32"/>
        <v>14432</v>
      </c>
      <c r="K61" s="159">
        <f t="shared" si="33"/>
        <v>0</v>
      </c>
      <c r="L61" s="78"/>
      <c r="M61" s="155">
        <f t="shared" si="34"/>
        <v>14432</v>
      </c>
      <c r="N61" s="159">
        <f t="shared" si="35"/>
        <v>0</v>
      </c>
      <c r="O61" s="78"/>
      <c r="P61" s="155">
        <f t="shared" si="36"/>
        <v>14432</v>
      </c>
      <c r="Q61" s="159">
        <f t="shared" si="37"/>
        <v>0</v>
      </c>
      <c r="R61" s="151">
        <f t="shared" si="38"/>
        <v>0</v>
      </c>
      <c r="S61" s="161">
        <f t="shared" si="39"/>
        <v>0</v>
      </c>
      <c r="U61" s="238"/>
      <c r="V61" s="155">
        <f t="shared" si="40"/>
        <v>14432</v>
      </c>
      <c r="W61" s="159">
        <f t="shared" si="41"/>
        <v>0</v>
      </c>
      <c r="X61" s="78"/>
      <c r="Y61" s="155">
        <f t="shared" si="42"/>
        <v>14432</v>
      </c>
      <c r="Z61" s="159">
        <f t="shared" si="43"/>
        <v>0</v>
      </c>
      <c r="AA61" s="78"/>
      <c r="AB61" s="155">
        <f t="shared" si="44"/>
        <v>14432</v>
      </c>
      <c r="AC61" s="159">
        <f t="shared" si="45"/>
        <v>0</v>
      </c>
      <c r="AD61" s="78"/>
      <c r="AE61" s="155">
        <f t="shared" si="46"/>
        <v>14432</v>
      </c>
      <c r="AF61" s="159">
        <f t="shared" si="47"/>
        <v>0</v>
      </c>
      <c r="AG61" s="78"/>
      <c r="AH61" s="155">
        <f t="shared" si="48"/>
        <v>14432</v>
      </c>
      <c r="AI61" s="159">
        <f t="shared" si="49"/>
        <v>0</v>
      </c>
      <c r="AJ61" s="151">
        <f t="shared" si="50"/>
        <v>0</v>
      </c>
      <c r="AK61" s="161">
        <f t="shared" si="51"/>
        <v>0</v>
      </c>
    </row>
    <row r="62" spans="2:37" ht="14.25" customHeight="1" outlineLevel="1">
      <c r="B62" s="236" t="s">
        <v>92</v>
      </c>
      <c r="C62" s="62" t="s">
        <v>151</v>
      </c>
      <c r="D62" s="78"/>
      <c r="E62" s="78">
        <v>17114</v>
      </c>
      <c r="F62" s="78"/>
      <c r="G62" s="155">
        <f t="shared" si="30"/>
        <v>17114</v>
      </c>
      <c r="H62" s="159">
        <f t="shared" si="31"/>
        <v>0</v>
      </c>
      <c r="I62" s="78"/>
      <c r="J62" s="155">
        <f t="shared" si="32"/>
        <v>17114</v>
      </c>
      <c r="K62" s="159">
        <f t="shared" si="33"/>
        <v>0</v>
      </c>
      <c r="L62" s="78">
        <v>2310</v>
      </c>
      <c r="M62" s="155">
        <f t="shared" si="34"/>
        <v>19424</v>
      </c>
      <c r="N62" s="159">
        <f t="shared" si="35"/>
        <v>0.13497721163959331</v>
      </c>
      <c r="O62" s="78">
        <v>6328.7</v>
      </c>
      <c r="P62" s="155">
        <f t="shared" si="36"/>
        <v>25752.7</v>
      </c>
      <c r="Q62" s="159">
        <f t="shared" si="37"/>
        <v>0.32581857495881389</v>
      </c>
      <c r="R62" s="151">
        <f t="shared" si="38"/>
        <v>8638.7000000000007</v>
      </c>
      <c r="S62" s="161">
        <f t="shared" si="39"/>
        <v>0.10756139658373143</v>
      </c>
      <c r="U62" s="78">
        <v>9254</v>
      </c>
      <c r="V62" s="155">
        <f t="shared" si="40"/>
        <v>35006.699999999997</v>
      </c>
      <c r="W62" s="159">
        <f t="shared" si="41"/>
        <v>0.35934096230686474</v>
      </c>
      <c r="X62" s="78">
        <v>16000</v>
      </c>
      <c r="Y62" s="155">
        <f t="shared" si="42"/>
        <v>51006.7</v>
      </c>
      <c r="Z62" s="159">
        <f t="shared" si="43"/>
        <v>0.4570553636875227</v>
      </c>
      <c r="AA62" s="78"/>
      <c r="AB62" s="155">
        <f t="shared" si="44"/>
        <v>51006.7</v>
      </c>
      <c r="AC62" s="159">
        <f t="shared" si="45"/>
        <v>0</v>
      </c>
      <c r="AD62" s="78"/>
      <c r="AE62" s="155">
        <f t="shared" si="46"/>
        <v>51006.7</v>
      </c>
      <c r="AF62" s="159">
        <f t="shared" si="47"/>
        <v>0</v>
      </c>
      <c r="AG62" s="78"/>
      <c r="AH62" s="155">
        <f t="shared" si="48"/>
        <v>51006.7</v>
      </c>
      <c r="AI62" s="159">
        <f t="shared" si="49"/>
        <v>0</v>
      </c>
      <c r="AJ62" s="151">
        <f t="shared" si="50"/>
        <v>25254</v>
      </c>
      <c r="AK62" s="161">
        <f t="shared" si="51"/>
        <v>9.8674420915140226E-2</v>
      </c>
    </row>
    <row r="63" spans="2:37" ht="14.25" customHeight="1" outlineLevel="1">
      <c r="B63" s="235" t="s">
        <v>84</v>
      </c>
      <c r="C63" s="62" t="s">
        <v>151</v>
      </c>
      <c r="D63" s="78"/>
      <c r="E63" s="78"/>
      <c r="F63" s="78"/>
      <c r="G63" s="155">
        <f t="shared" si="30"/>
        <v>0</v>
      </c>
      <c r="H63" s="159">
        <f t="shared" si="31"/>
        <v>0</v>
      </c>
      <c r="I63" s="78"/>
      <c r="J63" s="155">
        <f t="shared" si="32"/>
        <v>0</v>
      </c>
      <c r="K63" s="159">
        <f t="shared" si="33"/>
        <v>0</v>
      </c>
      <c r="L63" s="78"/>
      <c r="M63" s="155">
        <f t="shared" si="34"/>
        <v>0</v>
      </c>
      <c r="N63" s="159">
        <f t="shared" si="35"/>
        <v>0</v>
      </c>
      <c r="O63" s="78"/>
      <c r="P63" s="155">
        <f t="shared" si="36"/>
        <v>0</v>
      </c>
      <c r="Q63" s="159">
        <f t="shared" si="37"/>
        <v>0</v>
      </c>
      <c r="R63" s="151">
        <f t="shared" si="38"/>
        <v>0</v>
      </c>
      <c r="S63" s="161">
        <f t="shared" si="39"/>
        <v>0</v>
      </c>
      <c r="U63" s="238"/>
      <c r="V63" s="155">
        <f t="shared" si="40"/>
        <v>0</v>
      </c>
      <c r="W63" s="159">
        <f t="shared" si="41"/>
        <v>0</v>
      </c>
      <c r="X63" s="78"/>
      <c r="Y63" s="155">
        <f t="shared" si="42"/>
        <v>0</v>
      </c>
      <c r="Z63" s="159">
        <f t="shared" si="43"/>
        <v>0</v>
      </c>
      <c r="AA63" s="78"/>
      <c r="AB63" s="155">
        <f t="shared" si="44"/>
        <v>0</v>
      </c>
      <c r="AC63" s="159">
        <f t="shared" si="45"/>
        <v>0</v>
      </c>
      <c r="AD63" s="78"/>
      <c r="AE63" s="155">
        <f t="shared" si="46"/>
        <v>0</v>
      </c>
      <c r="AF63" s="159">
        <f t="shared" si="47"/>
        <v>0</v>
      </c>
      <c r="AG63" s="78"/>
      <c r="AH63" s="155">
        <f t="shared" si="48"/>
        <v>0</v>
      </c>
      <c r="AI63" s="159">
        <f t="shared" si="49"/>
        <v>0</v>
      </c>
      <c r="AJ63" s="151">
        <f t="shared" si="50"/>
        <v>0</v>
      </c>
      <c r="AK63" s="161">
        <f t="shared" si="51"/>
        <v>0</v>
      </c>
    </row>
    <row r="64" spans="2:37" ht="14.25" customHeight="1" outlineLevel="1">
      <c r="B64" s="236" t="s">
        <v>93</v>
      </c>
      <c r="C64" s="62" t="s">
        <v>151</v>
      </c>
      <c r="D64" s="78"/>
      <c r="E64" s="78">
        <v>17159</v>
      </c>
      <c r="F64" s="78"/>
      <c r="G64" s="155">
        <f t="shared" si="30"/>
        <v>17159</v>
      </c>
      <c r="H64" s="159">
        <f t="shared" si="31"/>
        <v>0</v>
      </c>
      <c r="I64" s="78"/>
      <c r="J64" s="155">
        <f t="shared" si="32"/>
        <v>17159</v>
      </c>
      <c r="K64" s="159">
        <f t="shared" si="33"/>
        <v>0</v>
      </c>
      <c r="L64" s="78">
        <v>4810</v>
      </c>
      <c r="M64" s="155">
        <f t="shared" si="34"/>
        <v>21969</v>
      </c>
      <c r="N64" s="159">
        <f t="shared" si="35"/>
        <v>0.28031936593041551</v>
      </c>
      <c r="O64" s="78">
        <v>8960.5</v>
      </c>
      <c r="P64" s="155">
        <f t="shared" si="36"/>
        <v>30929.5</v>
      </c>
      <c r="Q64" s="159">
        <f t="shared" si="37"/>
        <v>0.40787018070918113</v>
      </c>
      <c r="R64" s="151">
        <f t="shared" si="38"/>
        <v>13770.5</v>
      </c>
      <c r="S64" s="161">
        <f t="shared" si="39"/>
        <v>0.15869793046059133</v>
      </c>
      <c r="U64" s="78">
        <v>42401</v>
      </c>
      <c r="V64" s="155">
        <f t="shared" si="40"/>
        <v>73330.5</v>
      </c>
      <c r="W64" s="159">
        <f t="shared" si="41"/>
        <v>1.3708918669878272</v>
      </c>
      <c r="X64" s="78">
        <v>59700</v>
      </c>
      <c r="Y64" s="155">
        <f t="shared" si="42"/>
        <v>133030.5</v>
      </c>
      <c r="Z64" s="159">
        <f t="shared" si="43"/>
        <v>0.81412236381860204</v>
      </c>
      <c r="AA64" s="78"/>
      <c r="AB64" s="155">
        <f t="shared" si="44"/>
        <v>133030.5</v>
      </c>
      <c r="AC64" s="159">
        <f t="shared" si="45"/>
        <v>0</v>
      </c>
      <c r="AD64" s="78"/>
      <c r="AE64" s="155">
        <f t="shared" si="46"/>
        <v>133030.5</v>
      </c>
      <c r="AF64" s="159">
        <f t="shared" si="47"/>
        <v>0</v>
      </c>
      <c r="AG64" s="78"/>
      <c r="AH64" s="155">
        <f t="shared" si="48"/>
        <v>133030.5</v>
      </c>
      <c r="AI64" s="159">
        <f t="shared" si="49"/>
        <v>0</v>
      </c>
      <c r="AJ64" s="151">
        <f t="shared" si="50"/>
        <v>102101</v>
      </c>
      <c r="AK64" s="161">
        <f t="shared" si="51"/>
        <v>0.16055745131764154</v>
      </c>
    </row>
    <row r="65" spans="2:37" ht="14.25" customHeight="1" outlineLevel="1">
      <c r="B65" s="235" t="s">
        <v>94</v>
      </c>
      <c r="C65" s="62" t="s">
        <v>151</v>
      </c>
      <c r="D65" s="78"/>
      <c r="E65" s="78"/>
      <c r="F65" s="78"/>
      <c r="G65" s="155">
        <f t="shared" si="30"/>
        <v>0</v>
      </c>
      <c r="H65" s="159">
        <f t="shared" si="31"/>
        <v>0</v>
      </c>
      <c r="I65" s="78"/>
      <c r="J65" s="155">
        <f t="shared" si="32"/>
        <v>0</v>
      </c>
      <c r="K65" s="159">
        <f t="shared" si="33"/>
        <v>0</v>
      </c>
      <c r="L65" s="78"/>
      <c r="M65" s="155">
        <f t="shared" si="34"/>
        <v>0</v>
      </c>
      <c r="N65" s="159">
        <f t="shared" si="35"/>
        <v>0</v>
      </c>
      <c r="O65" s="78"/>
      <c r="P65" s="155">
        <f t="shared" si="36"/>
        <v>0</v>
      </c>
      <c r="Q65" s="159">
        <f t="shared" si="37"/>
        <v>0</v>
      </c>
      <c r="R65" s="151">
        <f t="shared" si="38"/>
        <v>0</v>
      </c>
      <c r="S65" s="161">
        <f t="shared" si="39"/>
        <v>0</v>
      </c>
      <c r="U65" s="238"/>
      <c r="V65" s="155">
        <f t="shared" si="40"/>
        <v>0</v>
      </c>
      <c r="W65" s="159">
        <f t="shared" si="41"/>
        <v>0</v>
      </c>
      <c r="X65" s="78"/>
      <c r="Y65" s="155">
        <f t="shared" si="42"/>
        <v>0</v>
      </c>
      <c r="Z65" s="159">
        <f t="shared" si="43"/>
        <v>0</v>
      </c>
      <c r="AA65" s="78"/>
      <c r="AB65" s="155">
        <f t="shared" si="44"/>
        <v>0</v>
      </c>
      <c r="AC65" s="159">
        <f t="shared" si="45"/>
        <v>0</v>
      </c>
      <c r="AD65" s="78"/>
      <c r="AE65" s="155">
        <f t="shared" si="46"/>
        <v>0</v>
      </c>
      <c r="AF65" s="159">
        <f t="shared" si="47"/>
        <v>0</v>
      </c>
      <c r="AG65" s="78"/>
      <c r="AH65" s="155">
        <f t="shared" si="48"/>
        <v>0</v>
      </c>
      <c r="AI65" s="159">
        <f t="shared" si="49"/>
        <v>0</v>
      </c>
      <c r="AJ65" s="151">
        <f t="shared" si="50"/>
        <v>0</v>
      </c>
      <c r="AK65" s="161">
        <f t="shared" si="51"/>
        <v>0</v>
      </c>
    </row>
    <row r="66" spans="2:37" ht="14.25" customHeight="1" outlineLevel="1">
      <c r="B66" s="236" t="s">
        <v>95</v>
      </c>
      <c r="C66" s="62" t="s">
        <v>151</v>
      </c>
      <c r="D66" s="78"/>
      <c r="E66" s="78">
        <v>2174</v>
      </c>
      <c r="F66" s="78"/>
      <c r="G66" s="155">
        <f t="shared" si="30"/>
        <v>2174</v>
      </c>
      <c r="H66" s="159">
        <f t="shared" si="31"/>
        <v>0</v>
      </c>
      <c r="I66" s="78"/>
      <c r="J66" s="155">
        <f t="shared" si="32"/>
        <v>2174</v>
      </c>
      <c r="K66" s="159">
        <f t="shared" si="33"/>
        <v>0</v>
      </c>
      <c r="L66" s="78"/>
      <c r="M66" s="155">
        <f t="shared" si="34"/>
        <v>2174</v>
      </c>
      <c r="N66" s="159">
        <f t="shared" si="35"/>
        <v>0</v>
      </c>
      <c r="O66" s="78"/>
      <c r="P66" s="155">
        <f t="shared" si="36"/>
        <v>2174</v>
      </c>
      <c r="Q66" s="159">
        <f t="shared" si="37"/>
        <v>0</v>
      </c>
      <c r="R66" s="151">
        <f t="shared" si="38"/>
        <v>0</v>
      </c>
      <c r="S66" s="161">
        <f t="shared" si="39"/>
        <v>0</v>
      </c>
      <c r="U66" s="238"/>
      <c r="V66" s="155">
        <f t="shared" si="40"/>
        <v>2174</v>
      </c>
      <c r="W66" s="159">
        <f t="shared" si="41"/>
        <v>0</v>
      </c>
      <c r="X66" s="78"/>
      <c r="Y66" s="155">
        <f t="shared" si="42"/>
        <v>2174</v>
      </c>
      <c r="Z66" s="159">
        <f t="shared" si="43"/>
        <v>0</v>
      </c>
      <c r="AA66" s="78"/>
      <c r="AB66" s="155">
        <f t="shared" si="44"/>
        <v>2174</v>
      </c>
      <c r="AC66" s="159">
        <f t="shared" si="45"/>
        <v>0</v>
      </c>
      <c r="AD66" s="78"/>
      <c r="AE66" s="155">
        <f t="shared" si="46"/>
        <v>2174</v>
      </c>
      <c r="AF66" s="159">
        <f t="shared" si="47"/>
        <v>0</v>
      </c>
      <c r="AG66" s="78"/>
      <c r="AH66" s="155">
        <f t="shared" si="48"/>
        <v>2174</v>
      </c>
      <c r="AI66" s="159">
        <f t="shared" si="49"/>
        <v>0</v>
      </c>
      <c r="AJ66" s="151">
        <f t="shared" si="50"/>
        <v>0</v>
      </c>
      <c r="AK66" s="161">
        <f t="shared" si="51"/>
        <v>0</v>
      </c>
    </row>
    <row r="67" spans="2:37" ht="14.25" customHeight="1" outlineLevel="1">
      <c r="B67" s="236" t="s">
        <v>96</v>
      </c>
      <c r="C67" s="62" t="s">
        <v>151</v>
      </c>
      <c r="D67" s="78"/>
      <c r="E67" s="78">
        <v>11490</v>
      </c>
      <c r="F67" s="78"/>
      <c r="G67" s="155">
        <f t="shared" si="30"/>
        <v>11490</v>
      </c>
      <c r="H67" s="159">
        <f t="shared" si="31"/>
        <v>0</v>
      </c>
      <c r="I67" s="78"/>
      <c r="J67" s="155">
        <f t="shared" si="32"/>
        <v>11490</v>
      </c>
      <c r="K67" s="159">
        <f t="shared" si="33"/>
        <v>0</v>
      </c>
      <c r="L67" s="78">
        <v>4070</v>
      </c>
      <c r="M67" s="155">
        <f t="shared" si="34"/>
        <v>15560</v>
      </c>
      <c r="N67" s="159">
        <f t="shared" si="35"/>
        <v>0.35422106179286333</v>
      </c>
      <c r="O67" s="78">
        <v>9908.6</v>
      </c>
      <c r="P67" s="155">
        <f t="shared" si="36"/>
        <v>25468.6</v>
      </c>
      <c r="Q67" s="159">
        <f t="shared" si="37"/>
        <v>0.6367994858611824</v>
      </c>
      <c r="R67" s="151">
        <f t="shared" si="38"/>
        <v>13978.6</v>
      </c>
      <c r="S67" s="161">
        <f t="shared" si="39"/>
        <v>0.22017257937889378</v>
      </c>
      <c r="U67" s="78">
        <f>18634+865</f>
        <v>19499</v>
      </c>
      <c r="V67" s="155">
        <f t="shared" si="40"/>
        <v>44967.6</v>
      </c>
      <c r="W67" s="159">
        <f t="shared" si="41"/>
        <v>0.7656094170861375</v>
      </c>
      <c r="X67" s="78">
        <v>35000</v>
      </c>
      <c r="Y67" s="155">
        <f t="shared" si="42"/>
        <v>79967.600000000006</v>
      </c>
      <c r="Z67" s="159">
        <f t="shared" si="43"/>
        <v>0.77833818126829113</v>
      </c>
      <c r="AA67" s="78"/>
      <c r="AB67" s="155">
        <f t="shared" si="44"/>
        <v>79967.600000000006</v>
      </c>
      <c r="AC67" s="159">
        <f t="shared" si="45"/>
        <v>0</v>
      </c>
      <c r="AD67" s="78"/>
      <c r="AE67" s="155">
        <f t="shared" si="46"/>
        <v>79967.600000000006</v>
      </c>
      <c r="AF67" s="159">
        <f t="shared" si="47"/>
        <v>0</v>
      </c>
      <c r="AG67" s="78"/>
      <c r="AH67" s="155">
        <f t="shared" si="48"/>
        <v>79967.600000000006</v>
      </c>
      <c r="AI67" s="159">
        <f t="shared" si="49"/>
        <v>0</v>
      </c>
      <c r="AJ67" s="151">
        <f t="shared" si="50"/>
        <v>54499</v>
      </c>
      <c r="AK67" s="161">
        <f t="shared" si="51"/>
        <v>0.15479152581041489</v>
      </c>
    </row>
    <row r="68" spans="2:37" outlineLevel="1">
      <c r="B68" s="49" t="s">
        <v>135</v>
      </c>
      <c r="C68" s="46" t="s">
        <v>151</v>
      </c>
      <c r="D68" s="157">
        <f>SUM(D45:D67)</f>
        <v>0</v>
      </c>
      <c r="E68" s="156">
        <f>SUM(E45:E67)</f>
        <v>62369</v>
      </c>
      <c r="F68" s="157">
        <f>SUM(F45:F67)</f>
        <v>0</v>
      </c>
      <c r="G68" s="156">
        <f>SUM(G45:G67)</f>
        <v>62369</v>
      </c>
      <c r="H68" s="160">
        <f t="shared" si="31"/>
        <v>0</v>
      </c>
      <c r="I68" s="157">
        <f>SUM(I45:I67)</f>
        <v>0</v>
      </c>
      <c r="J68" s="156">
        <f>SUM(J45:J67)</f>
        <v>62369</v>
      </c>
      <c r="K68" s="160">
        <f t="shared" si="33"/>
        <v>0</v>
      </c>
      <c r="L68" s="157">
        <f>SUM(L45:L67)</f>
        <v>37490</v>
      </c>
      <c r="M68" s="156">
        <f>SUM(M45:M67)</f>
        <v>99859</v>
      </c>
      <c r="N68" s="160">
        <f t="shared" si="35"/>
        <v>0.60109990540172198</v>
      </c>
      <c r="O68" s="157">
        <f>SUM(O45:O67)</f>
        <v>50607.9</v>
      </c>
      <c r="P68" s="156">
        <f>SUM(P45:P67)</f>
        <v>150466.9</v>
      </c>
      <c r="Q68" s="160">
        <f t="shared" si="37"/>
        <v>0.50679357894631427</v>
      </c>
      <c r="R68" s="151">
        <f t="shared" si="38"/>
        <v>88097.9</v>
      </c>
      <c r="S68" s="161">
        <f t="shared" si="39"/>
        <v>0.24628695192555461</v>
      </c>
      <c r="U68" s="157">
        <f>SUM(U45:U67)</f>
        <v>102673.5</v>
      </c>
      <c r="V68" s="156">
        <f>SUM(V45:V67)</f>
        <v>253140.4</v>
      </c>
      <c r="W68" s="160">
        <f t="shared" si="41"/>
        <v>0.68236602202876517</v>
      </c>
      <c r="X68" s="157">
        <f>SUM(X45:X67)</f>
        <v>141700</v>
      </c>
      <c r="Y68" s="156">
        <f>SUM(Y45:Y67)</f>
        <v>394840.4</v>
      </c>
      <c r="Z68" s="160">
        <f t="shared" si="43"/>
        <v>0.55976841310197833</v>
      </c>
      <c r="AA68" s="157">
        <f>SUM(AA45:AA67)</f>
        <v>8000</v>
      </c>
      <c r="AB68" s="156">
        <f>SUM(AB45:AB67)</f>
        <v>402840.4</v>
      </c>
      <c r="AC68" s="160">
        <f t="shared" si="45"/>
        <v>2.0261351168725388E-2</v>
      </c>
      <c r="AD68" s="157">
        <f>SUM(AD45:AD67)</f>
        <v>15000</v>
      </c>
      <c r="AE68" s="156">
        <f>SUM(AE45:AE67)</f>
        <v>417840.4</v>
      </c>
      <c r="AF68" s="160">
        <f t="shared" si="47"/>
        <v>3.723559007487829E-2</v>
      </c>
      <c r="AG68" s="157">
        <f>SUM(AG45:AG67)</f>
        <v>5000</v>
      </c>
      <c r="AH68" s="156">
        <f>SUM(AH45:AH67)</f>
        <v>422840.4</v>
      </c>
      <c r="AI68" s="160">
        <f t="shared" si="49"/>
        <v>1.1966291435677354E-2</v>
      </c>
      <c r="AJ68" s="156">
        <f>SUM(AJ45:AJ67)</f>
        <v>272373.5</v>
      </c>
      <c r="AK68" s="161">
        <f t="shared" si="51"/>
        <v>0.13685153690626306</v>
      </c>
    </row>
    <row r="70" spans="2:37" ht="17.25" customHeight="1">
      <c r="B70" s="293" t="s">
        <v>153</v>
      </c>
      <c r="C70" s="293"/>
      <c r="D70" s="293"/>
      <c r="E70" s="293"/>
      <c r="F70" s="293"/>
      <c r="G70" s="293"/>
      <c r="H70" s="293"/>
      <c r="I70" s="293"/>
      <c r="J70" s="293"/>
      <c r="K70" s="293"/>
      <c r="L70" s="293"/>
      <c r="M70" s="293"/>
      <c r="N70" s="293"/>
      <c r="O70" s="293"/>
      <c r="P70" s="293"/>
      <c r="Q70" s="293"/>
      <c r="R70" s="293"/>
      <c r="S70" s="293"/>
      <c r="T70" s="293"/>
      <c r="U70" s="293"/>
      <c r="V70" s="293"/>
      <c r="W70" s="293"/>
      <c r="X70" s="293"/>
      <c r="Y70" s="293"/>
      <c r="Z70" s="293"/>
      <c r="AA70" s="293"/>
      <c r="AB70" s="293"/>
      <c r="AC70" s="293"/>
      <c r="AD70" s="293"/>
      <c r="AE70" s="293"/>
      <c r="AF70" s="293"/>
      <c r="AG70" s="293"/>
      <c r="AH70" s="293"/>
      <c r="AI70" s="293"/>
      <c r="AJ70" s="293"/>
      <c r="AK70" s="329"/>
    </row>
    <row r="71" spans="2:37" ht="5.45" customHeight="1" outlineLevel="1">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row>
    <row r="72" spans="2:37" ht="15" customHeight="1" outlineLevel="1">
      <c r="B72" s="330"/>
      <c r="C72" s="331" t="s">
        <v>102</v>
      </c>
      <c r="D72" s="310" t="s">
        <v>127</v>
      </c>
      <c r="E72" s="312"/>
      <c r="F72" s="312"/>
      <c r="G72" s="312"/>
      <c r="H72" s="312"/>
      <c r="I72" s="312"/>
      <c r="J72" s="312"/>
      <c r="K72" s="312"/>
      <c r="L72" s="312"/>
      <c r="M72" s="312"/>
      <c r="N72" s="312"/>
      <c r="O72" s="312"/>
      <c r="P72" s="312"/>
      <c r="Q72" s="311"/>
      <c r="R72" s="313" t="str">
        <f xml:space="preserve"> D73&amp;" - "&amp;O73</f>
        <v>2019 - 2023</v>
      </c>
      <c r="S72" s="343"/>
      <c r="U72" s="310" t="s">
        <v>128</v>
      </c>
      <c r="V72" s="312"/>
      <c r="W72" s="312"/>
      <c r="X72" s="312"/>
      <c r="Y72" s="312"/>
      <c r="Z72" s="312"/>
      <c r="AA72" s="312"/>
      <c r="AB72" s="312"/>
      <c r="AC72" s="312"/>
      <c r="AD72" s="312"/>
      <c r="AE72" s="312"/>
      <c r="AF72" s="312"/>
      <c r="AG72" s="312"/>
      <c r="AH72" s="312"/>
      <c r="AI72" s="312"/>
      <c r="AJ72" s="312"/>
      <c r="AK72" s="335"/>
    </row>
    <row r="73" spans="2:37" ht="15" customHeight="1" outlineLevel="1">
      <c r="B73" s="330"/>
      <c r="C73" s="332"/>
      <c r="D73" s="310">
        <f>$C$3-5</f>
        <v>2019</v>
      </c>
      <c r="E73" s="311"/>
      <c r="F73" s="310">
        <f>$C$3-4</f>
        <v>2020</v>
      </c>
      <c r="G73" s="312"/>
      <c r="H73" s="311"/>
      <c r="I73" s="310">
        <f>$C$3-3</f>
        <v>2021</v>
      </c>
      <c r="J73" s="312"/>
      <c r="K73" s="311"/>
      <c r="L73" s="310">
        <f>$C$3-2</f>
        <v>2022</v>
      </c>
      <c r="M73" s="312"/>
      <c r="N73" s="311"/>
      <c r="O73" s="310">
        <f>$C$3-1</f>
        <v>2023</v>
      </c>
      <c r="P73" s="312"/>
      <c r="Q73" s="311"/>
      <c r="R73" s="315"/>
      <c r="S73" s="344"/>
      <c r="U73" s="310">
        <f>$C$3</f>
        <v>2024</v>
      </c>
      <c r="V73" s="312"/>
      <c r="W73" s="311"/>
      <c r="X73" s="310">
        <f>$C$3+1</f>
        <v>2025</v>
      </c>
      <c r="Y73" s="312"/>
      <c r="Z73" s="311"/>
      <c r="AA73" s="310">
        <f>$C$3+2</f>
        <v>2026</v>
      </c>
      <c r="AB73" s="312"/>
      <c r="AC73" s="311"/>
      <c r="AD73" s="310">
        <f>$C$3+3</f>
        <v>2027</v>
      </c>
      <c r="AE73" s="312"/>
      <c r="AF73" s="311"/>
      <c r="AG73" s="310">
        <f>$C$3+4</f>
        <v>2028</v>
      </c>
      <c r="AH73" s="312"/>
      <c r="AI73" s="311"/>
      <c r="AJ73" s="317" t="str">
        <f>U73&amp;" - "&amp;AG73</f>
        <v>2024 - 2028</v>
      </c>
      <c r="AK73" s="334"/>
    </row>
    <row r="74" spans="2:37" ht="28.9" outlineLevel="1">
      <c r="B74" s="330"/>
      <c r="C74" s="333"/>
      <c r="D74" s="64" t="s">
        <v>154</v>
      </c>
      <c r="E74" s="65" t="s">
        <v>155</v>
      </c>
      <c r="F74" s="64" t="s">
        <v>154</v>
      </c>
      <c r="G74" s="8" t="s">
        <v>155</v>
      </c>
      <c r="H74" s="65" t="s">
        <v>131</v>
      </c>
      <c r="I74" s="64" t="s">
        <v>154</v>
      </c>
      <c r="J74" s="8" t="s">
        <v>155</v>
      </c>
      <c r="K74" s="65" t="s">
        <v>131</v>
      </c>
      <c r="L74" s="64" t="s">
        <v>154</v>
      </c>
      <c r="M74" s="8" t="s">
        <v>155</v>
      </c>
      <c r="N74" s="65" t="s">
        <v>131</v>
      </c>
      <c r="O74" s="64" t="s">
        <v>149</v>
      </c>
      <c r="P74" s="8" t="s">
        <v>150</v>
      </c>
      <c r="Q74" s="65" t="s">
        <v>131</v>
      </c>
      <c r="R74" s="8" t="s">
        <v>123</v>
      </c>
      <c r="S74" s="58" t="s">
        <v>132</v>
      </c>
      <c r="U74" s="64" t="s">
        <v>154</v>
      </c>
      <c r="V74" s="8" t="s">
        <v>155</v>
      </c>
      <c r="W74" s="65" t="s">
        <v>131</v>
      </c>
      <c r="X74" s="64" t="s">
        <v>154</v>
      </c>
      <c r="Y74" s="8" t="s">
        <v>155</v>
      </c>
      <c r="Z74" s="65" t="s">
        <v>131</v>
      </c>
      <c r="AA74" s="64" t="s">
        <v>154</v>
      </c>
      <c r="AB74" s="8" t="s">
        <v>155</v>
      </c>
      <c r="AC74" s="65" t="s">
        <v>131</v>
      </c>
      <c r="AD74" s="64" t="s">
        <v>154</v>
      </c>
      <c r="AE74" s="8" t="s">
        <v>155</v>
      </c>
      <c r="AF74" s="65" t="s">
        <v>131</v>
      </c>
      <c r="AG74" s="64" t="s">
        <v>154</v>
      </c>
      <c r="AH74" s="8" t="s">
        <v>155</v>
      </c>
      <c r="AI74" s="65" t="s">
        <v>131</v>
      </c>
      <c r="AJ74" s="8" t="s">
        <v>123</v>
      </c>
      <c r="AK74" s="58" t="s">
        <v>132</v>
      </c>
    </row>
    <row r="75" spans="2:37" outlineLevel="1">
      <c r="B75" s="235" t="s">
        <v>75</v>
      </c>
      <c r="C75" s="62" t="s">
        <v>103</v>
      </c>
      <c r="D75" s="78"/>
      <c r="E75" s="79">
        <f>D75</f>
        <v>0</v>
      </c>
      <c r="F75" s="78"/>
      <c r="G75" s="155">
        <f t="shared" ref="G75:G97" si="52">E75+F75</f>
        <v>0</v>
      </c>
      <c r="H75" s="159">
        <f t="shared" ref="H75:H97" si="53">IFERROR((G75-E75)/E75,0)</f>
        <v>0</v>
      </c>
      <c r="I75" s="78"/>
      <c r="J75" s="155">
        <f t="shared" si="2"/>
        <v>0</v>
      </c>
      <c r="K75" s="159">
        <f t="shared" si="3"/>
        <v>0</v>
      </c>
      <c r="L75" s="78"/>
      <c r="M75" s="155">
        <f t="shared" si="4"/>
        <v>0</v>
      </c>
      <c r="N75" s="159">
        <f t="shared" si="5"/>
        <v>0</v>
      </c>
      <c r="O75" s="78">
        <v>0</v>
      </c>
      <c r="P75" s="155">
        <f t="shared" ref="P75:P97" si="54">M75+O75</f>
        <v>0</v>
      </c>
      <c r="Q75" s="159">
        <f t="shared" ref="Q75:Q98" si="55">IFERROR((P75-M75)/M75,0)</f>
        <v>0</v>
      </c>
      <c r="R75" s="151">
        <f t="shared" ref="R75:R98" si="56">D75+F75+I75+L75+O75</f>
        <v>0</v>
      </c>
      <c r="S75" s="161">
        <f t="shared" ref="S75:S98" si="57">IFERROR((P75/E75)^(1/4)-1,0)</f>
        <v>0</v>
      </c>
      <c r="U75" s="78"/>
      <c r="V75" s="155">
        <f t="shared" ref="V75:V97" si="58">P75+U75</f>
        <v>0</v>
      </c>
      <c r="W75" s="159">
        <f t="shared" ref="W75:W97" si="59">IFERROR((V75-P75)/P75,0)</f>
        <v>0</v>
      </c>
      <c r="X75" s="78"/>
      <c r="Y75" s="155">
        <f t="shared" ref="Y75:Y97" si="60">V75+X75</f>
        <v>0</v>
      </c>
      <c r="Z75" s="159">
        <f t="shared" ref="Z75:Z97" si="61">IFERROR((Y75-V75)/V75,0)</f>
        <v>0</v>
      </c>
      <c r="AA75" s="78"/>
      <c r="AB75" s="155">
        <f t="shared" ref="AB75:AB97" si="62">Y75+AA75</f>
        <v>0</v>
      </c>
      <c r="AC75" s="159">
        <f t="shared" ref="AC75:AC97" si="63">IFERROR((AB75-Y75)/Y75,0)</f>
        <v>0</v>
      </c>
      <c r="AD75" s="78"/>
      <c r="AE75" s="155">
        <f t="shared" ref="AE75:AE97" si="64">AB75+AD75</f>
        <v>0</v>
      </c>
      <c r="AF75" s="159">
        <f t="shared" ref="AF75:AF97" si="65">IFERROR((AE75-AB75)/AB75,0)</f>
        <v>0</v>
      </c>
      <c r="AG75" s="78"/>
      <c r="AH75" s="155">
        <f t="shared" ref="AH75:AH97" si="66">AE75+AG75</f>
        <v>0</v>
      </c>
      <c r="AI75" s="159">
        <f t="shared" ref="AI75:AI97" si="67">IFERROR((AH75-AE75)/AE75,0)</f>
        <v>0</v>
      </c>
      <c r="AJ75" s="151">
        <f>U75+X75+AA75+AD75+AG75</f>
        <v>0</v>
      </c>
      <c r="AK75" s="161">
        <f>IFERROR((AH75/V75)^(1/4)-1,0)</f>
        <v>0</v>
      </c>
    </row>
    <row r="76" spans="2:37" outlineLevel="1">
      <c r="B76" s="236" t="s">
        <v>76</v>
      </c>
      <c r="C76" s="62" t="s">
        <v>103</v>
      </c>
      <c r="D76" s="78"/>
      <c r="E76" s="79">
        <f>D76</f>
        <v>0</v>
      </c>
      <c r="F76" s="78"/>
      <c r="G76" s="155">
        <f t="shared" si="52"/>
        <v>0</v>
      </c>
      <c r="H76" s="159">
        <f t="shared" si="53"/>
        <v>0</v>
      </c>
      <c r="I76" s="78"/>
      <c r="J76" s="155">
        <f t="shared" si="2"/>
        <v>0</v>
      </c>
      <c r="K76" s="159">
        <f t="shared" si="3"/>
        <v>0</v>
      </c>
      <c r="L76" s="78"/>
      <c r="M76" s="155">
        <f t="shared" si="4"/>
        <v>0</v>
      </c>
      <c r="N76" s="159">
        <f t="shared" si="5"/>
        <v>0</v>
      </c>
      <c r="O76" s="78">
        <v>0</v>
      </c>
      <c r="P76" s="155">
        <f t="shared" si="54"/>
        <v>0</v>
      </c>
      <c r="Q76" s="159">
        <f t="shared" si="55"/>
        <v>0</v>
      </c>
      <c r="R76" s="151">
        <f t="shared" si="56"/>
        <v>0</v>
      </c>
      <c r="S76" s="161">
        <f t="shared" si="57"/>
        <v>0</v>
      </c>
      <c r="U76" s="78">
        <v>208</v>
      </c>
      <c r="V76" s="155">
        <f t="shared" si="58"/>
        <v>208</v>
      </c>
      <c r="W76" s="159">
        <f t="shared" si="59"/>
        <v>0</v>
      </c>
      <c r="X76" s="78">
        <v>1340</v>
      </c>
      <c r="Y76" s="155">
        <f t="shared" si="60"/>
        <v>1548</v>
      </c>
      <c r="Z76" s="159">
        <f t="shared" si="61"/>
        <v>6.4423076923076925</v>
      </c>
      <c r="AA76" s="78">
        <v>1492</v>
      </c>
      <c r="AB76" s="155">
        <f t="shared" si="62"/>
        <v>3040</v>
      </c>
      <c r="AC76" s="159">
        <f t="shared" si="63"/>
        <v>0.96382428940568476</v>
      </c>
      <c r="AD76" s="78">
        <v>318</v>
      </c>
      <c r="AE76" s="155">
        <f t="shared" si="64"/>
        <v>3358</v>
      </c>
      <c r="AF76" s="159">
        <f t="shared" si="65"/>
        <v>0.10460526315789474</v>
      </c>
      <c r="AG76" s="78">
        <v>405</v>
      </c>
      <c r="AH76" s="155">
        <f t="shared" si="66"/>
        <v>3763</v>
      </c>
      <c r="AI76" s="159">
        <f t="shared" si="67"/>
        <v>0.12060750446694461</v>
      </c>
      <c r="AJ76" s="151">
        <f t="shared" ref="AJ76:AJ97" si="68">U76+X76+AA76+AD76+AG76</f>
        <v>3763</v>
      </c>
      <c r="AK76" s="161">
        <f t="shared" ref="AK76:AK97" si="69">IFERROR((AH76/V76)^(1/4)-1,0)</f>
        <v>1.0623754050372045</v>
      </c>
    </row>
    <row r="77" spans="2:37" outlineLevel="1">
      <c r="B77" s="236" t="s">
        <v>77</v>
      </c>
      <c r="C77" s="62" t="s">
        <v>103</v>
      </c>
      <c r="D77" s="78"/>
      <c r="E77" s="79">
        <f t="shared" ref="E77:E78" si="70">D77</f>
        <v>0</v>
      </c>
      <c r="F77" s="78"/>
      <c r="G77" s="155">
        <f t="shared" si="52"/>
        <v>0</v>
      </c>
      <c r="H77" s="159">
        <f t="shared" si="53"/>
        <v>0</v>
      </c>
      <c r="I77" s="78"/>
      <c r="J77" s="155">
        <f t="shared" si="2"/>
        <v>0</v>
      </c>
      <c r="K77" s="159">
        <f t="shared" si="3"/>
        <v>0</v>
      </c>
      <c r="L77" s="78"/>
      <c r="M77" s="155">
        <f t="shared" si="4"/>
        <v>0</v>
      </c>
      <c r="N77" s="159">
        <f t="shared" si="5"/>
        <v>0</v>
      </c>
      <c r="O77" s="78">
        <v>0</v>
      </c>
      <c r="P77" s="155">
        <f t="shared" si="54"/>
        <v>0</v>
      </c>
      <c r="Q77" s="159">
        <f t="shared" si="55"/>
        <v>0</v>
      </c>
      <c r="R77" s="151">
        <f t="shared" si="56"/>
        <v>0</v>
      </c>
      <c r="S77" s="161">
        <f t="shared" si="57"/>
        <v>0</v>
      </c>
      <c r="U77" s="78"/>
      <c r="V77" s="155">
        <f t="shared" si="58"/>
        <v>0</v>
      </c>
      <c r="W77" s="159">
        <f t="shared" si="59"/>
        <v>0</v>
      </c>
      <c r="X77" s="78"/>
      <c r="Y77" s="155">
        <f t="shared" si="60"/>
        <v>0</v>
      </c>
      <c r="Z77" s="159">
        <f t="shared" si="61"/>
        <v>0</v>
      </c>
      <c r="AA77" s="78"/>
      <c r="AB77" s="155">
        <f t="shared" si="62"/>
        <v>0</v>
      </c>
      <c r="AC77" s="159">
        <f t="shared" si="63"/>
        <v>0</v>
      </c>
      <c r="AD77" s="78"/>
      <c r="AE77" s="155">
        <f t="shared" si="64"/>
        <v>0</v>
      </c>
      <c r="AF77" s="159">
        <f t="shared" si="65"/>
        <v>0</v>
      </c>
      <c r="AG77" s="78"/>
      <c r="AH77" s="155">
        <f t="shared" si="66"/>
        <v>0</v>
      </c>
      <c r="AI77" s="159">
        <f t="shared" si="67"/>
        <v>0</v>
      </c>
      <c r="AJ77" s="151">
        <f t="shared" si="68"/>
        <v>0</v>
      </c>
      <c r="AK77" s="161">
        <f t="shared" si="69"/>
        <v>0</v>
      </c>
    </row>
    <row r="78" spans="2:37" outlineLevel="1">
      <c r="B78" s="235" t="s">
        <v>78</v>
      </c>
      <c r="C78" s="62" t="s">
        <v>103</v>
      </c>
      <c r="D78" s="78"/>
      <c r="E78" s="79">
        <f t="shared" si="70"/>
        <v>0</v>
      </c>
      <c r="F78" s="78"/>
      <c r="G78" s="155">
        <f t="shared" si="52"/>
        <v>0</v>
      </c>
      <c r="H78" s="159">
        <f t="shared" si="53"/>
        <v>0</v>
      </c>
      <c r="I78" s="78"/>
      <c r="J78" s="155">
        <f t="shared" si="2"/>
        <v>0</v>
      </c>
      <c r="K78" s="159">
        <f t="shared" si="3"/>
        <v>0</v>
      </c>
      <c r="L78" s="78"/>
      <c r="M78" s="155">
        <f t="shared" si="4"/>
        <v>0</v>
      </c>
      <c r="N78" s="159">
        <f t="shared" si="5"/>
        <v>0</v>
      </c>
      <c r="O78" s="78">
        <v>0</v>
      </c>
      <c r="P78" s="155">
        <f t="shared" si="54"/>
        <v>0</v>
      </c>
      <c r="Q78" s="159">
        <f t="shared" si="55"/>
        <v>0</v>
      </c>
      <c r="R78" s="151">
        <f t="shared" si="56"/>
        <v>0</v>
      </c>
      <c r="S78" s="161">
        <f t="shared" si="57"/>
        <v>0</v>
      </c>
      <c r="U78" s="78"/>
      <c r="V78" s="155">
        <f t="shared" si="58"/>
        <v>0</v>
      </c>
      <c r="W78" s="159">
        <f t="shared" si="59"/>
        <v>0</v>
      </c>
      <c r="X78" s="78"/>
      <c r="Y78" s="155">
        <f t="shared" si="60"/>
        <v>0</v>
      </c>
      <c r="Z78" s="159">
        <f t="shared" si="61"/>
        <v>0</v>
      </c>
      <c r="AA78" s="78"/>
      <c r="AB78" s="155">
        <f t="shared" si="62"/>
        <v>0</v>
      </c>
      <c r="AC78" s="159">
        <f t="shared" si="63"/>
        <v>0</v>
      </c>
      <c r="AD78" s="78"/>
      <c r="AE78" s="155">
        <f t="shared" si="64"/>
        <v>0</v>
      </c>
      <c r="AF78" s="159">
        <f t="shared" si="65"/>
        <v>0</v>
      </c>
      <c r="AG78" s="78"/>
      <c r="AH78" s="155">
        <f t="shared" si="66"/>
        <v>0</v>
      </c>
      <c r="AI78" s="159">
        <f t="shared" si="67"/>
        <v>0</v>
      </c>
      <c r="AJ78" s="151">
        <f t="shared" si="68"/>
        <v>0</v>
      </c>
      <c r="AK78" s="161">
        <f t="shared" si="69"/>
        <v>0</v>
      </c>
    </row>
    <row r="79" spans="2:37" outlineLevel="1">
      <c r="B79" s="236" t="s">
        <v>79</v>
      </c>
      <c r="C79" s="62" t="s">
        <v>103</v>
      </c>
      <c r="D79" s="78"/>
      <c r="E79" s="79">
        <v>3</v>
      </c>
      <c r="F79" s="78"/>
      <c r="G79" s="155">
        <f t="shared" si="52"/>
        <v>3</v>
      </c>
      <c r="H79" s="159">
        <f t="shared" si="53"/>
        <v>0</v>
      </c>
      <c r="I79" s="78">
        <v>3</v>
      </c>
      <c r="J79" s="155">
        <f t="shared" si="2"/>
        <v>6</v>
      </c>
      <c r="K79" s="159">
        <f t="shared" si="3"/>
        <v>1</v>
      </c>
      <c r="L79" s="78"/>
      <c r="M79" s="155">
        <f t="shared" si="4"/>
        <v>6</v>
      </c>
      <c r="N79" s="159">
        <f t="shared" si="5"/>
        <v>0</v>
      </c>
      <c r="O79" s="78">
        <v>0</v>
      </c>
      <c r="P79" s="155">
        <f t="shared" si="54"/>
        <v>6</v>
      </c>
      <c r="Q79" s="159">
        <f t="shared" si="55"/>
        <v>0</v>
      </c>
      <c r="R79" s="151">
        <f t="shared" si="56"/>
        <v>3</v>
      </c>
      <c r="S79" s="161">
        <f t="shared" si="57"/>
        <v>0.18920711500272103</v>
      </c>
      <c r="U79" s="78">
        <v>96</v>
      </c>
      <c r="V79" s="155">
        <f t="shared" si="58"/>
        <v>102</v>
      </c>
      <c r="W79" s="159">
        <f t="shared" si="59"/>
        <v>16</v>
      </c>
      <c r="X79" s="78">
        <v>476</v>
      </c>
      <c r="Y79" s="155">
        <f t="shared" si="60"/>
        <v>578</v>
      </c>
      <c r="Z79" s="159">
        <f t="shared" si="61"/>
        <v>4.666666666666667</v>
      </c>
      <c r="AA79" s="78">
        <v>526</v>
      </c>
      <c r="AB79" s="155">
        <f t="shared" si="62"/>
        <v>1104</v>
      </c>
      <c r="AC79" s="159">
        <f t="shared" si="63"/>
        <v>0.91003460207612452</v>
      </c>
      <c r="AD79" s="78">
        <v>28</v>
      </c>
      <c r="AE79" s="155">
        <f t="shared" si="64"/>
        <v>1132</v>
      </c>
      <c r="AF79" s="159">
        <f t="shared" si="65"/>
        <v>2.5362318840579712E-2</v>
      </c>
      <c r="AG79" s="78">
        <v>39</v>
      </c>
      <c r="AH79" s="155">
        <f t="shared" si="66"/>
        <v>1171</v>
      </c>
      <c r="AI79" s="159">
        <f t="shared" si="67"/>
        <v>3.4452296819787988E-2</v>
      </c>
      <c r="AJ79" s="151">
        <f t="shared" si="68"/>
        <v>1165</v>
      </c>
      <c r="AK79" s="161">
        <f t="shared" si="69"/>
        <v>0.84072614460829054</v>
      </c>
    </row>
    <row r="80" spans="2:37" outlineLevel="1">
      <c r="B80" s="236" t="s">
        <v>80</v>
      </c>
      <c r="C80" s="62" t="s">
        <v>103</v>
      </c>
      <c r="D80" s="78"/>
      <c r="E80" s="79">
        <v>3</v>
      </c>
      <c r="F80" s="78"/>
      <c r="G80" s="155">
        <f t="shared" si="52"/>
        <v>3</v>
      </c>
      <c r="H80" s="159">
        <f t="shared" si="53"/>
        <v>0</v>
      </c>
      <c r="I80" s="78"/>
      <c r="J80" s="155">
        <f t="shared" si="2"/>
        <v>3</v>
      </c>
      <c r="K80" s="159">
        <f t="shared" si="3"/>
        <v>0</v>
      </c>
      <c r="L80" s="78"/>
      <c r="M80" s="155">
        <f t="shared" si="4"/>
        <v>3</v>
      </c>
      <c r="N80" s="159">
        <f t="shared" si="5"/>
        <v>0</v>
      </c>
      <c r="O80" s="78">
        <v>0</v>
      </c>
      <c r="P80" s="155">
        <f t="shared" si="54"/>
        <v>3</v>
      </c>
      <c r="Q80" s="159">
        <f t="shared" si="55"/>
        <v>0</v>
      </c>
      <c r="R80" s="151">
        <f t="shared" si="56"/>
        <v>0</v>
      </c>
      <c r="S80" s="161">
        <f t="shared" si="57"/>
        <v>0</v>
      </c>
      <c r="U80" s="78"/>
      <c r="V80" s="155">
        <f t="shared" si="58"/>
        <v>3</v>
      </c>
      <c r="W80" s="159">
        <f t="shared" si="59"/>
        <v>0</v>
      </c>
      <c r="X80" s="78"/>
      <c r="Y80" s="155">
        <f t="shared" si="60"/>
        <v>3</v>
      </c>
      <c r="Z80" s="159">
        <f t="shared" si="61"/>
        <v>0</v>
      </c>
      <c r="AA80" s="78"/>
      <c r="AB80" s="155">
        <f t="shared" si="62"/>
        <v>3</v>
      </c>
      <c r="AC80" s="159">
        <f t="shared" si="63"/>
        <v>0</v>
      </c>
      <c r="AD80" s="78"/>
      <c r="AE80" s="155">
        <f t="shared" si="64"/>
        <v>3</v>
      </c>
      <c r="AF80" s="159">
        <f t="shared" si="65"/>
        <v>0</v>
      </c>
      <c r="AG80" s="78"/>
      <c r="AH80" s="155">
        <f t="shared" si="66"/>
        <v>3</v>
      </c>
      <c r="AI80" s="159">
        <f t="shared" si="67"/>
        <v>0</v>
      </c>
      <c r="AJ80" s="151">
        <f t="shared" si="68"/>
        <v>0</v>
      </c>
      <c r="AK80" s="161">
        <f t="shared" si="69"/>
        <v>0</v>
      </c>
    </row>
    <row r="81" spans="2:37" outlineLevel="1">
      <c r="B81" s="235" t="s">
        <v>81</v>
      </c>
      <c r="C81" s="62" t="s">
        <v>103</v>
      </c>
      <c r="D81" s="78"/>
      <c r="E81" s="79"/>
      <c r="F81" s="78"/>
      <c r="G81" s="155">
        <f t="shared" si="52"/>
        <v>0</v>
      </c>
      <c r="H81" s="159">
        <f t="shared" si="53"/>
        <v>0</v>
      </c>
      <c r="I81" s="78"/>
      <c r="J81" s="155">
        <f t="shared" si="2"/>
        <v>0</v>
      </c>
      <c r="K81" s="159">
        <f t="shared" si="3"/>
        <v>0</v>
      </c>
      <c r="L81" s="78"/>
      <c r="M81" s="155">
        <f t="shared" si="4"/>
        <v>0</v>
      </c>
      <c r="N81" s="159">
        <f t="shared" si="5"/>
        <v>0</v>
      </c>
      <c r="O81" s="78">
        <v>0</v>
      </c>
      <c r="P81" s="155">
        <f t="shared" si="54"/>
        <v>0</v>
      </c>
      <c r="Q81" s="159">
        <f t="shared" si="55"/>
        <v>0</v>
      </c>
      <c r="R81" s="151">
        <f t="shared" si="56"/>
        <v>0</v>
      </c>
      <c r="S81" s="161">
        <f t="shared" si="57"/>
        <v>0</v>
      </c>
      <c r="U81" s="78"/>
      <c r="V81" s="155">
        <f t="shared" si="58"/>
        <v>0</v>
      </c>
      <c r="W81" s="159">
        <f t="shared" si="59"/>
        <v>0</v>
      </c>
      <c r="X81" s="78"/>
      <c r="Y81" s="155">
        <f t="shared" si="60"/>
        <v>0</v>
      </c>
      <c r="Z81" s="159">
        <f t="shared" si="61"/>
        <v>0</v>
      </c>
      <c r="AA81" s="78"/>
      <c r="AB81" s="155">
        <f t="shared" si="62"/>
        <v>0</v>
      </c>
      <c r="AC81" s="159">
        <f t="shared" si="63"/>
        <v>0</v>
      </c>
      <c r="AD81" s="78"/>
      <c r="AE81" s="155">
        <f t="shared" si="64"/>
        <v>0</v>
      </c>
      <c r="AF81" s="159">
        <f t="shared" si="65"/>
        <v>0</v>
      </c>
      <c r="AG81" s="78"/>
      <c r="AH81" s="155">
        <f t="shared" si="66"/>
        <v>0</v>
      </c>
      <c r="AI81" s="159">
        <f t="shared" si="67"/>
        <v>0</v>
      </c>
      <c r="AJ81" s="151">
        <f t="shared" si="68"/>
        <v>0</v>
      </c>
      <c r="AK81" s="161">
        <f t="shared" si="69"/>
        <v>0</v>
      </c>
    </row>
    <row r="82" spans="2:37" outlineLevel="1">
      <c r="B82" s="236" t="s">
        <v>82</v>
      </c>
      <c r="C82" s="62" t="s">
        <v>103</v>
      </c>
      <c r="D82" s="78"/>
      <c r="E82" s="79"/>
      <c r="F82" s="78"/>
      <c r="G82" s="155">
        <f t="shared" si="52"/>
        <v>0</v>
      </c>
      <c r="H82" s="159">
        <f t="shared" si="53"/>
        <v>0</v>
      </c>
      <c r="I82" s="78"/>
      <c r="J82" s="155">
        <f t="shared" si="2"/>
        <v>0</v>
      </c>
      <c r="K82" s="159">
        <f t="shared" si="3"/>
        <v>0</v>
      </c>
      <c r="L82" s="78"/>
      <c r="M82" s="155">
        <f t="shared" si="4"/>
        <v>0</v>
      </c>
      <c r="N82" s="159">
        <f t="shared" si="5"/>
        <v>0</v>
      </c>
      <c r="O82" s="78">
        <v>0</v>
      </c>
      <c r="P82" s="155">
        <f t="shared" si="54"/>
        <v>0</v>
      </c>
      <c r="Q82" s="159">
        <f t="shared" si="55"/>
        <v>0</v>
      </c>
      <c r="R82" s="151">
        <f t="shared" si="56"/>
        <v>0</v>
      </c>
      <c r="S82" s="161">
        <f t="shared" si="57"/>
        <v>0</v>
      </c>
      <c r="U82" s="78">
        <v>129</v>
      </c>
      <c r="V82" s="155">
        <f t="shared" si="58"/>
        <v>129</v>
      </c>
      <c r="W82" s="159">
        <f t="shared" si="59"/>
        <v>0</v>
      </c>
      <c r="X82" s="78">
        <v>846</v>
      </c>
      <c r="Y82" s="155">
        <f t="shared" si="60"/>
        <v>975</v>
      </c>
      <c r="Z82" s="159">
        <f t="shared" si="61"/>
        <v>6.558139534883721</v>
      </c>
      <c r="AA82" s="78">
        <v>862</v>
      </c>
      <c r="AB82" s="155">
        <f t="shared" si="62"/>
        <v>1837</v>
      </c>
      <c r="AC82" s="159">
        <f t="shared" si="63"/>
        <v>0.88410256410256405</v>
      </c>
      <c r="AD82" s="78">
        <v>173</v>
      </c>
      <c r="AE82" s="155">
        <f t="shared" si="64"/>
        <v>2010</v>
      </c>
      <c r="AF82" s="159">
        <f t="shared" si="65"/>
        <v>9.4175285792052255E-2</v>
      </c>
      <c r="AG82" s="78">
        <v>254</v>
      </c>
      <c r="AH82" s="155">
        <f t="shared" si="66"/>
        <v>2264</v>
      </c>
      <c r="AI82" s="159">
        <f t="shared" si="67"/>
        <v>0.12636815920398009</v>
      </c>
      <c r="AJ82" s="151">
        <f t="shared" si="68"/>
        <v>2264</v>
      </c>
      <c r="AK82" s="161">
        <f t="shared" si="69"/>
        <v>1.0467824196836464</v>
      </c>
    </row>
    <row r="83" spans="2:37" outlineLevel="1">
      <c r="B83" s="236" t="s">
        <v>83</v>
      </c>
      <c r="C83" s="62" t="s">
        <v>103</v>
      </c>
      <c r="D83" s="78"/>
      <c r="E83" s="79"/>
      <c r="F83" s="78"/>
      <c r="G83" s="155">
        <f t="shared" si="52"/>
        <v>0</v>
      </c>
      <c r="H83" s="159">
        <f t="shared" si="53"/>
        <v>0</v>
      </c>
      <c r="I83" s="78"/>
      <c r="J83" s="155">
        <f t="shared" si="2"/>
        <v>0</v>
      </c>
      <c r="K83" s="159">
        <f t="shared" si="3"/>
        <v>0</v>
      </c>
      <c r="L83" s="78"/>
      <c r="M83" s="155">
        <f t="shared" si="4"/>
        <v>0</v>
      </c>
      <c r="N83" s="159">
        <f t="shared" si="5"/>
        <v>0</v>
      </c>
      <c r="O83" s="78">
        <v>0</v>
      </c>
      <c r="P83" s="155">
        <f t="shared" si="54"/>
        <v>0</v>
      </c>
      <c r="Q83" s="159">
        <f t="shared" si="55"/>
        <v>0</v>
      </c>
      <c r="R83" s="151">
        <f t="shared" si="56"/>
        <v>0</v>
      </c>
      <c r="S83" s="161">
        <f t="shared" si="57"/>
        <v>0</v>
      </c>
      <c r="U83" s="78"/>
      <c r="V83" s="155">
        <f t="shared" si="58"/>
        <v>0</v>
      </c>
      <c r="W83" s="159">
        <f t="shared" si="59"/>
        <v>0</v>
      </c>
      <c r="X83" s="78"/>
      <c r="Y83" s="155">
        <f t="shared" si="60"/>
        <v>0</v>
      </c>
      <c r="Z83" s="159">
        <f t="shared" si="61"/>
        <v>0</v>
      </c>
      <c r="AA83" s="78"/>
      <c r="AB83" s="155">
        <f t="shared" si="62"/>
        <v>0</v>
      </c>
      <c r="AC83" s="159">
        <f t="shared" si="63"/>
        <v>0</v>
      </c>
      <c r="AD83" s="78"/>
      <c r="AE83" s="155">
        <f t="shared" si="64"/>
        <v>0</v>
      </c>
      <c r="AF83" s="159">
        <f t="shared" si="65"/>
        <v>0</v>
      </c>
      <c r="AG83" s="78"/>
      <c r="AH83" s="155">
        <f t="shared" si="66"/>
        <v>0</v>
      </c>
      <c r="AI83" s="159">
        <f t="shared" si="67"/>
        <v>0</v>
      </c>
      <c r="AJ83" s="151">
        <f t="shared" si="68"/>
        <v>0</v>
      </c>
      <c r="AK83" s="161">
        <f t="shared" si="69"/>
        <v>0</v>
      </c>
    </row>
    <row r="84" spans="2:37" outlineLevel="1">
      <c r="B84" s="235" t="s">
        <v>84</v>
      </c>
      <c r="C84" s="62" t="s">
        <v>103</v>
      </c>
      <c r="D84" s="78"/>
      <c r="E84" s="79"/>
      <c r="F84" s="78"/>
      <c r="G84" s="155">
        <f t="shared" si="52"/>
        <v>0</v>
      </c>
      <c r="H84" s="159">
        <f t="shared" si="53"/>
        <v>0</v>
      </c>
      <c r="I84" s="78"/>
      <c r="J84" s="155">
        <f t="shared" si="2"/>
        <v>0</v>
      </c>
      <c r="K84" s="159">
        <f t="shared" si="3"/>
        <v>0</v>
      </c>
      <c r="L84" s="78"/>
      <c r="M84" s="155">
        <f t="shared" si="4"/>
        <v>0</v>
      </c>
      <c r="N84" s="159">
        <f t="shared" si="5"/>
        <v>0</v>
      </c>
      <c r="O84" s="78">
        <v>0</v>
      </c>
      <c r="P84" s="155">
        <f t="shared" si="54"/>
        <v>0</v>
      </c>
      <c r="Q84" s="159">
        <f t="shared" si="55"/>
        <v>0</v>
      </c>
      <c r="R84" s="151">
        <f t="shared" si="56"/>
        <v>0</v>
      </c>
      <c r="S84" s="161">
        <f t="shared" si="57"/>
        <v>0</v>
      </c>
      <c r="U84" s="78"/>
      <c r="V84" s="155">
        <f t="shared" si="58"/>
        <v>0</v>
      </c>
      <c r="W84" s="159">
        <f t="shared" si="59"/>
        <v>0</v>
      </c>
      <c r="X84" s="78"/>
      <c r="Y84" s="155">
        <f t="shared" si="60"/>
        <v>0</v>
      </c>
      <c r="Z84" s="159">
        <f t="shared" si="61"/>
        <v>0</v>
      </c>
      <c r="AA84" s="78"/>
      <c r="AB84" s="155">
        <f t="shared" si="62"/>
        <v>0</v>
      </c>
      <c r="AC84" s="159">
        <f t="shared" si="63"/>
        <v>0</v>
      </c>
      <c r="AD84" s="78"/>
      <c r="AE84" s="155">
        <f t="shared" si="64"/>
        <v>0</v>
      </c>
      <c r="AF84" s="159">
        <f t="shared" si="65"/>
        <v>0</v>
      </c>
      <c r="AG84" s="78"/>
      <c r="AH84" s="155">
        <f t="shared" si="66"/>
        <v>0</v>
      </c>
      <c r="AI84" s="159">
        <f t="shared" si="67"/>
        <v>0</v>
      </c>
      <c r="AJ84" s="151">
        <f t="shared" si="68"/>
        <v>0</v>
      </c>
      <c r="AK84" s="161">
        <f t="shared" si="69"/>
        <v>0</v>
      </c>
    </row>
    <row r="85" spans="2:37" outlineLevel="1">
      <c r="B85" s="237" t="s">
        <v>85</v>
      </c>
      <c r="C85" s="62" t="s">
        <v>103</v>
      </c>
      <c r="D85" s="78"/>
      <c r="E85" s="79"/>
      <c r="F85" s="78"/>
      <c r="G85" s="155">
        <f t="shared" si="52"/>
        <v>0</v>
      </c>
      <c r="H85" s="159">
        <f t="shared" si="53"/>
        <v>0</v>
      </c>
      <c r="I85" s="78"/>
      <c r="J85" s="155">
        <f t="shared" si="2"/>
        <v>0</v>
      </c>
      <c r="K85" s="159">
        <f t="shared" si="3"/>
        <v>0</v>
      </c>
      <c r="L85" s="78"/>
      <c r="M85" s="155">
        <f t="shared" si="4"/>
        <v>0</v>
      </c>
      <c r="N85" s="159">
        <f t="shared" si="5"/>
        <v>0</v>
      </c>
      <c r="O85" s="78">
        <v>0</v>
      </c>
      <c r="P85" s="155">
        <f t="shared" si="54"/>
        <v>0</v>
      </c>
      <c r="Q85" s="159">
        <f t="shared" si="55"/>
        <v>0</v>
      </c>
      <c r="R85" s="151">
        <f t="shared" si="56"/>
        <v>0</v>
      </c>
      <c r="S85" s="161">
        <f t="shared" si="57"/>
        <v>0</v>
      </c>
      <c r="U85" s="78"/>
      <c r="V85" s="155">
        <f t="shared" si="58"/>
        <v>0</v>
      </c>
      <c r="W85" s="159">
        <f t="shared" si="59"/>
        <v>0</v>
      </c>
      <c r="X85" s="78"/>
      <c r="Y85" s="155">
        <f t="shared" si="60"/>
        <v>0</v>
      </c>
      <c r="Z85" s="159">
        <f t="shared" si="61"/>
        <v>0</v>
      </c>
      <c r="AA85" s="78"/>
      <c r="AB85" s="155">
        <f t="shared" si="62"/>
        <v>0</v>
      </c>
      <c r="AC85" s="159">
        <f t="shared" si="63"/>
        <v>0</v>
      </c>
      <c r="AD85" s="78"/>
      <c r="AE85" s="155">
        <f t="shared" si="64"/>
        <v>0</v>
      </c>
      <c r="AF85" s="159">
        <f t="shared" si="65"/>
        <v>0</v>
      </c>
      <c r="AG85" s="78"/>
      <c r="AH85" s="155">
        <f t="shared" si="66"/>
        <v>0</v>
      </c>
      <c r="AI85" s="159">
        <f t="shared" si="67"/>
        <v>0</v>
      </c>
      <c r="AJ85" s="151">
        <f t="shared" si="68"/>
        <v>0</v>
      </c>
      <c r="AK85" s="161">
        <f t="shared" si="69"/>
        <v>0</v>
      </c>
    </row>
    <row r="86" spans="2:37" outlineLevel="1">
      <c r="B86" s="235" t="s">
        <v>86</v>
      </c>
      <c r="C86" s="62" t="s">
        <v>103</v>
      </c>
      <c r="D86" s="78"/>
      <c r="E86" s="79"/>
      <c r="F86" s="78"/>
      <c r="G86" s="155">
        <f t="shared" si="52"/>
        <v>0</v>
      </c>
      <c r="H86" s="159">
        <f t="shared" si="53"/>
        <v>0</v>
      </c>
      <c r="I86" s="78"/>
      <c r="J86" s="155">
        <f t="shared" si="2"/>
        <v>0</v>
      </c>
      <c r="K86" s="159">
        <f t="shared" si="3"/>
        <v>0</v>
      </c>
      <c r="L86" s="78"/>
      <c r="M86" s="155">
        <f t="shared" si="4"/>
        <v>0</v>
      </c>
      <c r="N86" s="159">
        <f t="shared" si="5"/>
        <v>0</v>
      </c>
      <c r="O86" s="78">
        <v>0</v>
      </c>
      <c r="P86" s="155">
        <f t="shared" si="54"/>
        <v>0</v>
      </c>
      <c r="Q86" s="159">
        <f t="shared" si="55"/>
        <v>0</v>
      </c>
      <c r="R86" s="151">
        <f t="shared" si="56"/>
        <v>0</v>
      </c>
      <c r="S86" s="161">
        <f t="shared" si="57"/>
        <v>0</v>
      </c>
      <c r="U86" s="78"/>
      <c r="V86" s="155">
        <f t="shared" si="58"/>
        <v>0</v>
      </c>
      <c r="W86" s="159">
        <f t="shared" si="59"/>
        <v>0</v>
      </c>
      <c r="X86" s="78"/>
      <c r="Y86" s="155">
        <f t="shared" si="60"/>
        <v>0</v>
      </c>
      <c r="Z86" s="159">
        <f t="shared" si="61"/>
        <v>0</v>
      </c>
      <c r="AA86" s="78"/>
      <c r="AB86" s="155">
        <f t="shared" si="62"/>
        <v>0</v>
      </c>
      <c r="AC86" s="159">
        <f t="shared" si="63"/>
        <v>0</v>
      </c>
      <c r="AD86" s="78"/>
      <c r="AE86" s="155">
        <f t="shared" si="64"/>
        <v>0</v>
      </c>
      <c r="AF86" s="159">
        <f t="shared" si="65"/>
        <v>0</v>
      </c>
      <c r="AG86" s="78"/>
      <c r="AH86" s="155">
        <f t="shared" si="66"/>
        <v>0</v>
      </c>
      <c r="AI86" s="159">
        <f t="shared" si="67"/>
        <v>0</v>
      </c>
      <c r="AJ86" s="151">
        <f t="shared" si="68"/>
        <v>0</v>
      </c>
      <c r="AK86" s="161">
        <f t="shared" si="69"/>
        <v>0</v>
      </c>
    </row>
    <row r="87" spans="2:37" outlineLevel="1">
      <c r="B87" s="236" t="s">
        <v>87</v>
      </c>
      <c r="C87" s="62" t="s">
        <v>103</v>
      </c>
      <c r="D87" s="78"/>
      <c r="E87" s="79"/>
      <c r="F87" s="78"/>
      <c r="G87" s="155">
        <f t="shared" si="52"/>
        <v>0</v>
      </c>
      <c r="H87" s="159">
        <f t="shared" si="53"/>
        <v>0</v>
      </c>
      <c r="I87" s="78"/>
      <c r="J87" s="155">
        <f t="shared" si="2"/>
        <v>0</v>
      </c>
      <c r="K87" s="159">
        <f t="shared" si="3"/>
        <v>0</v>
      </c>
      <c r="L87" s="78"/>
      <c r="M87" s="155">
        <f t="shared" si="4"/>
        <v>0</v>
      </c>
      <c r="N87" s="159">
        <f t="shared" si="5"/>
        <v>0</v>
      </c>
      <c r="O87" s="78">
        <v>0</v>
      </c>
      <c r="P87" s="155">
        <f t="shared" si="54"/>
        <v>0</v>
      </c>
      <c r="Q87" s="159">
        <f t="shared" si="55"/>
        <v>0</v>
      </c>
      <c r="R87" s="151">
        <f t="shared" si="56"/>
        <v>0</v>
      </c>
      <c r="S87" s="161">
        <f t="shared" si="57"/>
        <v>0</v>
      </c>
      <c r="U87" s="78"/>
      <c r="V87" s="155">
        <f t="shared" si="58"/>
        <v>0</v>
      </c>
      <c r="W87" s="159">
        <f t="shared" si="59"/>
        <v>0</v>
      </c>
      <c r="X87" s="78"/>
      <c r="Y87" s="155">
        <f t="shared" si="60"/>
        <v>0</v>
      </c>
      <c r="Z87" s="159">
        <f t="shared" si="61"/>
        <v>0</v>
      </c>
      <c r="AA87" s="78"/>
      <c r="AB87" s="155">
        <f t="shared" si="62"/>
        <v>0</v>
      </c>
      <c r="AC87" s="159">
        <f t="shared" si="63"/>
        <v>0</v>
      </c>
      <c r="AD87" s="78"/>
      <c r="AE87" s="155">
        <f t="shared" si="64"/>
        <v>0</v>
      </c>
      <c r="AF87" s="159">
        <f t="shared" si="65"/>
        <v>0</v>
      </c>
      <c r="AG87" s="78"/>
      <c r="AH87" s="155">
        <f t="shared" si="66"/>
        <v>0</v>
      </c>
      <c r="AI87" s="159">
        <f t="shared" si="67"/>
        <v>0</v>
      </c>
      <c r="AJ87" s="151">
        <f t="shared" si="68"/>
        <v>0</v>
      </c>
      <c r="AK87" s="161">
        <f t="shared" si="69"/>
        <v>0</v>
      </c>
    </row>
    <row r="88" spans="2:37" outlineLevel="1">
      <c r="B88" s="235" t="s">
        <v>88</v>
      </c>
      <c r="C88" s="62" t="s">
        <v>103</v>
      </c>
      <c r="D88" s="78"/>
      <c r="E88" s="79"/>
      <c r="F88" s="78"/>
      <c r="G88" s="155">
        <f t="shared" si="52"/>
        <v>0</v>
      </c>
      <c r="H88" s="159">
        <f t="shared" si="53"/>
        <v>0</v>
      </c>
      <c r="I88" s="78"/>
      <c r="J88" s="155">
        <f t="shared" si="2"/>
        <v>0</v>
      </c>
      <c r="K88" s="159">
        <f t="shared" si="3"/>
        <v>0</v>
      </c>
      <c r="L88" s="78"/>
      <c r="M88" s="155">
        <f t="shared" si="4"/>
        <v>0</v>
      </c>
      <c r="N88" s="159">
        <f t="shared" si="5"/>
        <v>0</v>
      </c>
      <c r="O88" s="78">
        <v>0</v>
      </c>
      <c r="P88" s="155">
        <f t="shared" si="54"/>
        <v>0</v>
      </c>
      <c r="Q88" s="159">
        <f t="shared" si="55"/>
        <v>0</v>
      </c>
      <c r="R88" s="151">
        <f t="shared" si="56"/>
        <v>0</v>
      </c>
      <c r="S88" s="161">
        <f t="shared" si="57"/>
        <v>0</v>
      </c>
      <c r="U88" s="78"/>
      <c r="V88" s="155">
        <f t="shared" si="58"/>
        <v>0</v>
      </c>
      <c r="W88" s="159">
        <f t="shared" si="59"/>
        <v>0</v>
      </c>
      <c r="X88" s="78"/>
      <c r="Y88" s="155">
        <f t="shared" si="60"/>
        <v>0</v>
      </c>
      <c r="Z88" s="159">
        <f t="shared" si="61"/>
        <v>0</v>
      </c>
      <c r="AA88" s="78"/>
      <c r="AB88" s="155">
        <f t="shared" si="62"/>
        <v>0</v>
      </c>
      <c r="AC88" s="159">
        <f t="shared" si="63"/>
        <v>0</v>
      </c>
      <c r="AD88" s="78"/>
      <c r="AE88" s="155">
        <f t="shared" si="64"/>
        <v>0</v>
      </c>
      <c r="AF88" s="159">
        <f t="shared" si="65"/>
        <v>0</v>
      </c>
      <c r="AG88" s="78"/>
      <c r="AH88" s="155">
        <f t="shared" si="66"/>
        <v>0</v>
      </c>
      <c r="AI88" s="159">
        <f t="shared" si="67"/>
        <v>0</v>
      </c>
      <c r="AJ88" s="151">
        <f t="shared" si="68"/>
        <v>0</v>
      </c>
      <c r="AK88" s="161">
        <f t="shared" si="69"/>
        <v>0</v>
      </c>
    </row>
    <row r="89" spans="2:37" outlineLevel="1">
      <c r="B89" s="236" t="s">
        <v>89</v>
      </c>
      <c r="C89" s="62" t="s">
        <v>103</v>
      </c>
      <c r="D89" s="78"/>
      <c r="E89" s="79"/>
      <c r="F89" s="78"/>
      <c r="G89" s="155">
        <f t="shared" si="52"/>
        <v>0</v>
      </c>
      <c r="H89" s="159">
        <f t="shared" si="53"/>
        <v>0</v>
      </c>
      <c r="I89" s="78"/>
      <c r="J89" s="155">
        <f t="shared" si="2"/>
        <v>0</v>
      </c>
      <c r="K89" s="159">
        <f t="shared" si="3"/>
        <v>0</v>
      </c>
      <c r="L89" s="78"/>
      <c r="M89" s="155">
        <f t="shared" si="4"/>
        <v>0</v>
      </c>
      <c r="N89" s="159">
        <f t="shared" si="5"/>
        <v>0</v>
      </c>
      <c r="O89" s="78">
        <v>0</v>
      </c>
      <c r="P89" s="155">
        <f t="shared" si="54"/>
        <v>0</v>
      </c>
      <c r="Q89" s="159">
        <f t="shared" si="55"/>
        <v>0</v>
      </c>
      <c r="R89" s="151">
        <f t="shared" si="56"/>
        <v>0</v>
      </c>
      <c r="S89" s="161">
        <f t="shared" si="57"/>
        <v>0</v>
      </c>
      <c r="U89" s="78"/>
      <c r="V89" s="155">
        <f t="shared" si="58"/>
        <v>0</v>
      </c>
      <c r="W89" s="159">
        <f t="shared" si="59"/>
        <v>0</v>
      </c>
      <c r="X89" s="78"/>
      <c r="Y89" s="155">
        <f t="shared" si="60"/>
        <v>0</v>
      </c>
      <c r="Z89" s="159">
        <f t="shared" si="61"/>
        <v>0</v>
      </c>
      <c r="AA89" s="78"/>
      <c r="AB89" s="155">
        <f t="shared" si="62"/>
        <v>0</v>
      </c>
      <c r="AC89" s="159">
        <f t="shared" si="63"/>
        <v>0</v>
      </c>
      <c r="AD89" s="78"/>
      <c r="AE89" s="155">
        <f t="shared" si="64"/>
        <v>0</v>
      </c>
      <c r="AF89" s="159">
        <f t="shared" si="65"/>
        <v>0</v>
      </c>
      <c r="AG89" s="78"/>
      <c r="AH89" s="155">
        <f t="shared" si="66"/>
        <v>0</v>
      </c>
      <c r="AI89" s="159">
        <f t="shared" si="67"/>
        <v>0</v>
      </c>
      <c r="AJ89" s="151">
        <f t="shared" si="68"/>
        <v>0</v>
      </c>
      <c r="AK89" s="161">
        <f t="shared" si="69"/>
        <v>0</v>
      </c>
    </row>
    <row r="90" spans="2:37" outlineLevel="1">
      <c r="B90" s="235" t="s">
        <v>90</v>
      </c>
      <c r="C90" s="62" t="s">
        <v>103</v>
      </c>
      <c r="D90" s="78"/>
      <c r="E90" s="79"/>
      <c r="F90" s="78"/>
      <c r="G90" s="155">
        <f t="shared" si="52"/>
        <v>0</v>
      </c>
      <c r="H90" s="159">
        <f t="shared" si="53"/>
        <v>0</v>
      </c>
      <c r="I90" s="78"/>
      <c r="J90" s="155">
        <f t="shared" si="2"/>
        <v>0</v>
      </c>
      <c r="K90" s="159">
        <f t="shared" si="3"/>
        <v>0</v>
      </c>
      <c r="L90" s="78"/>
      <c r="M90" s="155">
        <f t="shared" si="4"/>
        <v>0</v>
      </c>
      <c r="N90" s="159">
        <f t="shared" si="5"/>
        <v>0</v>
      </c>
      <c r="O90" s="78">
        <v>0</v>
      </c>
      <c r="P90" s="155">
        <f t="shared" si="54"/>
        <v>0</v>
      </c>
      <c r="Q90" s="159">
        <f t="shared" si="55"/>
        <v>0</v>
      </c>
      <c r="R90" s="151">
        <f t="shared" si="56"/>
        <v>0</v>
      </c>
      <c r="S90" s="161">
        <f t="shared" si="57"/>
        <v>0</v>
      </c>
      <c r="U90" s="78"/>
      <c r="V90" s="155">
        <f t="shared" si="58"/>
        <v>0</v>
      </c>
      <c r="W90" s="159">
        <f t="shared" si="59"/>
        <v>0</v>
      </c>
      <c r="X90" s="78"/>
      <c r="Y90" s="155">
        <f t="shared" si="60"/>
        <v>0</v>
      </c>
      <c r="Z90" s="159">
        <f t="shared" si="61"/>
        <v>0</v>
      </c>
      <c r="AA90" s="78"/>
      <c r="AB90" s="155">
        <f t="shared" si="62"/>
        <v>0</v>
      </c>
      <c r="AC90" s="159">
        <f t="shared" si="63"/>
        <v>0</v>
      </c>
      <c r="AD90" s="78"/>
      <c r="AE90" s="155">
        <f t="shared" si="64"/>
        <v>0</v>
      </c>
      <c r="AF90" s="159">
        <f t="shared" si="65"/>
        <v>0</v>
      </c>
      <c r="AG90" s="78"/>
      <c r="AH90" s="155">
        <f t="shared" si="66"/>
        <v>0</v>
      </c>
      <c r="AI90" s="159">
        <f t="shared" si="67"/>
        <v>0</v>
      </c>
      <c r="AJ90" s="151">
        <f t="shared" si="68"/>
        <v>0</v>
      </c>
      <c r="AK90" s="161">
        <f t="shared" si="69"/>
        <v>0</v>
      </c>
    </row>
    <row r="91" spans="2:37" outlineLevel="1">
      <c r="B91" s="236" t="s">
        <v>91</v>
      </c>
      <c r="C91" s="62" t="s">
        <v>103</v>
      </c>
      <c r="D91" s="78"/>
      <c r="E91" s="79">
        <v>9</v>
      </c>
      <c r="F91" s="78">
        <v>-1</v>
      </c>
      <c r="G91" s="155">
        <f t="shared" si="52"/>
        <v>8</v>
      </c>
      <c r="H91" s="159">
        <f t="shared" si="53"/>
        <v>-0.1111111111111111</v>
      </c>
      <c r="I91" s="78"/>
      <c r="J91" s="155">
        <f t="shared" si="2"/>
        <v>8</v>
      </c>
      <c r="K91" s="159">
        <f t="shared" si="3"/>
        <v>0</v>
      </c>
      <c r="L91" s="78">
        <v>22</v>
      </c>
      <c r="M91" s="155">
        <f t="shared" si="4"/>
        <v>30</v>
      </c>
      <c r="N91" s="159">
        <f t="shared" si="5"/>
        <v>2.75</v>
      </c>
      <c r="O91" s="78">
        <v>0</v>
      </c>
      <c r="P91" s="155">
        <f t="shared" si="54"/>
        <v>30</v>
      </c>
      <c r="Q91" s="159">
        <f t="shared" si="55"/>
        <v>0</v>
      </c>
      <c r="R91" s="151">
        <f t="shared" si="56"/>
        <v>21</v>
      </c>
      <c r="S91" s="161">
        <f t="shared" si="57"/>
        <v>0.35120015480703448</v>
      </c>
      <c r="U91" s="78"/>
      <c r="V91" s="155">
        <f t="shared" si="58"/>
        <v>30</v>
      </c>
      <c r="W91" s="159">
        <f t="shared" si="59"/>
        <v>0</v>
      </c>
      <c r="X91" s="78"/>
      <c r="Y91" s="155">
        <f t="shared" si="60"/>
        <v>30</v>
      </c>
      <c r="Z91" s="159">
        <f t="shared" si="61"/>
        <v>0</v>
      </c>
      <c r="AA91" s="78"/>
      <c r="AB91" s="155">
        <f t="shared" si="62"/>
        <v>30</v>
      </c>
      <c r="AC91" s="159">
        <f t="shared" si="63"/>
        <v>0</v>
      </c>
      <c r="AD91" s="78"/>
      <c r="AE91" s="155">
        <f t="shared" si="64"/>
        <v>30</v>
      </c>
      <c r="AF91" s="159">
        <f t="shared" si="65"/>
        <v>0</v>
      </c>
      <c r="AG91" s="78"/>
      <c r="AH91" s="155">
        <f t="shared" si="66"/>
        <v>30</v>
      </c>
      <c r="AI91" s="159">
        <f t="shared" si="67"/>
        <v>0</v>
      </c>
      <c r="AJ91" s="151">
        <f t="shared" si="68"/>
        <v>0</v>
      </c>
      <c r="AK91" s="161">
        <f t="shared" si="69"/>
        <v>0</v>
      </c>
    </row>
    <row r="92" spans="2:37" outlineLevel="1">
      <c r="B92" s="236" t="s">
        <v>92</v>
      </c>
      <c r="C92" s="62" t="s">
        <v>103</v>
      </c>
      <c r="D92" s="78"/>
      <c r="E92" s="79">
        <v>20</v>
      </c>
      <c r="F92" s="78"/>
      <c r="G92" s="155">
        <f t="shared" si="52"/>
        <v>20</v>
      </c>
      <c r="H92" s="159">
        <f t="shared" si="53"/>
        <v>0</v>
      </c>
      <c r="I92" s="78">
        <v>6</v>
      </c>
      <c r="J92" s="155">
        <f t="shared" si="2"/>
        <v>26</v>
      </c>
      <c r="K92" s="159">
        <f t="shared" si="3"/>
        <v>0.3</v>
      </c>
      <c r="L92" s="78">
        <v>74</v>
      </c>
      <c r="M92" s="155">
        <f t="shared" si="4"/>
        <v>100</v>
      </c>
      <c r="N92" s="159">
        <f t="shared" si="5"/>
        <v>2.8461538461538463</v>
      </c>
      <c r="O92" s="78">
        <v>35</v>
      </c>
      <c r="P92" s="155">
        <f t="shared" si="54"/>
        <v>135</v>
      </c>
      <c r="Q92" s="159">
        <f t="shared" si="55"/>
        <v>0.35</v>
      </c>
      <c r="R92" s="151">
        <f t="shared" si="56"/>
        <v>115</v>
      </c>
      <c r="S92" s="161">
        <f t="shared" si="57"/>
        <v>0.61185489773531287</v>
      </c>
      <c r="U92" s="78">
        <v>130</v>
      </c>
      <c r="V92" s="155">
        <f t="shared" si="58"/>
        <v>265</v>
      </c>
      <c r="W92" s="159">
        <f t="shared" si="59"/>
        <v>0.96296296296296291</v>
      </c>
      <c r="X92" s="78">
        <v>308</v>
      </c>
      <c r="Y92" s="155">
        <f t="shared" si="60"/>
        <v>573</v>
      </c>
      <c r="Z92" s="159">
        <f t="shared" si="61"/>
        <v>1.1622641509433962</v>
      </c>
      <c r="AA92" s="78">
        <v>276</v>
      </c>
      <c r="AB92" s="155">
        <f t="shared" si="62"/>
        <v>849</v>
      </c>
      <c r="AC92" s="159">
        <f t="shared" si="63"/>
        <v>0.48167539267015708</v>
      </c>
      <c r="AD92" s="78">
        <v>323</v>
      </c>
      <c r="AE92" s="155">
        <f t="shared" si="64"/>
        <v>1172</v>
      </c>
      <c r="AF92" s="159">
        <f t="shared" si="65"/>
        <v>0.38044758539458184</v>
      </c>
      <c r="AG92" s="78">
        <v>311</v>
      </c>
      <c r="AH92" s="155">
        <f t="shared" si="66"/>
        <v>1483</v>
      </c>
      <c r="AI92" s="159">
        <f t="shared" si="67"/>
        <v>0.26535836177474403</v>
      </c>
      <c r="AJ92" s="151">
        <f t="shared" si="68"/>
        <v>1348</v>
      </c>
      <c r="AK92" s="161">
        <f t="shared" si="69"/>
        <v>0.5380619179803201</v>
      </c>
    </row>
    <row r="93" spans="2:37" outlineLevel="1">
      <c r="B93" s="235" t="s">
        <v>84</v>
      </c>
      <c r="C93" s="62" t="s">
        <v>103</v>
      </c>
      <c r="D93" s="78"/>
      <c r="E93" s="79"/>
      <c r="F93" s="78"/>
      <c r="G93" s="155">
        <f t="shared" si="52"/>
        <v>0</v>
      </c>
      <c r="H93" s="159">
        <f t="shared" si="53"/>
        <v>0</v>
      </c>
      <c r="I93" s="78"/>
      <c r="J93" s="155">
        <f t="shared" si="2"/>
        <v>0</v>
      </c>
      <c r="K93" s="159">
        <f t="shared" si="3"/>
        <v>0</v>
      </c>
      <c r="L93" s="78"/>
      <c r="M93" s="155">
        <f t="shared" si="4"/>
        <v>0</v>
      </c>
      <c r="N93" s="159">
        <f t="shared" si="5"/>
        <v>0</v>
      </c>
      <c r="O93" s="78">
        <v>0</v>
      </c>
      <c r="P93" s="155">
        <f t="shared" si="54"/>
        <v>0</v>
      </c>
      <c r="Q93" s="159">
        <f t="shared" si="55"/>
        <v>0</v>
      </c>
      <c r="R93" s="151">
        <f t="shared" si="56"/>
        <v>0</v>
      </c>
      <c r="S93" s="161">
        <f t="shared" si="57"/>
        <v>0</v>
      </c>
      <c r="U93" s="78"/>
      <c r="V93" s="155">
        <f t="shared" si="58"/>
        <v>0</v>
      </c>
      <c r="W93" s="159">
        <f t="shared" si="59"/>
        <v>0</v>
      </c>
      <c r="X93" s="78"/>
      <c r="Y93" s="155">
        <f t="shared" si="60"/>
        <v>0</v>
      </c>
      <c r="Z93" s="159">
        <f t="shared" si="61"/>
        <v>0</v>
      </c>
      <c r="AA93" s="78"/>
      <c r="AB93" s="155">
        <f t="shared" si="62"/>
        <v>0</v>
      </c>
      <c r="AC93" s="159">
        <f t="shared" si="63"/>
        <v>0</v>
      </c>
      <c r="AD93" s="78"/>
      <c r="AE93" s="155">
        <f t="shared" si="64"/>
        <v>0</v>
      </c>
      <c r="AF93" s="159">
        <f t="shared" si="65"/>
        <v>0</v>
      </c>
      <c r="AG93" s="78"/>
      <c r="AH93" s="155">
        <f t="shared" si="66"/>
        <v>0</v>
      </c>
      <c r="AI93" s="159">
        <f t="shared" si="67"/>
        <v>0</v>
      </c>
      <c r="AJ93" s="151">
        <f t="shared" si="68"/>
        <v>0</v>
      </c>
      <c r="AK93" s="161">
        <f t="shared" si="69"/>
        <v>0</v>
      </c>
    </row>
    <row r="94" spans="2:37" outlineLevel="1">
      <c r="B94" s="236" t="s">
        <v>93</v>
      </c>
      <c r="C94" s="62" t="s">
        <v>103</v>
      </c>
      <c r="D94" s="78">
        <v>32</v>
      </c>
      <c r="E94" s="79">
        <f>2+D94</f>
        <v>34</v>
      </c>
      <c r="F94" s="78">
        <v>37</v>
      </c>
      <c r="G94" s="155">
        <f t="shared" si="52"/>
        <v>71</v>
      </c>
      <c r="H94" s="159">
        <f t="shared" si="53"/>
        <v>1.088235294117647</v>
      </c>
      <c r="I94" s="78">
        <v>108</v>
      </c>
      <c r="J94" s="155">
        <f t="shared" si="2"/>
        <v>179</v>
      </c>
      <c r="K94" s="159">
        <f t="shared" si="3"/>
        <v>1.5211267605633803</v>
      </c>
      <c r="L94" s="78">
        <v>190</v>
      </c>
      <c r="M94" s="155">
        <f t="shared" si="4"/>
        <v>369</v>
      </c>
      <c r="N94" s="159">
        <f t="shared" si="5"/>
        <v>1.0614525139664805</v>
      </c>
      <c r="O94" s="78">
        <v>56</v>
      </c>
      <c r="P94" s="155">
        <f t="shared" si="54"/>
        <v>425</v>
      </c>
      <c r="Q94" s="159">
        <f t="shared" si="55"/>
        <v>0.15176151761517614</v>
      </c>
      <c r="R94" s="151">
        <f t="shared" si="56"/>
        <v>423</v>
      </c>
      <c r="S94" s="161">
        <f t="shared" si="57"/>
        <v>0.88030154654319692</v>
      </c>
      <c r="U94" s="78">
        <v>342</v>
      </c>
      <c r="V94" s="155">
        <f t="shared" si="58"/>
        <v>767</v>
      </c>
      <c r="W94" s="159">
        <f t="shared" si="59"/>
        <v>0.80470588235294116</v>
      </c>
      <c r="X94" s="78">
        <v>1381</v>
      </c>
      <c r="Y94" s="155">
        <f t="shared" si="60"/>
        <v>2148</v>
      </c>
      <c r="Z94" s="159">
        <f t="shared" si="61"/>
        <v>1.8005215123859191</v>
      </c>
      <c r="AA94" s="78">
        <v>1460</v>
      </c>
      <c r="AB94" s="155">
        <f t="shared" si="62"/>
        <v>3608</v>
      </c>
      <c r="AC94" s="159">
        <f t="shared" si="63"/>
        <v>0.67970204841713222</v>
      </c>
      <c r="AD94" s="78">
        <v>1329</v>
      </c>
      <c r="AE94" s="155">
        <f t="shared" si="64"/>
        <v>4937</v>
      </c>
      <c r="AF94" s="159">
        <f t="shared" si="65"/>
        <v>0.36834811529933481</v>
      </c>
      <c r="AG94" s="78">
        <v>1003</v>
      </c>
      <c r="AH94" s="155">
        <f t="shared" si="66"/>
        <v>5940</v>
      </c>
      <c r="AI94" s="159">
        <f t="shared" si="67"/>
        <v>0.20315981365201538</v>
      </c>
      <c r="AJ94" s="151">
        <f t="shared" si="68"/>
        <v>5515</v>
      </c>
      <c r="AK94" s="161">
        <f t="shared" si="69"/>
        <v>0.66819866864678534</v>
      </c>
    </row>
    <row r="95" spans="2:37" outlineLevel="1">
      <c r="B95" s="235" t="s">
        <v>94</v>
      </c>
      <c r="C95" s="62" t="s">
        <v>103</v>
      </c>
      <c r="D95" s="78"/>
      <c r="E95" s="79"/>
      <c r="F95" s="78"/>
      <c r="G95" s="155">
        <f t="shared" si="52"/>
        <v>0</v>
      </c>
      <c r="H95" s="159">
        <f t="shared" si="53"/>
        <v>0</v>
      </c>
      <c r="I95" s="78"/>
      <c r="J95" s="155">
        <f t="shared" si="2"/>
        <v>0</v>
      </c>
      <c r="K95" s="159">
        <f t="shared" si="3"/>
        <v>0</v>
      </c>
      <c r="L95" s="78"/>
      <c r="M95" s="155">
        <f t="shared" si="4"/>
        <v>0</v>
      </c>
      <c r="N95" s="159">
        <f t="shared" si="5"/>
        <v>0</v>
      </c>
      <c r="O95" s="78">
        <v>0</v>
      </c>
      <c r="P95" s="155">
        <f t="shared" si="54"/>
        <v>0</v>
      </c>
      <c r="Q95" s="159">
        <f t="shared" si="55"/>
        <v>0</v>
      </c>
      <c r="R95" s="151">
        <f t="shared" si="56"/>
        <v>0</v>
      </c>
      <c r="S95" s="161">
        <f t="shared" si="57"/>
        <v>0</v>
      </c>
      <c r="U95" s="78"/>
      <c r="V95" s="155">
        <f t="shared" si="58"/>
        <v>0</v>
      </c>
      <c r="W95" s="159">
        <f t="shared" si="59"/>
        <v>0</v>
      </c>
      <c r="X95" s="78"/>
      <c r="Y95" s="155">
        <f t="shared" si="60"/>
        <v>0</v>
      </c>
      <c r="Z95" s="159">
        <f t="shared" si="61"/>
        <v>0</v>
      </c>
      <c r="AA95" s="78"/>
      <c r="AB95" s="155">
        <f t="shared" si="62"/>
        <v>0</v>
      </c>
      <c r="AC95" s="159">
        <f t="shared" si="63"/>
        <v>0</v>
      </c>
      <c r="AD95" s="78"/>
      <c r="AE95" s="155">
        <f t="shared" si="64"/>
        <v>0</v>
      </c>
      <c r="AF95" s="159">
        <f t="shared" si="65"/>
        <v>0</v>
      </c>
      <c r="AG95" s="78"/>
      <c r="AH95" s="155">
        <f t="shared" si="66"/>
        <v>0</v>
      </c>
      <c r="AI95" s="159">
        <f t="shared" si="67"/>
        <v>0</v>
      </c>
      <c r="AJ95" s="151">
        <f t="shared" si="68"/>
        <v>0</v>
      </c>
      <c r="AK95" s="161">
        <f t="shared" si="69"/>
        <v>0</v>
      </c>
    </row>
    <row r="96" spans="2:37" outlineLevel="1">
      <c r="B96" s="236" t="s">
        <v>95</v>
      </c>
      <c r="C96" s="62" t="s">
        <v>103</v>
      </c>
      <c r="D96" s="78"/>
      <c r="E96" s="79">
        <v>6</v>
      </c>
      <c r="F96" s="78">
        <v>-1</v>
      </c>
      <c r="G96" s="155">
        <f t="shared" si="52"/>
        <v>5</v>
      </c>
      <c r="H96" s="159">
        <f t="shared" si="53"/>
        <v>-0.16666666666666666</v>
      </c>
      <c r="I96" s="78"/>
      <c r="J96" s="155">
        <f t="shared" si="2"/>
        <v>5</v>
      </c>
      <c r="K96" s="159">
        <f t="shared" si="3"/>
        <v>0</v>
      </c>
      <c r="L96" s="78">
        <v>1</v>
      </c>
      <c r="M96" s="155">
        <f t="shared" si="4"/>
        <v>6</v>
      </c>
      <c r="N96" s="159">
        <f t="shared" si="5"/>
        <v>0.2</v>
      </c>
      <c r="O96" s="78">
        <v>0</v>
      </c>
      <c r="P96" s="155">
        <f t="shared" si="54"/>
        <v>6</v>
      </c>
      <c r="Q96" s="159">
        <f t="shared" si="55"/>
        <v>0</v>
      </c>
      <c r="R96" s="151">
        <f t="shared" si="56"/>
        <v>0</v>
      </c>
      <c r="S96" s="161">
        <f t="shared" si="57"/>
        <v>0</v>
      </c>
      <c r="U96" s="78"/>
      <c r="V96" s="155">
        <f t="shared" si="58"/>
        <v>6</v>
      </c>
      <c r="W96" s="159">
        <f t="shared" si="59"/>
        <v>0</v>
      </c>
      <c r="X96" s="78"/>
      <c r="Y96" s="155">
        <f t="shared" si="60"/>
        <v>6</v>
      </c>
      <c r="Z96" s="159">
        <f t="shared" si="61"/>
        <v>0</v>
      </c>
      <c r="AA96" s="78"/>
      <c r="AB96" s="155">
        <f t="shared" si="62"/>
        <v>6</v>
      </c>
      <c r="AC96" s="159">
        <f t="shared" si="63"/>
        <v>0</v>
      </c>
      <c r="AD96" s="78"/>
      <c r="AE96" s="155">
        <f t="shared" si="64"/>
        <v>6</v>
      </c>
      <c r="AF96" s="159">
        <f t="shared" si="65"/>
        <v>0</v>
      </c>
      <c r="AG96" s="78"/>
      <c r="AH96" s="155">
        <f t="shared" si="66"/>
        <v>6</v>
      </c>
      <c r="AI96" s="159">
        <f t="shared" si="67"/>
        <v>0</v>
      </c>
      <c r="AJ96" s="151">
        <f t="shared" si="68"/>
        <v>0</v>
      </c>
      <c r="AK96" s="161">
        <f t="shared" si="69"/>
        <v>0</v>
      </c>
    </row>
    <row r="97" spans="2:37" outlineLevel="1">
      <c r="B97" s="236" t="s">
        <v>96</v>
      </c>
      <c r="C97" s="62" t="s">
        <v>103</v>
      </c>
      <c r="D97" s="78">
        <v>109</v>
      </c>
      <c r="E97" s="79">
        <f>8+D97</f>
        <v>117</v>
      </c>
      <c r="F97" s="78">
        <v>52</v>
      </c>
      <c r="G97" s="155">
        <f t="shared" si="52"/>
        <v>169</v>
      </c>
      <c r="H97" s="159">
        <f t="shared" si="53"/>
        <v>0.44444444444444442</v>
      </c>
      <c r="I97" s="78">
        <v>54</v>
      </c>
      <c r="J97" s="155">
        <f t="shared" si="2"/>
        <v>223</v>
      </c>
      <c r="K97" s="159">
        <f t="shared" si="3"/>
        <v>0.31952662721893493</v>
      </c>
      <c r="L97" s="78">
        <v>306</v>
      </c>
      <c r="M97" s="155">
        <f t="shared" si="4"/>
        <v>529</v>
      </c>
      <c r="N97" s="159">
        <f t="shared" si="5"/>
        <v>1.3721973094170403</v>
      </c>
      <c r="O97" s="78">
        <v>66</v>
      </c>
      <c r="P97" s="155">
        <f t="shared" si="54"/>
        <v>595</v>
      </c>
      <c r="Q97" s="159">
        <f t="shared" si="55"/>
        <v>0.12476370510396975</v>
      </c>
      <c r="R97" s="151">
        <f t="shared" si="56"/>
        <v>587</v>
      </c>
      <c r="S97" s="161">
        <f t="shared" si="57"/>
        <v>0.50169860039052883</v>
      </c>
      <c r="U97" s="78">
        <f>302</f>
        <v>302</v>
      </c>
      <c r="V97" s="155">
        <f t="shared" si="58"/>
        <v>897</v>
      </c>
      <c r="W97" s="159">
        <f t="shared" si="59"/>
        <v>0.50756302521008401</v>
      </c>
      <c r="X97" s="78">
        <v>382</v>
      </c>
      <c r="Y97" s="155">
        <f t="shared" si="60"/>
        <v>1279</v>
      </c>
      <c r="Z97" s="159">
        <f t="shared" si="61"/>
        <v>0.4258639910813824</v>
      </c>
      <c r="AA97" s="78">
        <v>240</v>
      </c>
      <c r="AB97" s="155">
        <f t="shared" si="62"/>
        <v>1519</v>
      </c>
      <c r="AC97" s="159">
        <f t="shared" si="63"/>
        <v>0.18764659890539484</v>
      </c>
      <c r="AD97" s="78">
        <v>157</v>
      </c>
      <c r="AE97" s="155">
        <f t="shared" si="64"/>
        <v>1676</v>
      </c>
      <c r="AF97" s="159">
        <f t="shared" si="65"/>
        <v>0.10335747202106649</v>
      </c>
      <c r="AG97" s="78">
        <v>223</v>
      </c>
      <c r="AH97" s="155">
        <f t="shared" si="66"/>
        <v>1899</v>
      </c>
      <c r="AI97" s="159">
        <f t="shared" si="67"/>
        <v>0.13305489260143197</v>
      </c>
      <c r="AJ97" s="151">
        <f t="shared" si="68"/>
        <v>1304</v>
      </c>
      <c r="AK97" s="161">
        <f t="shared" si="69"/>
        <v>0.20623834589280787</v>
      </c>
    </row>
    <row r="98" spans="2:37" outlineLevel="1">
      <c r="B98" s="49" t="s">
        <v>135</v>
      </c>
      <c r="C98" s="46" t="s">
        <v>103</v>
      </c>
      <c r="D98" s="157">
        <f>SUM(D75:D97)</f>
        <v>141</v>
      </c>
      <c r="E98" s="156">
        <f>SUM(E75:E97)</f>
        <v>192</v>
      </c>
      <c r="F98" s="157">
        <f>SUM(F75:F97)</f>
        <v>87</v>
      </c>
      <c r="G98" s="156">
        <f>SUM(G75:G97)</f>
        <v>279</v>
      </c>
      <c r="H98" s="160">
        <f>IFERROR((G98-E98)/E98,0)</f>
        <v>0.453125</v>
      </c>
      <c r="I98" s="157">
        <f>SUM(I75:I97)</f>
        <v>171</v>
      </c>
      <c r="J98" s="156">
        <f>SUM(J75:J97)</f>
        <v>450</v>
      </c>
      <c r="K98" s="160">
        <f t="shared" ref="K98" si="71">IFERROR((J98-G98)/G98,0)</f>
        <v>0.61290322580645162</v>
      </c>
      <c r="L98" s="157">
        <f>SUM(L75:L97)</f>
        <v>593</v>
      </c>
      <c r="M98" s="156">
        <f>SUM(M75:M97)</f>
        <v>1043</v>
      </c>
      <c r="N98" s="160">
        <f t="shared" ref="N98" si="72">IFERROR((M98-J98)/J98,0)</f>
        <v>1.3177777777777777</v>
      </c>
      <c r="O98" s="157">
        <f>SUM(O75:O97)</f>
        <v>157</v>
      </c>
      <c r="P98" s="156">
        <f>SUM(P75:P97)</f>
        <v>1200</v>
      </c>
      <c r="Q98" s="160">
        <f t="shared" si="55"/>
        <v>0.15052732502396932</v>
      </c>
      <c r="R98" s="151">
        <f t="shared" si="56"/>
        <v>1149</v>
      </c>
      <c r="S98" s="161">
        <f t="shared" si="57"/>
        <v>0.58113883008418976</v>
      </c>
      <c r="U98" s="157">
        <f>SUM(U75:U97)</f>
        <v>1207</v>
      </c>
      <c r="V98" s="156">
        <f>SUM(V75:V97)</f>
        <v>2407</v>
      </c>
      <c r="W98" s="160">
        <f>IFERROR((V98-P98)/P98,0)</f>
        <v>1.0058333333333334</v>
      </c>
      <c r="X98" s="157">
        <f>SUM(X75:X97)</f>
        <v>4733</v>
      </c>
      <c r="Y98" s="156">
        <f>SUM(Y75:Y97)</f>
        <v>7140</v>
      </c>
      <c r="Z98" s="160">
        <f t="shared" ref="Z98" si="73">IFERROR((Y98-V98)/V98,0)</f>
        <v>1.966348151225592</v>
      </c>
      <c r="AA98" s="157">
        <f>SUM(AA75:AA97)</f>
        <v>4856</v>
      </c>
      <c r="AB98" s="156">
        <f>SUM(AB75:AB97)</f>
        <v>11996</v>
      </c>
      <c r="AC98" s="160">
        <f t="shared" ref="AC98" si="74">IFERROR((AB98-Y98)/Y98,0)</f>
        <v>0.6801120448179272</v>
      </c>
      <c r="AD98" s="157">
        <f>SUM(AD75:AD97)</f>
        <v>2328</v>
      </c>
      <c r="AE98" s="156">
        <f>SUM(AE75:AE97)</f>
        <v>14324</v>
      </c>
      <c r="AF98" s="160">
        <f t="shared" ref="AF98" si="75">IFERROR((AE98-AB98)/AB98,0)</f>
        <v>0.19406468822940981</v>
      </c>
      <c r="AG98" s="157">
        <f>SUM(AG75:AG97)</f>
        <v>2235</v>
      </c>
      <c r="AH98" s="156">
        <f>SUM(AH75:AH97)</f>
        <v>16559</v>
      </c>
      <c r="AI98" s="160">
        <f>IFERROR((AH98-AE98)/AE98,0)</f>
        <v>0.15603183468304943</v>
      </c>
      <c r="AJ98" s="156">
        <f>SUM(AJ75:AJ97)</f>
        <v>15359</v>
      </c>
      <c r="AK98" s="161">
        <f t="shared" ref="AK98" si="76">IFERROR((AH98/V98)^(1/4)-1,0)</f>
        <v>0.61953188962222971</v>
      </c>
    </row>
    <row r="100" spans="2:37" ht="17.25" customHeight="1">
      <c r="B100" s="293" t="s">
        <v>156</v>
      </c>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329"/>
    </row>
    <row r="101" spans="2:37" ht="5.45" customHeight="1" outlineLevel="1">
      <c r="B101" s="103"/>
      <c r="C101" s="103"/>
      <c r="D101" s="103"/>
      <c r="E101" s="103"/>
      <c r="F101" s="103"/>
      <c r="G101" s="103"/>
      <c r="H101" s="103"/>
      <c r="I101" s="103"/>
      <c r="J101" s="103"/>
      <c r="K101" s="103"/>
      <c r="L101" s="103"/>
      <c r="M101" s="103"/>
      <c r="N101" s="103"/>
      <c r="O101" s="103"/>
      <c r="P101" s="103"/>
      <c r="Q101" s="103"/>
      <c r="R101" s="103"/>
      <c r="S101" s="103"/>
      <c r="T101" s="102"/>
      <c r="U101" s="102"/>
      <c r="V101" s="102"/>
      <c r="W101" s="102"/>
      <c r="X101" s="102"/>
      <c r="Y101" s="102"/>
      <c r="Z101" s="102"/>
      <c r="AA101" s="102"/>
      <c r="AB101" s="102"/>
      <c r="AC101" s="102"/>
      <c r="AD101" s="102"/>
      <c r="AE101" s="102"/>
      <c r="AF101" s="102"/>
      <c r="AG101" s="102"/>
      <c r="AH101" s="102"/>
      <c r="AI101" s="102"/>
      <c r="AJ101" s="102"/>
      <c r="AK101" s="102"/>
    </row>
    <row r="102" spans="2:37" ht="15" customHeight="1" outlineLevel="1">
      <c r="B102" s="330"/>
      <c r="C102" s="331" t="s">
        <v>102</v>
      </c>
      <c r="D102" s="310" t="s">
        <v>127</v>
      </c>
      <c r="E102" s="312"/>
      <c r="F102" s="312"/>
      <c r="G102" s="312"/>
      <c r="H102" s="312"/>
      <c r="I102" s="312"/>
      <c r="J102" s="312"/>
      <c r="K102" s="312"/>
      <c r="L102" s="312"/>
      <c r="M102" s="312"/>
      <c r="N102" s="312"/>
      <c r="O102" s="312"/>
      <c r="P102" s="312"/>
      <c r="Q102" s="311"/>
      <c r="R102" s="313" t="str">
        <f xml:space="preserve"> D103&amp;" - "&amp;O103</f>
        <v>2019 - 2023</v>
      </c>
      <c r="S102" s="343"/>
      <c r="U102" s="310" t="s">
        <v>128</v>
      </c>
      <c r="V102" s="312"/>
      <c r="W102" s="312"/>
      <c r="X102" s="312"/>
      <c r="Y102" s="312"/>
      <c r="Z102" s="312"/>
      <c r="AA102" s="312"/>
      <c r="AB102" s="312"/>
      <c r="AC102" s="312"/>
      <c r="AD102" s="312"/>
      <c r="AE102" s="312"/>
      <c r="AF102" s="312"/>
      <c r="AG102" s="312"/>
      <c r="AH102" s="312"/>
      <c r="AI102" s="312"/>
      <c r="AJ102" s="312"/>
      <c r="AK102" s="335"/>
    </row>
    <row r="103" spans="2:37" ht="15" customHeight="1" outlineLevel="1">
      <c r="B103" s="330"/>
      <c r="C103" s="332"/>
      <c r="D103" s="310">
        <f>$C$3-5</f>
        <v>2019</v>
      </c>
      <c r="E103" s="311"/>
      <c r="F103" s="310">
        <f>$C$3-4</f>
        <v>2020</v>
      </c>
      <c r="G103" s="312"/>
      <c r="H103" s="311"/>
      <c r="I103" s="310">
        <f>$C$3-3</f>
        <v>2021</v>
      </c>
      <c r="J103" s="312"/>
      <c r="K103" s="311"/>
      <c r="L103" s="310">
        <f>$C$3-2</f>
        <v>2022</v>
      </c>
      <c r="M103" s="312"/>
      <c r="N103" s="311"/>
      <c r="O103" s="310">
        <f>$C$3-1</f>
        <v>2023</v>
      </c>
      <c r="P103" s="312"/>
      <c r="Q103" s="311"/>
      <c r="R103" s="315"/>
      <c r="S103" s="344"/>
      <c r="U103" s="310">
        <f>$C$3</f>
        <v>2024</v>
      </c>
      <c r="V103" s="312"/>
      <c r="W103" s="311"/>
      <c r="X103" s="310">
        <f>$C$3+1</f>
        <v>2025</v>
      </c>
      <c r="Y103" s="312"/>
      <c r="Z103" s="311"/>
      <c r="AA103" s="310">
        <f>$C$3+2</f>
        <v>2026</v>
      </c>
      <c r="AB103" s="312"/>
      <c r="AC103" s="311"/>
      <c r="AD103" s="310">
        <f>$C$3+3</f>
        <v>2027</v>
      </c>
      <c r="AE103" s="312"/>
      <c r="AF103" s="311"/>
      <c r="AG103" s="310">
        <f>$C$3+4</f>
        <v>2028</v>
      </c>
      <c r="AH103" s="312"/>
      <c r="AI103" s="311"/>
      <c r="AJ103" s="317" t="str">
        <f>U103&amp;" - "&amp;AG103</f>
        <v>2024 - 2028</v>
      </c>
      <c r="AK103" s="334"/>
    </row>
    <row r="104" spans="2:37" ht="28.9" outlineLevel="1">
      <c r="B104" s="330"/>
      <c r="C104" s="333"/>
      <c r="D104" s="64" t="s">
        <v>129</v>
      </c>
      <c r="E104" s="65" t="s">
        <v>130</v>
      </c>
      <c r="F104" s="64" t="s">
        <v>129</v>
      </c>
      <c r="G104" s="8" t="s">
        <v>130</v>
      </c>
      <c r="H104" s="65" t="s">
        <v>131</v>
      </c>
      <c r="I104" s="64" t="s">
        <v>129</v>
      </c>
      <c r="J104" s="8" t="s">
        <v>130</v>
      </c>
      <c r="K104" s="65" t="s">
        <v>131</v>
      </c>
      <c r="L104" s="64" t="s">
        <v>129</v>
      </c>
      <c r="M104" s="8" t="s">
        <v>130</v>
      </c>
      <c r="N104" s="65" t="s">
        <v>131</v>
      </c>
      <c r="O104" s="64" t="s">
        <v>149</v>
      </c>
      <c r="P104" s="8" t="s">
        <v>150</v>
      </c>
      <c r="Q104" s="65" t="s">
        <v>131</v>
      </c>
      <c r="R104" s="8" t="s">
        <v>123</v>
      </c>
      <c r="S104" s="58" t="s">
        <v>132</v>
      </c>
      <c r="U104" s="64" t="s">
        <v>129</v>
      </c>
      <c r="V104" s="8" t="s">
        <v>130</v>
      </c>
      <c r="W104" s="65" t="s">
        <v>131</v>
      </c>
      <c r="X104" s="64" t="s">
        <v>129</v>
      </c>
      <c r="Y104" s="8" t="s">
        <v>130</v>
      </c>
      <c r="Z104" s="65" t="s">
        <v>131</v>
      </c>
      <c r="AA104" s="64" t="s">
        <v>129</v>
      </c>
      <c r="AB104" s="8" t="s">
        <v>130</v>
      </c>
      <c r="AC104" s="65" t="s">
        <v>131</v>
      </c>
      <c r="AD104" s="64" t="s">
        <v>129</v>
      </c>
      <c r="AE104" s="8" t="s">
        <v>130</v>
      </c>
      <c r="AF104" s="65" t="s">
        <v>131</v>
      </c>
      <c r="AG104" s="64" t="s">
        <v>129</v>
      </c>
      <c r="AH104" s="8" t="s">
        <v>130</v>
      </c>
      <c r="AI104" s="65" t="s">
        <v>131</v>
      </c>
      <c r="AJ104" s="8" t="s">
        <v>123</v>
      </c>
      <c r="AK104" s="58" t="s">
        <v>132</v>
      </c>
    </row>
    <row r="105" spans="2:37" outlineLevel="1">
      <c r="B105" s="235" t="s">
        <v>75</v>
      </c>
      <c r="C105" s="62" t="s">
        <v>103</v>
      </c>
      <c r="D105" s="78"/>
      <c r="E105" s="79">
        <f>D105</f>
        <v>0</v>
      </c>
      <c r="F105" s="78"/>
      <c r="G105" s="155">
        <f t="shared" ref="G105:G127" si="77">E105+F105</f>
        <v>0</v>
      </c>
      <c r="H105" s="159">
        <f t="shared" ref="H105:H127" si="78">IFERROR((G105-E105)/E105,0)</f>
        <v>0</v>
      </c>
      <c r="I105" s="78"/>
      <c r="J105" s="155">
        <f t="shared" si="2"/>
        <v>0</v>
      </c>
      <c r="K105" s="159">
        <f t="shared" si="3"/>
        <v>0</v>
      </c>
      <c r="L105" s="78"/>
      <c r="M105" s="155">
        <f t="shared" si="4"/>
        <v>0</v>
      </c>
      <c r="N105" s="159">
        <f t="shared" si="5"/>
        <v>0</v>
      </c>
      <c r="O105" s="78">
        <v>0</v>
      </c>
      <c r="P105" s="155">
        <f t="shared" ref="P105:P127" si="79">M105+O105</f>
        <v>0</v>
      </c>
      <c r="Q105" s="159">
        <f t="shared" ref="Q105:Q128" si="80">IFERROR((P105-M105)/M105,0)</f>
        <v>0</v>
      </c>
      <c r="R105" s="151">
        <f t="shared" ref="R105:R128" si="81">D105+F105+I105+L105+O105</f>
        <v>0</v>
      </c>
      <c r="S105" s="161">
        <f t="shared" ref="S105:S128" si="82">IFERROR((P105/E105)^(1/4)-1,0)</f>
        <v>0</v>
      </c>
      <c r="U105" s="78"/>
      <c r="V105" s="155">
        <f t="shared" ref="V105:V127" si="83">P105+U105</f>
        <v>0</v>
      </c>
      <c r="W105" s="159">
        <f t="shared" ref="W105:W127" si="84">IFERROR((V105-P105)/P105,0)</f>
        <v>0</v>
      </c>
      <c r="X105" s="78"/>
      <c r="Y105" s="155">
        <f t="shared" ref="Y105:Y127" si="85">V105+X105</f>
        <v>0</v>
      </c>
      <c r="Z105" s="159">
        <f t="shared" ref="Z105:Z127" si="86">IFERROR((Y105-V105)/V105,0)</f>
        <v>0</v>
      </c>
      <c r="AA105" s="78"/>
      <c r="AB105" s="155">
        <f t="shared" ref="AB105:AB127" si="87">Y105+AA105</f>
        <v>0</v>
      </c>
      <c r="AC105" s="159">
        <f t="shared" ref="AC105:AC127" si="88">IFERROR((AB105-Y105)/Y105,0)</f>
        <v>0</v>
      </c>
      <c r="AD105" s="78"/>
      <c r="AE105" s="155">
        <f t="shared" ref="AE105:AE127" si="89">AB105+AD105</f>
        <v>0</v>
      </c>
      <c r="AF105" s="159">
        <f t="shared" ref="AF105:AF127" si="90">IFERROR((AE105-AB105)/AB105,0)</f>
        <v>0</v>
      </c>
      <c r="AG105" s="78"/>
      <c r="AH105" s="155">
        <f t="shared" ref="AH105:AH127" si="91">AE105+AG105</f>
        <v>0</v>
      </c>
      <c r="AI105" s="159">
        <f t="shared" ref="AI105:AI127" si="92">IFERROR((AH105-AE105)/AE105,0)</f>
        <v>0</v>
      </c>
      <c r="AJ105" s="151">
        <f>U105+X105+AA105+AD105+AG105</f>
        <v>0</v>
      </c>
      <c r="AK105" s="161">
        <f>IFERROR((AH105/V105)^(1/4)-1,0)</f>
        <v>0</v>
      </c>
    </row>
    <row r="106" spans="2:37" outlineLevel="1">
      <c r="B106" s="236" t="s">
        <v>76</v>
      </c>
      <c r="C106" s="62" t="s">
        <v>103</v>
      </c>
      <c r="D106" s="78"/>
      <c r="E106" s="79">
        <f>D106</f>
        <v>0</v>
      </c>
      <c r="F106" s="78"/>
      <c r="G106" s="155">
        <f t="shared" si="77"/>
        <v>0</v>
      </c>
      <c r="H106" s="159">
        <f t="shared" si="78"/>
        <v>0</v>
      </c>
      <c r="I106" s="78"/>
      <c r="J106" s="155">
        <f t="shared" si="2"/>
        <v>0</v>
      </c>
      <c r="K106" s="159">
        <f t="shared" si="3"/>
        <v>0</v>
      </c>
      <c r="L106" s="78"/>
      <c r="M106" s="155">
        <f t="shared" si="4"/>
        <v>0</v>
      </c>
      <c r="N106" s="159">
        <f t="shared" si="5"/>
        <v>0</v>
      </c>
      <c r="O106" s="78">
        <v>0</v>
      </c>
      <c r="P106" s="155">
        <f t="shared" si="79"/>
        <v>0</v>
      </c>
      <c r="Q106" s="159">
        <f t="shared" si="80"/>
        <v>0</v>
      </c>
      <c r="R106" s="151">
        <f t="shared" si="81"/>
        <v>0</v>
      </c>
      <c r="S106" s="161">
        <f t="shared" si="82"/>
        <v>0</v>
      </c>
      <c r="U106" s="78">
        <v>486</v>
      </c>
      <c r="V106" s="155">
        <f t="shared" si="83"/>
        <v>486</v>
      </c>
      <c r="W106" s="159">
        <f t="shared" si="84"/>
        <v>0</v>
      </c>
      <c r="X106" s="78">
        <v>2409</v>
      </c>
      <c r="Y106" s="155">
        <f t="shared" si="85"/>
        <v>2895</v>
      </c>
      <c r="Z106" s="159">
        <f t="shared" si="86"/>
        <v>4.9567901234567904</v>
      </c>
      <c r="AA106" s="78">
        <v>2239</v>
      </c>
      <c r="AB106" s="155">
        <f t="shared" si="87"/>
        <v>5134</v>
      </c>
      <c r="AC106" s="159">
        <f t="shared" si="88"/>
        <v>0.77340241796200349</v>
      </c>
      <c r="AD106" s="78">
        <v>463</v>
      </c>
      <c r="AE106" s="155">
        <f t="shared" si="89"/>
        <v>5597</v>
      </c>
      <c r="AF106" s="159">
        <f t="shared" si="90"/>
        <v>9.0183093104791584E-2</v>
      </c>
      <c r="AG106" s="78">
        <v>444</v>
      </c>
      <c r="AH106" s="155">
        <f t="shared" si="91"/>
        <v>6041</v>
      </c>
      <c r="AI106" s="159">
        <f t="shared" si="92"/>
        <v>7.9328211541897439E-2</v>
      </c>
      <c r="AJ106" s="151">
        <f t="shared" ref="AJ106:AJ127" si="93">U106+X106+AA106+AD106+AG106</f>
        <v>6041</v>
      </c>
      <c r="AK106" s="161">
        <f t="shared" ref="AK106:AK127" si="94">IFERROR((AH106/V106)^(1/4)-1,0)</f>
        <v>0.87766513226643639</v>
      </c>
    </row>
    <row r="107" spans="2:37" outlineLevel="1">
      <c r="B107" s="236" t="s">
        <v>77</v>
      </c>
      <c r="C107" s="62" t="s">
        <v>103</v>
      </c>
      <c r="D107" s="78"/>
      <c r="E107" s="79">
        <f t="shared" ref="E107:E108" si="95">D107</f>
        <v>0</v>
      </c>
      <c r="F107" s="78"/>
      <c r="G107" s="155">
        <f t="shared" si="77"/>
        <v>0</v>
      </c>
      <c r="H107" s="159">
        <f t="shared" si="78"/>
        <v>0</v>
      </c>
      <c r="I107" s="78"/>
      <c r="J107" s="155">
        <f t="shared" si="2"/>
        <v>0</v>
      </c>
      <c r="K107" s="159">
        <f t="shared" si="3"/>
        <v>0</v>
      </c>
      <c r="L107" s="78"/>
      <c r="M107" s="155">
        <f t="shared" si="4"/>
        <v>0</v>
      </c>
      <c r="N107" s="159">
        <f t="shared" si="5"/>
        <v>0</v>
      </c>
      <c r="O107" s="78">
        <v>0</v>
      </c>
      <c r="P107" s="155">
        <f t="shared" si="79"/>
        <v>0</v>
      </c>
      <c r="Q107" s="159">
        <f t="shared" si="80"/>
        <v>0</v>
      </c>
      <c r="R107" s="151">
        <f t="shared" si="81"/>
        <v>0</v>
      </c>
      <c r="S107" s="161">
        <f t="shared" si="82"/>
        <v>0</v>
      </c>
      <c r="U107" s="78"/>
      <c r="V107" s="155">
        <f t="shared" si="83"/>
        <v>0</v>
      </c>
      <c r="W107" s="159">
        <f t="shared" si="84"/>
        <v>0</v>
      </c>
      <c r="X107" s="78"/>
      <c r="Y107" s="155">
        <f t="shared" si="85"/>
        <v>0</v>
      </c>
      <c r="Z107" s="159">
        <f t="shared" si="86"/>
        <v>0</v>
      </c>
      <c r="AA107" s="78"/>
      <c r="AB107" s="155">
        <f t="shared" si="87"/>
        <v>0</v>
      </c>
      <c r="AC107" s="159">
        <f t="shared" si="88"/>
        <v>0</v>
      </c>
      <c r="AD107" s="78"/>
      <c r="AE107" s="155">
        <f t="shared" si="89"/>
        <v>0</v>
      </c>
      <c r="AF107" s="159">
        <f t="shared" si="90"/>
        <v>0</v>
      </c>
      <c r="AG107" s="78"/>
      <c r="AH107" s="155">
        <f t="shared" si="91"/>
        <v>0</v>
      </c>
      <c r="AI107" s="159">
        <f t="shared" si="92"/>
        <v>0</v>
      </c>
      <c r="AJ107" s="151">
        <f t="shared" si="93"/>
        <v>0</v>
      </c>
      <c r="AK107" s="161">
        <f t="shared" si="94"/>
        <v>0</v>
      </c>
    </row>
    <row r="108" spans="2:37" outlineLevel="1">
      <c r="B108" s="235" t="s">
        <v>78</v>
      </c>
      <c r="C108" s="62" t="s">
        <v>103</v>
      </c>
      <c r="D108" s="78"/>
      <c r="E108" s="79">
        <f t="shared" si="95"/>
        <v>0</v>
      </c>
      <c r="F108" s="78"/>
      <c r="G108" s="155">
        <f t="shared" si="77"/>
        <v>0</v>
      </c>
      <c r="H108" s="159">
        <f t="shared" si="78"/>
        <v>0</v>
      </c>
      <c r="I108" s="78"/>
      <c r="J108" s="155">
        <f t="shared" si="2"/>
        <v>0</v>
      </c>
      <c r="K108" s="159">
        <f t="shared" si="3"/>
        <v>0</v>
      </c>
      <c r="L108" s="78"/>
      <c r="M108" s="155">
        <f t="shared" si="4"/>
        <v>0</v>
      </c>
      <c r="N108" s="159">
        <f t="shared" si="5"/>
        <v>0</v>
      </c>
      <c r="O108" s="78">
        <v>0</v>
      </c>
      <c r="P108" s="155">
        <f t="shared" si="79"/>
        <v>0</v>
      </c>
      <c r="Q108" s="159">
        <f t="shared" si="80"/>
        <v>0</v>
      </c>
      <c r="R108" s="151">
        <f t="shared" si="81"/>
        <v>0</v>
      </c>
      <c r="S108" s="161">
        <f t="shared" si="82"/>
        <v>0</v>
      </c>
      <c r="U108" s="78"/>
      <c r="V108" s="155">
        <f t="shared" si="83"/>
        <v>0</v>
      </c>
      <c r="W108" s="159">
        <f t="shared" si="84"/>
        <v>0</v>
      </c>
      <c r="X108" s="78"/>
      <c r="Y108" s="155">
        <f t="shared" si="85"/>
        <v>0</v>
      </c>
      <c r="Z108" s="159">
        <f t="shared" si="86"/>
        <v>0</v>
      </c>
      <c r="AA108" s="78"/>
      <c r="AB108" s="155">
        <f t="shared" si="87"/>
        <v>0</v>
      </c>
      <c r="AC108" s="159">
        <f t="shared" si="88"/>
        <v>0</v>
      </c>
      <c r="AD108" s="78"/>
      <c r="AE108" s="155">
        <f t="shared" si="89"/>
        <v>0</v>
      </c>
      <c r="AF108" s="159">
        <f t="shared" si="90"/>
        <v>0</v>
      </c>
      <c r="AG108" s="78"/>
      <c r="AH108" s="155">
        <f t="shared" si="91"/>
        <v>0</v>
      </c>
      <c r="AI108" s="159">
        <f t="shared" si="92"/>
        <v>0</v>
      </c>
      <c r="AJ108" s="151">
        <f t="shared" si="93"/>
        <v>0</v>
      </c>
      <c r="AK108" s="161">
        <f t="shared" si="94"/>
        <v>0</v>
      </c>
    </row>
    <row r="109" spans="2:37" outlineLevel="1">
      <c r="B109" s="236" t="s">
        <v>79</v>
      </c>
      <c r="C109" s="62" t="s">
        <v>103</v>
      </c>
      <c r="D109" s="78"/>
      <c r="E109" s="79">
        <v>3</v>
      </c>
      <c r="F109" s="78"/>
      <c r="G109" s="155">
        <f t="shared" si="77"/>
        <v>3</v>
      </c>
      <c r="H109" s="159">
        <f t="shared" si="78"/>
        <v>0</v>
      </c>
      <c r="I109" s="78"/>
      <c r="J109" s="155">
        <f t="shared" si="2"/>
        <v>3</v>
      </c>
      <c r="K109" s="159">
        <f t="shared" si="3"/>
        <v>0</v>
      </c>
      <c r="L109" s="78"/>
      <c r="M109" s="155">
        <f t="shared" si="4"/>
        <v>3</v>
      </c>
      <c r="N109" s="159">
        <f t="shared" si="5"/>
        <v>0</v>
      </c>
      <c r="O109" s="78">
        <v>0</v>
      </c>
      <c r="P109" s="155">
        <f t="shared" si="79"/>
        <v>3</v>
      </c>
      <c r="Q109" s="159">
        <f t="shared" si="80"/>
        <v>0</v>
      </c>
      <c r="R109" s="151">
        <f t="shared" si="81"/>
        <v>0</v>
      </c>
      <c r="S109" s="161">
        <f t="shared" si="82"/>
        <v>0</v>
      </c>
      <c r="U109" s="78">
        <v>225</v>
      </c>
      <c r="V109" s="155">
        <f t="shared" si="83"/>
        <v>228</v>
      </c>
      <c r="W109" s="159">
        <f t="shared" si="84"/>
        <v>75</v>
      </c>
      <c r="X109" s="78">
        <v>860</v>
      </c>
      <c r="Y109" s="155">
        <f t="shared" si="85"/>
        <v>1088</v>
      </c>
      <c r="Z109" s="159">
        <f t="shared" si="86"/>
        <v>3.7719298245614037</v>
      </c>
      <c r="AA109" s="78">
        <v>793</v>
      </c>
      <c r="AB109" s="155">
        <f t="shared" si="87"/>
        <v>1881</v>
      </c>
      <c r="AC109" s="159">
        <f t="shared" si="88"/>
        <v>0.72886029411764708</v>
      </c>
      <c r="AD109" s="78">
        <v>40</v>
      </c>
      <c r="AE109" s="155">
        <f t="shared" si="89"/>
        <v>1921</v>
      </c>
      <c r="AF109" s="159">
        <f t="shared" si="90"/>
        <v>2.1265284423179161E-2</v>
      </c>
      <c r="AG109" s="78">
        <v>42</v>
      </c>
      <c r="AH109" s="155">
        <f t="shared" si="91"/>
        <v>1963</v>
      </c>
      <c r="AI109" s="159">
        <f t="shared" si="92"/>
        <v>2.1863612701717855E-2</v>
      </c>
      <c r="AJ109" s="151">
        <f t="shared" si="93"/>
        <v>1960</v>
      </c>
      <c r="AK109" s="161">
        <f t="shared" si="94"/>
        <v>0.71295661366578567</v>
      </c>
    </row>
    <row r="110" spans="2:37" outlineLevel="1">
      <c r="B110" s="236" t="s">
        <v>80</v>
      </c>
      <c r="C110" s="62" t="s">
        <v>103</v>
      </c>
      <c r="D110" s="78"/>
      <c r="E110" s="79">
        <v>3</v>
      </c>
      <c r="F110" s="78"/>
      <c r="G110" s="155">
        <f t="shared" si="77"/>
        <v>3</v>
      </c>
      <c r="H110" s="159">
        <f t="shared" si="78"/>
        <v>0</v>
      </c>
      <c r="I110" s="78"/>
      <c r="J110" s="155">
        <f t="shared" si="2"/>
        <v>3</v>
      </c>
      <c r="K110" s="159">
        <f t="shared" si="3"/>
        <v>0</v>
      </c>
      <c r="L110" s="78"/>
      <c r="M110" s="155">
        <f t="shared" si="4"/>
        <v>3</v>
      </c>
      <c r="N110" s="159">
        <f t="shared" si="5"/>
        <v>0</v>
      </c>
      <c r="O110" s="78">
        <v>0</v>
      </c>
      <c r="P110" s="155">
        <f t="shared" si="79"/>
        <v>3</v>
      </c>
      <c r="Q110" s="159">
        <f t="shared" si="80"/>
        <v>0</v>
      </c>
      <c r="R110" s="151">
        <f t="shared" si="81"/>
        <v>0</v>
      </c>
      <c r="S110" s="161">
        <f t="shared" si="82"/>
        <v>0</v>
      </c>
      <c r="U110" s="78"/>
      <c r="V110" s="155">
        <f t="shared" si="83"/>
        <v>3</v>
      </c>
      <c r="W110" s="159">
        <f t="shared" si="84"/>
        <v>0</v>
      </c>
      <c r="X110" s="78"/>
      <c r="Y110" s="155">
        <f t="shared" si="85"/>
        <v>3</v>
      </c>
      <c r="Z110" s="159">
        <f t="shared" si="86"/>
        <v>0</v>
      </c>
      <c r="AA110" s="78"/>
      <c r="AB110" s="155">
        <f t="shared" si="87"/>
        <v>3</v>
      </c>
      <c r="AC110" s="159">
        <f t="shared" si="88"/>
        <v>0</v>
      </c>
      <c r="AD110" s="78"/>
      <c r="AE110" s="155">
        <f t="shared" si="89"/>
        <v>3</v>
      </c>
      <c r="AF110" s="159">
        <f t="shared" si="90"/>
        <v>0</v>
      </c>
      <c r="AG110" s="78"/>
      <c r="AH110" s="155">
        <f t="shared" si="91"/>
        <v>3</v>
      </c>
      <c r="AI110" s="159">
        <f t="shared" si="92"/>
        <v>0</v>
      </c>
      <c r="AJ110" s="151">
        <f t="shared" si="93"/>
        <v>0</v>
      </c>
      <c r="AK110" s="161">
        <f t="shared" si="94"/>
        <v>0</v>
      </c>
    </row>
    <row r="111" spans="2:37" outlineLevel="1">
      <c r="B111" s="235" t="s">
        <v>81</v>
      </c>
      <c r="C111" s="62" t="s">
        <v>103</v>
      </c>
      <c r="D111" s="78"/>
      <c r="E111" s="79"/>
      <c r="F111" s="78"/>
      <c r="G111" s="155">
        <f t="shared" si="77"/>
        <v>0</v>
      </c>
      <c r="H111" s="159">
        <f t="shared" si="78"/>
        <v>0</v>
      </c>
      <c r="I111" s="78"/>
      <c r="J111" s="155">
        <f t="shared" si="2"/>
        <v>0</v>
      </c>
      <c r="K111" s="159">
        <f t="shared" si="3"/>
        <v>0</v>
      </c>
      <c r="L111" s="78"/>
      <c r="M111" s="155">
        <f t="shared" si="4"/>
        <v>0</v>
      </c>
      <c r="N111" s="159">
        <f t="shared" si="5"/>
        <v>0</v>
      </c>
      <c r="O111" s="78">
        <v>0</v>
      </c>
      <c r="P111" s="155">
        <f t="shared" si="79"/>
        <v>0</v>
      </c>
      <c r="Q111" s="159">
        <f t="shared" si="80"/>
        <v>0</v>
      </c>
      <c r="R111" s="151">
        <f t="shared" si="81"/>
        <v>0</v>
      </c>
      <c r="S111" s="161">
        <f t="shared" si="82"/>
        <v>0</v>
      </c>
      <c r="U111" s="78"/>
      <c r="V111" s="155">
        <f t="shared" si="83"/>
        <v>0</v>
      </c>
      <c r="W111" s="159">
        <f t="shared" si="84"/>
        <v>0</v>
      </c>
      <c r="X111" s="78"/>
      <c r="Y111" s="155">
        <f t="shared" si="85"/>
        <v>0</v>
      </c>
      <c r="Z111" s="159">
        <f t="shared" si="86"/>
        <v>0</v>
      </c>
      <c r="AA111" s="78"/>
      <c r="AB111" s="155">
        <f t="shared" si="87"/>
        <v>0</v>
      </c>
      <c r="AC111" s="159">
        <f t="shared" si="88"/>
        <v>0</v>
      </c>
      <c r="AD111" s="78"/>
      <c r="AE111" s="155">
        <f t="shared" si="89"/>
        <v>0</v>
      </c>
      <c r="AF111" s="159">
        <f t="shared" si="90"/>
        <v>0</v>
      </c>
      <c r="AG111" s="78"/>
      <c r="AH111" s="155">
        <f t="shared" si="91"/>
        <v>0</v>
      </c>
      <c r="AI111" s="159">
        <f t="shared" si="92"/>
        <v>0</v>
      </c>
      <c r="AJ111" s="151">
        <f t="shared" si="93"/>
        <v>0</v>
      </c>
      <c r="AK111" s="161">
        <f t="shared" si="94"/>
        <v>0</v>
      </c>
    </row>
    <row r="112" spans="2:37" outlineLevel="1">
      <c r="B112" s="236" t="s">
        <v>82</v>
      </c>
      <c r="C112" s="62" t="s">
        <v>103</v>
      </c>
      <c r="D112" s="78"/>
      <c r="E112" s="79"/>
      <c r="F112" s="78"/>
      <c r="G112" s="155">
        <f t="shared" si="77"/>
        <v>0</v>
      </c>
      <c r="H112" s="159">
        <f t="shared" si="78"/>
        <v>0</v>
      </c>
      <c r="I112" s="78"/>
      <c r="J112" s="155">
        <f t="shared" si="2"/>
        <v>0</v>
      </c>
      <c r="K112" s="159">
        <f t="shared" si="3"/>
        <v>0</v>
      </c>
      <c r="L112" s="78"/>
      <c r="M112" s="155">
        <f t="shared" si="4"/>
        <v>0</v>
      </c>
      <c r="N112" s="159">
        <f t="shared" si="5"/>
        <v>0</v>
      </c>
      <c r="O112" s="78">
        <v>0</v>
      </c>
      <c r="P112" s="155">
        <f t="shared" si="79"/>
        <v>0</v>
      </c>
      <c r="Q112" s="159">
        <f t="shared" si="80"/>
        <v>0</v>
      </c>
      <c r="R112" s="151">
        <f t="shared" si="81"/>
        <v>0</v>
      </c>
      <c r="S112" s="161">
        <f t="shared" si="82"/>
        <v>0</v>
      </c>
      <c r="U112" s="78">
        <v>303</v>
      </c>
      <c r="V112" s="155">
        <f t="shared" si="83"/>
        <v>303</v>
      </c>
      <c r="W112" s="159">
        <f t="shared" si="84"/>
        <v>0</v>
      </c>
      <c r="X112" s="78">
        <v>1519</v>
      </c>
      <c r="Y112" s="155">
        <f t="shared" si="85"/>
        <v>1822</v>
      </c>
      <c r="Z112" s="159">
        <f t="shared" si="86"/>
        <v>5.0132013201320129</v>
      </c>
      <c r="AA112" s="78">
        <v>1296</v>
      </c>
      <c r="AB112" s="155">
        <f t="shared" si="87"/>
        <v>3118</v>
      </c>
      <c r="AC112" s="159">
        <f t="shared" si="88"/>
        <v>0.71130625686059279</v>
      </c>
      <c r="AD112" s="78">
        <v>252</v>
      </c>
      <c r="AE112" s="155">
        <f t="shared" si="89"/>
        <v>3370</v>
      </c>
      <c r="AF112" s="159">
        <f t="shared" si="90"/>
        <v>8.0821039127645933E-2</v>
      </c>
      <c r="AG112" s="78">
        <v>278</v>
      </c>
      <c r="AH112" s="155">
        <f t="shared" si="91"/>
        <v>3648</v>
      </c>
      <c r="AI112" s="159">
        <f t="shared" si="92"/>
        <v>8.2492581602373882E-2</v>
      </c>
      <c r="AJ112" s="151">
        <f t="shared" si="93"/>
        <v>3648</v>
      </c>
      <c r="AK112" s="161">
        <f t="shared" si="94"/>
        <v>0.86274347287864672</v>
      </c>
    </row>
    <row r="113" spans="2:37" outlineLevel="1">
      <c r="B113" s="236" t="s">
        <v>83</v>
      </c>
      <c r="C113" s="62" t="s">
        <v>103</v>
      </c>
      <c r="D113" s="78"/>
      <c r="E113" s="79"/>
      <c r="F113" s="78"/>
      <c r="G113" s="155">
        <f t="shared" si="77"/>
        <v>0</v>
      </c>
      <c r="H113" s="159">
        <f t="shared" si="78"/>
        <v>0</v>
      </c>
      <c r="I113" s="78"/>
      <c r="J113" s="155">
        <f t="shared" si="2"/>
        <v>0</v>
      </c>
      <c r="K113" s="159">
        <f t="shared" si="3"/>
        <v>0</v>
      </c>
      <c r="L113" s="78"/>
      <c r="M113" s="155">
        <f t="shared" si="4"/>
        <v>0</v>
      </c>
      <c r="N113" s="159">
        <f t="shared" si="5"/>
        <v>0</v>
      </c>
      <c r="O113" s="78">
        <v>0</v>
      </c>
      <c r="P113" s="155">
        <f t="shared" si="79"/>
        <v>0</v>
      </c>
      <c r="Q113" s="159">
        <f t="shared" si="80"/>
        <v>0</v>
      </c>
      <c r="R113" s="151">
        <f t="shared" si="81"/>
        <v>0</v>
      </c>
      <c r="S113" s="161">
        <f t="shared" si="82"/>
        <v>0</v>
      </c>
      <c r="U113" s="78"/>
      <c r="V113" s="155">
        <f t="shared" si="83"/>
        <v>0</v>
      </c>
      <c r="W113" s="159">
        <f t="shared" si="84"/>
        <v>0</v>
      </c>
      <c r="X113" s="78"/>
      <c r="Y113" s="155">
        <f t="shared" si="85"/>
        <v>0</v>
      </c>
      <c r="Z113" s="159">
        <f t="shared" si="86"/>
        <v>0</v>
      </c>
      <c r="AA113" s="78"/>
      <c r="AB113" s="155">
        <f t="shared" si="87"/>
        <v>0</v>
      </c>
      <c r="AC113" s="159">
        <f t="shared" si="88"/>
        <v>0</v>
      </c>
      <c r="AD113" s="78"/>
      <c r="AE113" s="155">
        <f t="shared" si="89"/>
        <v>0</v>
      </c>
      <c r="AF113" s="159">
        <f t="shared" si="90"/>
        <v>0</v>
      </c>
      <c r="AG113" s="78"/>
      <c r="AH113" s="155">
        <f t="shared" si="91"/>
        <v>0</v>
      </c>
      <c r="AI113" s="159">
        <f t="shared" si="92"/>
        <v>0</v>
      </c>
      <c r="AJ113" s="151">
        <f t="shared" si="93"/>
        <v>0</v>
      </c>
      <c r="AK113" s="161">
        <f t="shared" si="94"/>
        <v>0</v>
      </c>
    </row>
    <row r="114" spans="2:37" outlineLevel="1">
      <c r="B114" s="235" t="s">
        <v>84</v>
      </c>
      <c r="C114" s="62" t="s">
        <v>103</v>
      </c>
      <c r="D114" s="78"/>
      <c r="E114" s="79"/>
      <c r="F114" s="78"/>
      <c r="G114" s="155">
        <f t="shared" si="77"/>
        <v>0</v>
      </c>
      <c r="H114" s="159">
        <f t="shared" si="78"/>
        <v>0</v>
      </c>
      <c r="I114" s="78"/>
      <c r="J114" s="155">
        <f t="shared" si="2"/>
        <v>0</v>
      </c>
      <c r="K114" s="159">
        <f t="shared" si="3"/>
        <v>0</v>
      </c>
      <c r="L114" s="78"/>
      <c r="M114" s="155">
        <f t="shared" si="4"/>
        <v>0</v>
      </c>
      <c r="N114" s="159">
        <f t="shared" si="5"/>
        <v>0</v>
      </c>
      <c r="O114" s="78">
        <v>0</v>
      </c>
      <c r="P114" s="155">
        <f t="shared" si="79"/>
        <v>0</v>
      </c>
      <c r="Q114" s="159">
        <f t="shared" si="80"/>
        <v>0</v>
      </c>
      <c r="R114" s="151">
        <f t="shared" si="81"/>
        <v>0</v>
      </c>
      <c r="S114" s="161">
        <f t="shared" si="82"/>
        <v>0</v>
      </c>
      <c r="U114" s="78"/>
      <c r="V114" s="155">
        <f t="shared" si="83"/>
        <v>0</v>
      </c>
      <c r="W114" s="159">
        <f t="shared" si="84"/>
        <v>0</v>
      </c>
      <c r="X114" s="78"/>
      <c r="Y114" s="155">
        <f t="shared" si="85"/>
        <v>0</v>
      </c>
      <c r="Z114" s="159">
        <f t="shared" si="86"/>
        <v>0</v>
      </c>
      <c r="AA114" s="78"/>
      <c r="AB114" s="155">
        <f t="shared" si="87"/>
        <v>0</v>
      </c>
      <c r="AC114" s="159">
        <f t="shared" si="88"/>
        <v>0</v>
      </c>
      <c r="AD114" s="78"/>
      <c r="AE114" s="155">
        <f t="shared" si="89"/>
        <v>0</v>
      </c>
      <c r="AF114" s="159">
        <f t="shared" si="90"/>
        <v>0</v>
      </c>
      <c r="AG114" s="78"/>
      <c r="AH114" s="155">
        <f t="shared" si="91"/>
        <v>0</v>
      </c>
      <c r="AI114" s="159">
        <f t="shared" si="92"/>
        <v>0</v>
      </c>
      <c r="AJ114" s="151">
        <f t="shared" si="93"/>
        <v>0</v>
      </c>
      <c r="AK114" s="161">
        <f t="shared" si="94"/>
        <v>0</v>
      </c>
    </row>
    <row r="115" spans="2:37" outlineLevel="1">
      <c r="B115" s="237" t="s">
        <v>85</v>
      </c>
      <c r="C115" s="62" t="s">
        <v>103</v>
      </c>
      <c r="D115" s="78"/>
      <c r="E115" s="79"/>
      <c r="F115" s="78"/>
      <c r="G115" s="155">
        <f t="shared" si="77"/>
        <v>0</v>
      </c>
      <c r="H115" s="159">
        <f t="shared" si="78"/>
        <v>0</v>
      </c>
      <c r="I115" s="78"/>
      <c r="J115" s="155">
        <f t="shared" si="2"/>
        <v>0</v>
      </c>
      <c r="K115" s="159">
        <f t="shared" si="3"/>
        <v>0</v>
      </c>
      <c r="L115" s="78"/>
      <c r="M115" s="155">
        <f t="shared" si="4"/>
        <v>0</v>
      </c>
      <c r="N115" s="159">
        <f t="shared" si="5"/>
        <v>0</v>
      </c>
      <c r="O115" s="78">
        <v>0</v>
      </c>
      <c r="P115" s="155">
        <f t="shared" si="79"/>
        <v>0</v>
      </c>
      <c r="Q115" s="159">
        <f t="shared" si="80"/>
        <v>0</v>
      </c>
      <c r="R115" s="151">
        <f t="shared" si="81"/>
        <v>0</v>
      </c>
      <c r="S115" s="161">
        <f t="shared" si="82"/>
        <v>0</v>
      </c>
      <c r="U115" s="78"/>
      <c r="V115" s="155">
        <f t="shared" si="83"/>
        <v>0</v>
      </c>
      <c r="W115" s="159">
        <f t="shared" si="84"/>
        <v>0</v>
      </c>
      <c r="X115" s="78"/>
      <c r="Y115" s="155">
        <f t="shared" si="85"/>
        <v>0</v>
      </c>
      <c r="Z115" s="159">
        <f t="shared" si="86"/>
        <v>0</v>
      </c>
      <c r="AA115" s="78"/>
      <c r="AB115" s="155">
        <f t="shared" si="87"/>
        <v>0</v>
      </c>
      <c r="AC115" s="159">
        <f t="shared" si="88"/>
        <v>0</v>
      </c>
      <c r="AD115" s="78"/>
      <c r="AE115" s="155">
        <f t="shared" si="89"/>
        <v>0</v>
      </c>
      <c r="AF115" s="159">
        <f t="shared" si="90"/>
        <v>0</v>
      </c>
      <c r="AG115" s="78"/>
      <c r="AH115" s="155">
        <f t="shared" si="91"/>
        <v>0</v>
      </c>
      <c r="AI115" s="159">
        <f t="shared" si="92"/>
        <v>0</v>
      </c>
      <c r="AJ115" s="151">
        <f t="shared" si="93"/>
        <v>0</v>
      </c>
      <c r="AK115" s="161">
        <f t="shared" si="94"/>
        <v>0</v>
      </c>
    </row>
    <row r="116" spans="2:37" outlineLevel="1">
      <c r="B116" s="235" t="s">
        <v>86</v>
      </c>
      <c r="C116" s="62" t="s">
        <v>103</v>
      </c>
      <c r="D116" s="78"/>
      <c r="E116" s="79"/>
      <c r="F116" s="78"/>
      <c r="G116" s="155">
        <f t="shared" si="77"/>
        <v>0</v>
      </c>
      <c r="H116" s="159">
        <f t="shared" si="78"/>
        <v>0</v>
      </c>
      <c r="I116" s="78"/>
      <c r="J116" s="155">
        <f t="shared" si="2"/>
        <v>0</v>
      </c>
      <c r="K116" s="159">
        <f t="shared" si="3"/>
        <v>0</v>
      </c>
      <c r="L116" s="78"/>
      <c r="M116" s="155">
        <f t="shared" si="4"/>
        <v>0</v>
      </c>
      <c r="N116" s="159">
        <f t="shared" si="5"/>
        <v>0</v>
      </c>
      <c r="O116" s="78">
        <v>0</v>
      </c>
      <c r="P116" s="155">
        <f t="shared" si="79"/>
        <v>0</v>
      </c>
      <c r="Q116" s="159">
        <f t="shared" si="80"/>
        <v>0</v>
      </c>
      <c r="R116" s="151">
        <f t="shared" si="81"/>
        <v>0</v>
      </c>
      <c r="S116" s="161">
        <f t="shared" si="82"/>
        <v>0</v>
      </c>
      <c r="U116" s="78"/>
      <c r="V116" s="155">
        <f t="shared" si="83"/>
        <v>0</v>
      </c>
      <c r="W116" s="159">
        <f t="shared" si="84"/>
        <v>0</v>
      </c>
      <c r="X116" s="78"/>
      <c r="Y116" s="155">
        <f t="shared" si="85"/>
        <v>0</v>
      </c>
      <c r="Z116" s="159">
        <f t="shared" si="86"/>
        <v>0</v>
      </c>
      <c r="AA116" s="78"/>
      <c r="AB116" s="155">
        <f t="shared" si="87"/>
        <v>0</v>
      </c>
      <c r="AC116" s="159">
        <f t="shared" si="88"/>
        <v>0</v>
      </c>
      <c r="AD116" s="78"/>
      <c r="AE116" s="155">
        <f t="shared" si="89"/>
        <v>0</v>
      </c>
      <c r="AF116" s="159">
        <f t="shared" si="90"/>
        <v>0</v>
      </c>
      <c r="AG116" s="78"/>
      <c r="AH116" s="155">
        <f t="shared" si="91"/>
        <v>0</v>
      </c>
      <c r="AI116" s="159">
        <f t="shared" si="92"/>
        <v>0</v>
      </c>
      <c r="AJ116" s="151">
        <f t="shared" si="93"/>
        <v>0</v>
      </c>
      <c r="AK116" s="161">
        <f t="shared" si="94"/>
        <v>0</v>
      </c>
    </row>
    <row r="117" spans="2:37" outlineLevel="1">
      <c r="B117" s="236" t="s">
        <v>87</v>
      </c>
      <c r="C117" s="62" t="s">
        <v>103</v>
      </c>
      <c r="D117" s="78"/>
      <c r="E117" s="79"/>
      <c r="F117" s="78"/>
      <c r="G117" s="155">
        <f t="shared" si="77"/>
        <v>0</v>
      </c>
      <c r="H117" s="159">
        <f t="shared" si="78"/>
        <v>0</v>
      </c>
      <c r="I117" s="78"/>
      <c r="J117" s="155">
        <f t="shared" si="2"/>
        <v>0</v>
      </c>
      <c r="K117" s="159">
        <f t="shared" si="3"/>
        <v>0</v>
      </c>
      <c r="L117" s="78"/>
      <c r="M117" s="155">
        <f t="shared" si="4"/>
        <v>0</v>
      </c>
      <c r="N117" s="159">
        <f t="shared" si="5"/>
        <v>0</v>
      </c>
      <c r="O117" s="78">
        <v>0</v>
      </c>
      <c r="P117" s="155">
        <f t="shared" si="79"/>
        <v>0</v>
      </c>
      <c r="Q117" s="159">
        <f t="shared" si="80"/>
        <v>0</v>
      </c>
      <c r="R117" s="151">
        <f t="shared" si="81"/>
        <v>0</v>
      </c>
      <c r="S117" s="161">
        <f t="shared" si="82"/>
        <v>0</v>
      </c>
      <c r="U117" s="78"/>
      <c r="V117" s="155">
        <f t="shared" si="83"/>
        <v>0</v>
      </c>
      <c r="W117" s="159">
        <f t="shared" si="84"/>
        <v>0</v>
      </c>
      <c r="X117" s="78"/>
      <c r="Y117" s="155">
        <f t="shared" si="85"/>
        <v>0</v>
      </c>
      <c r="Z117" s="159">
        <f t="shared" si="86"/>
        <v>0</v>
      </c>
      <c r="AA117" s="78"/>
      <c r="AB117" s="155">
        <f t="shared" si="87"/>
        <v>0</v>
      </c>
      <c r="AC117" s="159">
        <f t="shared" si="88"/>
        <v>0</v>
      </c>
      <c r="AD117" s="78"/>
      <c r="AE117" s="155">
        <f t="shared" si="89"/>
        <v>0</v>
      </c>
      <c r="AF117" s="159">
        <f t="shared" si="90"/>
        <v>0</v>
      </c>
      <c r="AG117" s="78"/>
      <c r="AH117" s="155">
        <f t="shared" si="91"/>
        <v>0</v>
      </c>
      <c r="AI117" s="159">
        <f t="shared" si="92"/>
        <v>0</v>
      </c>
      <c r="AJ117" s="151">
        <f t="shared" si="93"/>
        <v>0</v>
      </c>
      <c r="AK117" s="161">
        <f t="shared" si="94"/>
        <v>0</v>
      </c>
    </row>
    <row r="118" spans="2:37" outlineLevel="1">
      <c r="B118" s="235" t="s">
        <v>88</v>
      </c>
      <c r="C118" s="62" t="s">
        <v>103</v>
      </c>
      <c r="D118" s="78"/>
      <c r="E118" s="79"/>
      <c r="F118" s="78"/>
      <c r="G118" s="155">
        <f t="shared" si="77"/>
        <v>0</v>
      </c>
      <c r="H118" s="159">
        <f t="shared" si="78"/>
        <v>0</v>
      </c>
      <c r="I118" s="78"/>
      <c r="J118" s="155">
        <f t="shared" si="2"/>
        <v>0</v>
      </c>
      <c r="K118" s="159">
        <f t="shared" si="3"/>
        <v>0</v>
      </c>
      <c r="L118" s="78"/>
      <c r="M118" s="155">
        <f t="shared" si="4"/>
        <v>0</v>
      </c>
      <c r="N118" s="159">
        <f t="shared" si="5"/>
        <v>0</v>
      </c>
      <c r="O118" s="78">
        <v>0</v>
      </c>
      <c r="P118" s="155">
        <f t="shared" si="79"/>
        <v>0</v>
      </c>
      <c r="Q118" s="159">
        <f t="shared" si="80"/>
        <v>0</v>
      </c>
      <c r="R118" s="151">
        <f t="shared" si="81"/>
        <v>0</v>
      </c>
      <c r="S118" s="161">
        <f t="shared" si="82"/>
        <v>0</v>
      </c>
      <c r="U118" s="78"/>
      <c r="V118" s="155">
        <f t="shared" si="83"/>
        <v>0</v>
      </c>
      <c r="W118" s="159">
        <f t="shared" si="84"/>
        <v>0</v>
      </c>
      <c r="X118" s="78"/>
      <c r="Y118" s="155">
        <f t="shared" si="85"/>
        <v>0</v>
      </c>
      <c r="Z118" s="159">
        <f t="shared" si="86"/>
        <v>0</v>
      </c>
      <c r="AA118" s="78"/>
      <c r="AB118" s="155">
        <f t="shared" si="87"/>
        <v>0</v>
      </c>
      <c r="AC118" s="159">
        <f t="shared" si="88"/>
        <v>0</v>
      </c>
      <c r="AD118" s="78"/>
      <c r="AE118" s="155">
        <f t="shared" si="89"/>
        <v>0</v>
      </c>
      <c r="AF118" s="159">
        <f t="shared" si="90"/>
        <v>0</v>
      </c>
      <c r="AG118" s="78"/>
      <c r="AH118" s="155">
        <f t="shared" si="91"/>
        <v>0</v>
      </c>
      <c r="AI118" s="159">
        <f t="shared" si="92"/>
        <v>0</v>
      </c>
      <c r="AJ118" s="151">
        <f t="shared" si="93"/>
        <v>0</v>
      </c>
      <c r="AK118" s="161">
        <f t="shared" si="94"/>
        <v>0</v>
      </c>
    </row>
    <row r="119" spans="2:37" outlineLevel="1">
      <c r="B119" s="236" t="s">
        <v>89</v>
      </c>
      <c r="C119" s="62" t="s">
        <v>103</v>
      </c>
      <c r="D119" s="78"/>
      <c r="E119" s="79"/>
      <c r="F119" s="78"/>
      <c r="G119" s="155">
        <f t="shared" si="77"/>
        <v>0</v>
      </c>
      <c r="H119" s="159">
        <f t="shared" si="78"/>
        <v>0</v>
      </c>
      <c r="I119" s="78"/>
      <c r="J119" s="155">
        <f t="shared" si="2"/>
        <v>0</v>
      </c>
      <c r="K119" s="159">
        <f t="shared" si="3"/>
        <v>0</v>
      </c>
      <c r="L119" s="78"/>
      <c r="M119" s="155">
        <f t="shared" si="4"/>
        <v>0</v>
      </c>
      <c r="N119" s="159">
        <f t="shared" si="5"/>
        <v>0</v>
      </c>
      <c r="O119" s="78">
        <v>0</v>
      </c>
      <c r="P119" s="155">
        <f t="shared" si="79"/>
        <v>0</v>
      </c>
      <c r="Q119" s="159">
        <f t="shared" si="80"/>
        <v>0</v>
      </c>
      <c r="R119" s="151">
        <f t="shared" si="81"/>
        <v>0</v>
      </c>
      <c r="S119" s="161">
        <f t="shared" si="82"/>
        <v>0</v>
      </c>
      <c r="U119" s="78"/>
      <c r="V119" s="155">
        <f t="shared" si="83"/>
        <v>0</v>
      </c>
      <c r="W119" s="159">
        <f t="shared" si="84"/>
        <v>0</v>
      </c>
      <c r="X119" s="78"/>
      <c r="Y119" s="155">
        <f t="shared" si="85"/>
        <v>0</v>
      </c>
      <c r="Z119" s="159">
        <f t="shared" si="86"/>
        <v>0</v>
      </c>
      <c r="AA119" s="78"/>
      <c r="AB119" s="155">
        <f t="shared" si="87"/>
        <v>0</v>
      </c>
      <c r="AC119" s="159">
        <f t="shared" si="88"/>
        <v>0</v>
      </c>
      <c r="AD119" s="78"/>
      <c r="AE119" s="155">
        <f t="shared" si="89"/>
        <v>0</v>
      </c>
      <c r="AF119" s="159">
        <f t="shared" si="90"/>
        <v>0</v>
      </c>
      <c r="AG119" s="78"/>
      <c r="AH119" s="155">
        <f t="shared" si="91"/>
        <v>0</v>
      </c>
      <c r="AI119" s="159">
        <f t="shared" si="92"/>
        <v>0</v>
      </c>
      <c r="AJ119" s="151">
        <f t="shared" si="93"/>
        <v>0</v>
      </c>
      <c r="AK119" s="161">
        <f t="shared" si="94"/>
        <v>0</v>
      </c>
    </row>
    <row r="120" spans="2:37" outlineLevel="1">
      <c r="B120" s="235" t="s">
        <v>90</v>
      </c>
      <c r="C120" s="62" t="s">
        <v>103</v>
      </c>
      <c r="D120" s="78"/>
      <c r="E120" s="79"/>
      <c r="F120" s="78"/>
      <c r="G120" s="155">
        <f t="shared" si="77"/>
        <v>0</v>
      </c>
      <c r="H120" s="159">
        <f t="shared" si="78"/>
        <v>0</v>
      </c>
      <c r="I120" s="78"/>
      <c r="J120" s="155">
        <f t="shared" si="2"/>
        <v>0</v>
      </c>
      <c r="K120" s="159">
        <f t="shared" si="3"/>
        <v>0</v>
      </c>
      <c r="L120" s="78"/>
      <c r="M120" s="155">
        <f t="shared" si="4"/>
        <v>0</v>
      </c>
      <c r="N120" s="159">
        <f t="shared" si="5"/>
        <v>0</v>
      </c>
      <c r="O120" s="78">
        <v>0</v>
      </c>
      <c r="P120" s="155">
        <f t="shared" si="79"/>
        <v>0</v>
      </c>
      <c r="Q120" s="159">
        <f t="shared" si="80"/>
        <v>0</v>
      </c>
      <c r="R120" s="151">
        <f t="shared" si="81"/>
        <v>0</v>
      </c>
      <c r="S120" s="161">
        <f t="shared" si="82"/>
        <v>0</v>
      </c>
      <c r="U120" s="78"/>
      <c r="V120" s="155">
        <f t="shared" si="83"/>
        <v>0</v>
      </c>
      <c r="W120" s="159">
        <f t="shared" si="84"/>
        <v>0</v>
      </c>
      <c r="X120" s="78"/>
      <c r="Y120" s="155">
        <f t="shared" si="85"/>
        <v>0</v>
      </c>
      <c r="Z120" s="159">
        <f t="shared" si="86"/>
        <v>0</v>
      </c>
      <c r="AA120" s="78"/>
      <c r="AB120" s="155">
        <f t="shared" si="87"/>
        <v>0</v>
      </c>
      <c r="AC120" s="159">
        <f t="shared" si="88"/>
        <v>0</v>
      </c>
      <c r="AD120" s="78"/>
      <c r="AE120" s="155">
        <f t="shared" si="89"/>
        <v>0</v>
      </c>
      <c r="AF120" s="159">
        <f t="shared" si="90"/>
        <v>0</v>
      </c>
      <c r="AG120" s="78"/>
      <c r="AH120" s="155">
        <f t="shared" si="91"/>
        <v>0</v>
      </c>
      <c r="AI120" s="159">
        <f t="shared" si="92"/>
        <v>0</v>
      </c>
      <c r="AJ120" s="151">
        <f t="shared" si="93"/>
        <v>0</v>
      </c>
      <c r="AK120" s="161">
        <f t="shared" si="94"/>
        <v>0</v>
      </c>
    </row>
    <row r="121" spans="2:37" outlineLevel="1">
      <c r="B121" s="236" t="s">
        <v>91</v>
      </c>
      <c r="C121" s="62" t="s">
        <v>103</v>
      </c>
      <c r="D121" s="78"/>
      <c r="E121" s="79">
        <v>9</v>
      </c>
      <c r="F121" s="78">
        <v>-1</v>
      </c>
      <c r="G121" s="155">
        <f t="shared" si="77"/>
        <v>8</v>
      </c>
      <c r="H121" s="159">
        <f t="shared" si="78"/>
        <v>-0.1111111111111111</v>
      </c>
      <c r="I121" s="78">
        <v>3</v>
      </c>
      <c r="J121" s="155">
        <f t="shared" si="2"/>
        <v>11</v>
      </c>
      <c r="K121" s="159">
        <f t="shared" si="3"/>
        <v>0.375</v>
      </c>
      <c r="L121" s="78">
        <v>24</v>
      </c>
      <c r="M121" s="155">
        <f t="shared" si="4"/>
        <v>35</v>
      </c>
      <c r="N121" s="159">
        <f t="shared" si="5"/>
        <v>2.1818181818181817</v>
      </c>
      <c r="O121" s="78">
        <v>0</v>
      </c>
      <c r="P121" s="155">
        <f t="shared" si="79"/>
        <v>35</v>
      </c>
      <c r="Q121" s="159">
        <f t="shared" si="80"/>
        <v>0</v>
      </c>
      <c r="R121" s="151">
        <f t="shared" si="81"/>
        <v>26</v>
      </c>
      <c r="S121" s="161">
        <f t="shared" si="82"/>
        <v>0.40428864353684024</v>
      </c>
      <c r="U121" s="78"/>
      <c r="V121" s="155">
        <f t="shared" si="83"/>
        <v>35</v>
      </c>
      <c r="W121" s="159">
        <f t="shared" si="84"/>
        <v>0</v>
      </c>
      <c r="X121" s="78"/>
      <c r="Y121" s="155">
        <f t="shared" si="85"/>
        <v>35</v>
      </c>
      <c r="Z121" s="159">
        <f t="shared" si="86"/>
        <v>0</v>
      </c>
      <c r="AA121" s="78"/>
      <c r="AB121" s="155">
        <f t="shared" si="87"/>
        <v>35</v>
      </c>
      <c r="AC121" s="159">
        <f t="shared" si="88"/>
        <v>0</v>
      </c>
      <c r="AD121" s="78"/>
      <c r="AE121" s="155">
        <f t="shared" si="89"/>
        <v>35</v>
      </c>
      <c r="AF121" s="159">
        <f t="shared" si="90"/>
        <v>0</v>
      </c>
      <c r="AG121" s="78"/>
      <c r="AH121" s="155">
        <f t="shared" si="91"/>
        <v>35</v>
      </c>
      <c r="AI121" s="159">
        <f t="shared" si="92"/>
        <v>0</v>
      </c>
      <c r="AJ121" s="151">
        <f t="shared" si="93"/>
        <v>0</v>
      </c>
      <c r="AK121" s="161">
        <f t="shared" si="94"/>
        <v>0</v>
      </c>
    </row>
    <row r="122" spans="2:37" outlineLevel="1">
      <c r="B122" s="236" t="s">
        <v>92</v>
      </c>
      <c r="C122" s="62" t="s">
        <v>103</v>
      </c>
      <c r="D122" s="78"/>
      <c r="E122" s="79">
        <v>20</v>
      </c>
      <c r="F122" s="78"/>
      <c r="G122" s="155">
        <f t="shared" si="77"/>
        <v>20</v>
      </c>
      <c r="H122" s="159">
        <f t="shared" si="78"/>
        <v>0</v>
      </c>
      <c r="I122" s="78">
        <v>166</v>
      </c>
      <c r="J122" s="155">
        <f t="shared" si="2"/>
        <v>186</v>
      </c>
      <c r="K122" s="159">
        <f t="shared" si="3"/>
        <v>8.3000000000000007</v>
      </c>
      <c r="L122" s="78">
        <v>80</v>
      </c>
      <c r="M122" s="155">
        <f t="shared" si="4"/>
        <v>266</v>
      </c>
      <c r="N122" s="159">
        <f t="shared" si="5"/>
        <v>0.43010752688172044</v>
      </c>
      <c r="O122" s="78">
        <v>63</v>
      </c>
      <c r="P122" s="155">
        <f t="shared" si="79"/>
        <v>329</v>
      </c>
      <c r="Q122" s="159">
        <f t="shared" si="80"/>
        <v>0.23684210526315788</v>
      </c>
      <c r="R122" s="151">
        <f t="shared" si="81"/>
        <v>309</v>
      </c>
      <c r="S122" s="161">
        <f t="shared" si="82"/>
        <v>1.0139165717910585</v>
      </c>
      <c r="U122" s="78">
        <v>301</v>
      </c>
      <c r="V122" s="155">
        <f t="shared" si="83"/>
        <v>630</v>
      </c>
      <c r="W122" s="159">
        <f t="shared" si="84"/>
        <v>0.91489361702127658</v>
      </c>
      <c r="X122" s="78">
        <v>544</v>
      </c>
      <c r="Y122" s="155">
        <f t="shared" si="85"/>
        <v>1174</v>
      </c>
      <c r="Z122" s="159">
        <f t="shared" si="86"/>
        <v>0.86349206349206353</v>
      </c>
      <c r="AA122" s="78">
        <v>410</v>
      </c>
      <c r="AB122" s="155">
        <f t="shared" si="87"/>
        <v>1584</v>
      </c>
      <c r="AC122" s="159">
        <f t="shared" si="88"/>
        <v>0.34923339011925042</v>
      </c>
      <c r="AD122" s="78">
        <v>470</v>
      </c>
      <c r="AE122" s="155">
        <f t="shared" si="89"/>
        <v>2054</v>
      </c>
      <c r="AF122" s="159">
        <f t="shared" si="90"/>
        <v>0.29671717171717171</v>
      </c>
      <c r="AG122" s="78">
        <v>341</v>
      </c>
      <c r="AH122" s="155">
        <f t="shared" si="91"/>
        <v>2395</v>
      </c>
      <c r="AI122" s="159">
        <f t="shared" si="92"/>
        <v>0.16601752677702045</v>
      </c>
      <c r="AJ122" s="151">
        <f t="shared" si="93"/>
        <v>2066</v>
      </c>
      <c r="AK122" s="161">
        <f t="shared" si="94"/>
        <v>0.39634020235802891</v>
      </c>
    </row>
    <row r="123" spans="2:37" outlineLevel="1">
      <c r="B123" s="235" t="s">
        <v>84</v>
      </c>
      <c r="C123" s="62" t="s">
        <v>103</v>
      </c>
      <c r="D123" s="78"/>
      <c r="E123" s="79"/>
      <c r="F123" s="78"/>
      <c r="G123" s="155">
        <f t="shared" si="77"/>
        <v>0</v>
      </c>
      <c r="H123" s="159">
        <f t="shared" si="78"/>
        <v>0</v>
      </c>
      <c r="I123" s="78"/>
      <c r="J123" s="155">
        <f t="shared" si="2"/>
        <v>0</v>
      </c>
      <c r="K123" s="159">
        <f t="shared" si="3"/>
        <v>0</v>
      </c>
      <c r="L123" s="78"/>
      <c r="M123" s="155">
        <f t="shared" si="4"/>
        <v>0</v>
      </c>
      <c r="N123" s="159">
        <f t="shared" si="5"/>
        <v>0</v>
      </c>
      <c r="O123" s="78">
        <v>0</v>
      </c>
      <c r="P123" s="155">
        <f t="shared" si="79"/>
        <v>0</v>
      </c>
      <c r="Q123" s="159">
        <f t="shared" si="80"/>
        <v>0</v>
      </c>
      <c r="R123" s="151">
        <f t="shared" si="81"/>
        <v>0</v>
      </c>
      <c r="S123" s="161">
        <f t="shared" si="82"/>
        <v>0</v>
      </c>
      <c r="U123" s="78"/>
      <c r="V123" s="155">
        <f t="shared" si="83"/>
        <v>0</v>
      </c>
      <c r="W123" s="159">
        <f t="shared" si="84"/>
        <v>0</v>
      </c>
      <c r="X123" s="78"/>
      <c r="Y123" s="155">
        <f t="shared" si="85"/>
        <v>0</v>
      </c>
      <c r="Z123" s="159">
        <f t="shared" si="86"/>
        <v>0</v>
      </c>
      <c r="AA123" s="78"/>
      <c r="AB123" s="155">
        <f t="shared" si="87"/>
        <v>0</v>
      </c>
      <c r="AC123" s="159">
        <f t="shared" si="88"/>
        <v>0</v>
      </c>
      <c r="AD123" s="78"/>
      <c r="AE123" s="155">
        <f t="shared" si="89"/>
        <v>0</v>
      </c>
      <c r="AF123" s="159">
        <f t="shared" si="90"/>
        <v>0</v>
      </c>
      <c r="AG123" s="78"/>
      <c r="AH123" s="155">
        <f t="shared" si="91"/>
        <v>0</v>
      </c>
      <c r="AI123" s="159">
        <f t="shared" si="92"/>
        <v>0</v>
      </c>
      <c r="AJ123" s="151">
        <f t="shared" si="93"/>
        <v>0</v>
      </c>
      <c r="AK123" s="161">
        <f t="shared" si="94"/>
        <v>0</v>
      </c>
    </row>
    <row r="124" spans="2:37" outlineLevel="1">
      <c r="B124" s="236" t="s">
        <v>93</v>
      </c>
      <c r="C124" s="62" t="s">
        <v>103</v>
      </c>
      <c r="D124" s="78">
        <v>43</v>
      </c>
      <c r="E124" s="79">
        <f>2+D124</f>
        <v>45</v>
      </c>
      <c r="F124" s="78">
        <v>82</v>
      </c>
      <c r="G124" s="155">
        <f t="shared" si="77"/>
        <v>127</v>
      </c>
      <c r="H124" s="159">
        <f t="shared" si="78"/>
        <v>1.8222222222222222</v>
      </c>
      <c r="I124" s="78">
        <v>429</v>
      </c>
      <c r="J124" s="155">
        <f t="shared" si="2"/>
        <v>556</v>
      </c>
      <c r="K124" s="159">
        <f t="shared" si="3"/>
        <v>3.377952755905512</v>
      </c>
      <c r="L124" s="78">
        <v>206</v>
      </c>
      <c r="M124" s="155">
        <f t="shared" si="4"/>
        <v>762</v>
      </c>
      <c r="N124" s="159">
        <f t="shared" si="5"/>
        <v>0.37050359712230213</v>
      </c>
      <c r="O124" s="78">
        <v>127</v>
      </c>
      <c r="P124" s="155">
        <f t="shared" si="79"/>
        <v>889</v>
      </c>
      <c r="Q124" s="159">
        <f t="shared" si="80"/>
        <v>0.16666666666666666</v>
      </c>
      <c r="R124" s="151">
        <f t="shared" si="81"/>
        <v>887</v>
      </c>
      <c r="S124" s="161">
        <f t="shared" si="82"/>
        <v>1.1082509844755699</v>
      </c>
      <c r="U124" s="78">
        <v>800</v>
      </c>
      <c r="V124" s="155">
        <f t="shared" si="83"/>
        <v>1689</v>
      </c>
      <c r="W124" s="159">
        <f t="shared" si="84"/>
        <v>0.89988751406074241</v>
      </c>
      <c r="X124" s="78">
        <v>2463</v>
      </c>
      <c r="Y124" s="155">
        <f t="shared" si="85"/>
        <v>4152</v>
      </c>
      <c r="Z124" s="159">
        <f t="shared" si="86"/>
        <v>1.4582593250444049</v>
      </c>
      <c r="AA124" s="78">
        <v>2176</v>
      </c>
      <c r="AB124" s="155">
        <f t="shared" si="87"/>
        <v>6328</v>
      </c>
      <c r="AC124" s="159">
        <f t="shared" si="88"/>
        <v>0.52408477842003853</v>
      </c>
      <c r="AD124" s="78">
        <v>1937</v>
      </c>
      <c r="AE124" s="155">
        <f t="shared" si="89"/>
        <v>8265</v>
      </c>
      <c r="AF124" s="159">
        <f t="shared" si="90"/>
        <v>0.3060998735777497</v>
      </c>
      <c r="AG124" s="78">
        <v>1102</v>
      </c>
      <c r="AH124" s="155">
        <f t="shared" si="91"/>
        <v>9367</v>
      </c>
      <c r="AI124" s="159">
        <f t="shared" si="92"/>
        <v>0.13333333333333333</v>
      </c>
      <c r="AJ124" s="151">
        <f t="shared" si="93"/>
        <v>8478</v>
      </c>
      <c r="AK124" s="161">
        <f t="shared" si="94"/>
        <v>0.53459125025582743</v>
      </c>
    </row>
    <row r="125" spans="2:37" outlineLevel="1">
      <c r="B125" s="235" t="s">
        <v>94</v>
      </c>
      <c r="C125" s="62" t="s">
        <v>103</v>
      </c>
      <c r="D125" s="78"/>
      <c r="E125" s="79"/>
      <c r="F125" s="78"/>
      <c r="G125" s="155">
        <f t="shared" si="77"/>
        <v>0</v>
      </c>
      <c r="H125" s="159">
        <f t="shared" si="78"/>
        <v>0</v>
      </c>
      <c r="I125" s="78"/>
      <c r="J125" s="155">
        <f t="shared" si="2"/>
        <v>0</v>
      </c>
      <c r="K125" s="159">
        <f t="shared" si="3"/>
        <v>0</v>
      </c>
      <c r="L125" s="78"/>
      <c r="M125" s="155">
        <f t="shared" si="4"/>
        <v>0</v>
      </c>
      <c r="N125" s="159">
        <f t="shared" si="5"/>
        <v>0</v>
      </c>
      <c r="O125" s="78">
        <v>0</v>
      </c>
      <c r="P125" s="155">
        <f t="shared" si="79"/>
        <v>0</v>
      </c>
      <c r="Q125" s="159">
        <f t="shared" si="80"/>
        <v>0</v>
      </c>
      <c r="R125" s="151">
        <f t="shared" si="81"/>
        <v>0</v>
      </c>
      <c r="S125" s="161">
        <f t="shared" si="82"/>
        <v>0</v>
      </c>
      <c r="U125" s="78"/>
      <c r="V125" s="155">
        <f t="shared" si="83"/>
        <v>0</v>
      </c>
      <c r="W125" s="159">
        <f t="shared" si="84"/>
        <v>0</v>
      </c>
      <c r="X125" s="78"/>
      <c r="Y125" s="155">
        <f t="shared" si="85"/>
        <v>0</v>
      </c>
      <c r="Z125" s="159">
        <f t="shared" si="86"/>
        <v>0</v>
      </c>
      <c r="AA125" s="78"/>
      <c r="AB125" s="155">
        <f t="shared" si="87"/>
        <v>0</v>
      </c>
      <c r="AC125" s="159">
        <f t="shared" si="88"/>
        <v>0</v>
      </c>
      <c r="AD125" s="78"/>
      <c r="AE125" s="155">
        <f t="shared" si="89"/>
        <v>0</v>
      </c>
      <c r="AF125" s="159">
        <f t="shared" si="90"/>
        <v>0</v>
      </c>
      <c r="AG125" s="78"/>
      <c r="AH125" s="155">
        <f t="shared" si="91"/>
        <v>0</v>
      </c>
      <c r="AI125" s="159">
        <f t="shared" si="92"/>
        <v>0</v>
      </c>
      <c r="AJ125" s="151">
        <f t="shared" si="93"/>
        <v>0</v>
      </c>
      <c r="AK125" s="161">
        <f t="shared" si="94"/>
        <v>0</v>
      </c>
    </row>
    <row r="126" spans="2:37" outlineLevel="1">
      <c r="B126" s="236" t="s">
        <v>95</v>
      </c>
      <c r="C126" s="62" t="s">
        <v>103</v>
      </c>
      <c r="D126" s="78"/>
      <c r="E126" s="79">
        <v>6</v>
      </c>
      <c r="F126" s="78">
        <v>-1</v>
      </c>
      <c r="G126" s="155">
        <f t="shared" si="77"/>
        <v>5</v>
      </c>
      <c r="H126" s="159">
        <f t="shared" si="78"/>
        <v>-0.16666666666666666</v>
      </c>
      <c r="I126" s="78">
        <v>1</v>
      </c>
      <c r="J126" s="155">
        <f t="shared" si="2"/>
        <v>6</v>
      </c>
      <c r="K126" s="159">
        <f t="shared" si="3"/>
        <v>0.2</v>
      </c>
      <c r="L126" s="78">
        <v>1</v>
      </c>
      <c r="M126" s="155">
        <f t="shared" si="4"/>
        <v>7</v>
      </c>
      <c r="N126" s="159">
        <f t="shared" si="5"/>
        <v>0.16666666666666666</v>
      </c>
      <c r="O126" s="78">
        <v>0</v>
      </c>
      <c r="P126" s="155">
        <f t="shared" si="79"/>
        <v>7</v>
      </c>
      <c r="Q126" s="159">
        <f t="shared" si="80"/>
        <v>0</v>
      </c>
      <c r="R126" s="151">
        <f t="shared" si="81"/>
        <v>1</v>
      </c>
      <c r="S126" s="161">
        <f t="shared" si="82"/>
        <v>3.9289877625411807E-2</v>
      </c>
      <c r="U126" s="78"/>
      <c r="V126" s="155">
        <f t="shared" si="83"/>
        <v>7</v>
      </c>
      <c r="W126" s="159">
        <f t="shared" si="84"/>
        <v>0</v>
      </c>
      <c r="X126" s="78"/>
      <c r="Y126" s="155">
        <f t="shared" si="85"/>
        <v>7</v>
      </c>
      <c r="Z126" s="159">
        <f t="shared" si="86"/>
        <v>0</v>
      </c>
      <c r="AA126" s="78"/>
      <c r="AB126" s="155">
        <f t="shared" si="87"/>
        <v>7</v>
      </c>
      <c r="AC126" s="159">
        <f t="shared" si="88"/>
        <v>0</v>
      </c>
      <c r="AD126" s="78"/>
      <c r="AE126" s="155">
        <f t="shared" si="89"/>
        <v>7</v>
      </c>
      <c r="AF126" s="159">
        <f t="shared" si="90"/>
        <v>0</v>
      </c>
      <c r="AG126" s="78"/>
      <c r="AH126" s="155">
        <f t="shared" si="91"/>
        <v>7</v>
      </c>
      <c r="AI126" s="159">
        <f t="shared" si="92"/>
        <v>0</v>
      </c>
      <c r="AJ126" s="151">
        <f t="shared" si="93"/>
        <v>0</v>
      </c>
      <c r="AK126" s="161">
        <f t="shared" si="94"/>
        <v>0</v>
      </c>
    </row>
    <row r="127" spans="2:37" outlineLevel="1">
      <c r="B127" s="236" t="s">
        <v>96</v>
      </c>
      <c r="C127" s="62" t="s">
        <v>103</v>
      </c>
      <c r="D127" s="78">
        <v>239</v>
      </c>
      <c r="E127" s="79">
        <f>8+D127</f>
        <v>247</v>
      </c>
      <c r="F127" s="78">
        <v>134</v>
      </c>
      <c r="G127" s="155">
        <f t="shared" si="77"/>
        <v>381</v>
      </c>
      <c r="H127" s="159">
        <f t="shared" si="78"/>
        <v>0.54251012145748989</v>
      </c>
      <c r="I127" s="78">
        <v>323</v>
      </c>
      <c r="J127" s="155">
        <f t="shared" si="2"/>
        <v>704</v>
      </c>
      <c r="K127" s="159">
        <f t="shared" si="3"/>
        <v>0.84776902887139105</v>
      </c>
      <c r="L127" s="78">
        <v>335</v>
      </c>
      <c r="M127" s="155">
        <f t="shared" si="4"/>
        <v>1039</v>
      </c>
      <c r="N127" s="159">
        <f t="shared" si="5"/>
        <v>0.47585227272727271</v>
      </c>
      <c r="O127" s="78">
        <v>271</v>
      </c>
      <c r="P127" s="155">
        <f t="shared" si="79"/>
        <v>1310</v>
      </c>
      <c r="Q127" s="159">
        <f t="shared" si="80"/>
        <v>0.26082771896053897</v>
      </c>
      <c r="R127" s="151">
        <f t="shared" si="81"/>
        <v>1302</v>
      </c>
      <c r="S127" s="161">
        <f t="shared" si="82"/>
        <v>0.51755201463080835</v>
      </c>
      <c r="U127" s="78">
        <f>707+1</f>
        <v>708</v>
      </c>
      <c r="V127" s="155">
        <f t="shared" si="83"/>
        <v>2018</v>
      </c>
      <c r="W127" s="159">
        <f t="shared" si="84"/>
        <v>0.54045801526717552</v>
      </c>
      <c r="X127" s="78">
        <v>679</v>
      </c>
      <c r="Y127" s="155">
        <f t="shared" si="85"/>
        <v>2697</v>
      </c>
      <c r="Z127" s="159">
        <f t="shared" si="86"/>
        <v>0.33647175421209119</v>
      </c>
      <c r="AA127" s="78">
        <v>357</v>
      </c>
      <c r="AB127" s="155">
        <f t="shared" si="87"/>
        <v>3054</v>
      </c>
      <c r="AC127" s="159">
        <f t="shared" si="88"/>
        <v>0.13236929922135707</v>
      </c>
      <c r="AD127" s="78">
        <v>228</v>
      </c>
      <c r="AE127" s="155">
        <f t="shared" si="89"/>
        <v>3282</v>
      </c>
      <c r="AF127" s="159">
        <f t="shared" si="90"/>
        <v>7.4656188605108059E-2</v>
      </c>
      <c r="AG127" s="78">
        <v>244</v>
      </c>
      <c r="AH127" s="155">
        <f t="shared" si="91"/>
        <v>3526</v>
      </c>
      <c r="AI127" s="159">
        <f t="shared" si="92"/>
        <v>7.4344911639244365E-2</v>
      </c>
      <c r="AJ127" s="151">
        <f t="shared" si="93"/>
        <v>2216</v>
      </c>
      <c r="AK127" s="161">
        <f t="shared" si="94"/>
        <v>0.14971523561896283</v>
      </c>
    </row>
    <row r="128" spans="2:37" outlineLevel="1">
      <c r="B128" s="49" t="s">
        <v>135</v>
      </c>
      <c r="C128" s="46" t="s">
        <v>103</v>
      </c>
      <c r="D128" s="157">
        <f>SUM(D105:D127)</f>
        <v>282</v>
      </c>
      <c r="E128" s="156">
        <f>SUM(E105:E127)</f>
        <v>333</v>
      </c>
      <c r="F128" s="157">
        <f>SUM(F105:F127)</f>
        <v>214</v>
      </c>
      <c r="G128" s="156">
        <f>SUM(G105:G127)</f>
        <v>547</v>
      </c>
      <c r="H128" s="160">
        <f>IFERROR((G128-E128)/E128,0)</f>
        <v>0.64264264264264259</v>
      </c>
      <c r="I128" s="157">
        <f>SUM(I105:I127)</f>
        <v>922</v>
      </c>
      <c r="J128" s="156">
        <f>SUM(J105:J127)</f>
        <v>1469</v>
      </c>
      <c r="K128" s="160">
        <f t="shared" ref="K128" si="96">IFERROR((J128-G128)/G128,0)</f>
        <v>1.6855575868372943</v>
      </c>
      <c r="L128" s="157">
        <f>SUM(L105:L127)</f>
        <v>646</v>
      </c>
      <c r="M128" s="156">
        <f>SUM(M105:M127)</f>
        <v>2115</v>
      </c>
      <c r="N128" s="160">
        <f t="shared" ref="N128" si="97">IFERROR((M128-J128)/J128,0)</f>
        <v>0.43975493533015658</v>
      </c>
      <c r="O128" s="157">
        <f>SUM(O105:O127)</f>
        <v>461</v>
      </c>
      <c r="P128" s="156">
        <f>SUM(P105:P127)</f>
        <v>2576</v>
      </c>
      <c r="Q128" s="160">
        <f t="shared" si="80"/>
        <v>0.21796690307328606</v>
      </c>
      <c r="R128" s="151">
        <f t="shared" si="81"/>
        <v>2525</v>
      </c>
      <c r="S128" s="161">
        <f t="shared" si="82"/>
        <v>0.66772871414803836</v>
      </c>
      <c r="U128" s="157">
        <f>SUM(U105:U127)</f>
        <v>2823</v>
      </c>
      <c r="V128" s="156">
        <f>SUM(V105:V127)</f>
        <v>5399</v>
      </c>
      <c r="W128" s="160">
        <f>IFERROR((V128-P128)/P128,0)</f>
        <v>1.0958850931677018</v>
      </c>
      <c r="X128" s="157">
        <f>SUM(X105:X127)</f>
        <v>8474</v>
      </c>
      <c r="Y128" s="156">
        <f>SUM(Y105:Y127)</f>
        <v>13873</v>
      </c>
      <c r="Z128" s="160">
        <f t="shared" ref="Z128" si="98">IFERROR((Y128-V128)/V128,0)</f>
        <v>1.5695499166512317</v>
      </c>
      <c r="AA128" s="157">
        <f>SUM(AA105:AA127)</f>
        <v>7271</v>
      </c>
      <c r="AB128" s="156">
        <f>SUM(AB105:AB127)</f>
        <v>21144</v>
      </c>
      <c r="AC128" s="160">
        <f t="shared" ref="AC128" si="99">IFERROR((AB128-Y128)/Y128,0)</f>
        <v>0.52411158365169752</v>
      </c>
      <c r="AD128" s="157">
        <f>SUM(AD105:AD127)</f>
        <v>3390</v>
      </c>
      <c r="AE128" s="156">
        <f>SUM(AE105:AE127)</f>
        <v>24534</v>
      </c>
      <c r="AF128" s="160">
        <f t="shared" ref="AF128" si="100">IFERROR((AE128-AB128)/AB128,0)</f>
        <v>0.16032917139614075</v>
      </c>
      <c r="AG128" s="157">
        <f>SUM(AG105:AG127)</f>
        <v>2451</v>
      </c>
      <c r="AH128" s="156">
        <f>SUM(AH105:AH127)</f>
        <v>26985</v>
      </c>
      <c r="AI128" s="160">
        <f>IFERROR((AH128-AE128)/AE128,0)</f>
        <v>9.9902176571288817E-2</v>
      </c>
      <c r="AJ128" s="156">
        <f>SUM(AJ105:AJ127)</f>
        <v>24409</v>
      </c>
      <c r="AK128" s="161">
        <f t="shared" ref="AK128" si="101">IFERROR((AH128/V128)^(1/4)-1,0)</f>
        <v>0.49521027811398599</v>
      </c>
    </row>
    <row r="130" spans="1:37" ht="17.25" customHeight="1">
      <c r="B130" s="293" t="s">
        <v>157</v>
      </c>
      <c r="C130" s="293"/>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329"/>
    </row>
    <row r="131" spans="1:37" ht="5.45" customHeight="1" outlineLevel="1">
      <c r="B131" s="102"/>
      <c r="C131" s="102"/>
      <c r="D131" s="102"/>
      <c r="E131" s="102"/>
      <c r="F131" s="102"/>
      <c r="G131" s="102"/>
      <c r="H131" s="102"/>
      <c r="I131" s="102"/>
      <c r="J131" s="102"/>
      <c r="K131" s="102"/>
      <c r="L131" s="102"/>
      <c r="M131" s="102"/>
      <c r="N131" s="102"/>
      <c r="O131" s="336"/>
      <c r="P131" s="336"/>
      <c r="Q131" s="336"/>
      <c r="R131" s="102"/>
      <c r="S131" s="102"/>
      <c r="T131" s="102"/>
      <c r="U131" s="102"/>
      <c r="V131" s="102"/>
      <c r="W131" s="102"/>
      <c r="X131" s="102"/>
      <c r="Y131" s="102"/>
      <c r="Z131" s="102"/>
      <c r="AA131" s="102"/>
      <c r="AB131" s="102"/>
      <c r="AC131" s="102"/>
      <c r="AD131" s="102"/>
      <c r="AE131" s="102"/>
      <c r="AF131" s="102"/>
      <c r="AG131" s="102"/>
      <c r="AH131" s="102"/>
      <c r="AI131" s="102"/>
      <c r="AJ131" s="102"/>
      <c r="AK131" s="102"/>
    </row>
    <row r="132" spans="1:37" ht="15" customHeight="1" outlineLevel="1">
      <c r="B132" s="330"/>
      <c r="C132" s="331" t="s">
        <v>102</v>
      </c>
      <c r="D132" s="310" t="s">
        <v>127</v>
      </c>
      <c r="E132" s="312"/>
      <c r="F132" s="312"/>
      <c r="G132" s="312"/>
      <c r="H132" s="312"/>
      <c r="I132" s="312"/>
      <c r="J132" s="312"/>
      <c r="K132" s="312"/>
      <c r="L132" s="312"/>
      <c r="M132" s="312"/>
      <c r="N132" s="312"/>
      <c r="O132" s="312"/>
      <c r="P132" s="312"/>
      <c r="Q132" s="311"/>
      <c r="R132" s="313" t="str">
        <f xml:space="preserve"> D133&amp;" - "&amp;O133</f>
        <v>2019 - 2023</v>
      </c>
      <c r="S132" s="343"/>
      <c r="U132" s="310" t="s">
        <v>128</v>
      </c>
      <c r="V132" s="312"/>
      <c r="W132" s="312"/>
      <c r="X132" s="312"/>
      <c r="Y132" s="312"/>
      <c r="Z132" s="312"/>
      <c r="AA132" s="312"/>
      <c r="AB132" s="312"/>
      <c r="AC132" s="312"/>
      <c r="AD132" s="312"/>
      <c r="AE132" s="312"/>
      <c r="AF132" s="312"/>
      <c r="AG132" s="312"/>
      <c r="AH132" s="312"/>
      <c r="AI132" s="312"/>
      <c r="AJ132" s="312"/>
      <c r="AK132" s="335"/>
    </row>
    <row r="133" spans="1:37" ht="15" customHeight="1" outlineLevel="1">
      <c r="B133" s="330"/>
      <c r="C133" s="332"/>
      <c r="D133" s="310">
        <f>$C$3-5</f>
        <v>2019</v>
      </c>
      <c r="E133" s="311"/>
      <c r="F133" s="310">
        <f>$C$3-4</f>
        <v>2020</v>
      </c>
      <c r="G133" s="312"/>
      <c r="H133" s="311"/>
      <c r="I133" s="310">
        <f>$C$3-3</f>
        <v>2021</v>
      </c>
      <c r="J133" s="312"/>
      <c r="K133" s="311"/>
      <c r="L133" s="310">
        <f>$C$3-2</f>
        <v>2022</v>
      </c>
      <c r="M133" s="312"/>
      <c r="N133" s="311"/>
      <c r="O133" s="310">
        <f>$C$3-1</f>
        <v>2023</v>
      </c>
      <c r="P133" s="312"/>
      <c r="Q133" s="311"/>
      <c r="R133" s="315"/>
      <c r="S133" s="344"/>
      <c r="U133" s="310">
        <f>$C$3</f>
        <v>2024</v>
      </c>
      <c r="V133" s="312"/>
      <c r="W133" s="311"/>
      <c r="X133" s="310">
        <f>$C$3+1</f>
        <v>2025</v>
      </c>
      <c r="Y133" s="312"/>
      <c r="Z133" s="311"/>
      <c r="AA133" s="310">
        <f>$C$3+2</f>
        <v>2026</v>
      </c>
      <c r="AB133" s="312"/>
      <c r="AC133" s="311"/>
      <c r="AD133" s="310">
        <f>$C$3+3</f>
        <v>2027</v>
      </c>
      <c r="AE133" s="312"/>
      <c r="AF133" s="311"/>
      <c r="AG133" s="310">
        <f>$C$3+4</f>
        <v>2028</v>
      </c>
      <c r="AH133" s="312"/>
      <c r="AI133" s="311"/>
      <c r="AJ133" s="317" t="str">
        <f>U133&amp;" - "&amp;AG133</f>
        <v>2024 - 2028</v>
      </c>
      <c r="AK133" s="334"/>
    </row>
    <row r="134" spans="1:37" ht="28.9" outlineLevel="1">
      <c r="B134" s="330"/>
      <c r="C134" s="333"/>
      <c r="D134" s="64" t="s">
        <v>129</v>
      </c>
      <c r="E134" s="65" t="s">
        <v>130</v>
      </c>
      <c r="F134" s="64" t="s">
        <v>129</v>
      </c>
      <c r="G134" s="8" t="s">
        <v>130</v>
      </c>
      <c r="H134" s="65" t="s">
        <v>131</v>
      </c>
      <c r="I134" s="64" t="s">
        <v>129</v>
      </c>
      <c r="J134" s="8" t="s">
        <v>130</v>
      </c>
      <c r="K134" s="65" t="s">
        <v>131</v>
      </c>
      <c r="L134" s="64" t="s">
        <v>129</v>
      </c>
      <c r="M134" s="8" t="s">
        <v>130</v>
      </c>
      <c r="N134" s="65" t="s">
        <v>131</v>
      </c>
      <c r="O134" s="64" t="s">
        <v>149</v>
      </c>
      <c r="P134" s="8" t="s">
        <v>150</v>
      </c>
      <c r="Q134" s="65" t="s">
        <v>131</v>
      </c>
      <c r="R134" s="8" t="s">
        <v>123</v>
      </c>
      <c r="S134" s="58" t="s">
        <v>132</v>
      </c>
      <c r="U134" s="64" t="s">
        <v>129</v>
      </c>
      <c r="V134" s="8" t="s">
        <v>130</v>
      </c>
      <c r="W134" s="65" t="s">
        <v>131</v>
      </c>
      <c r="X134" s="64" t="s">
        <v>129</v>
      </c>
      <c r="Y134" s="8" t="s">
        <v>130</v>
      </c>
      <c r="Z134" s="65" t="s">
        <v>131</v>
      </c>
      <c r="AA134" s="64" t="s">
        <v>129</v>
      </c>
      <c r="AB134" s="8" t="s">
        <v>130</v>
      </c>
      <c r="AC134" s="65" t="s">
        <v>131</v>
      </c>
      <c r="AD134" s="64" t="s">
        <v>129</v>
      </c>
      <c r="AE134" s="8" t="s">
        <v>130</v>
      </c>
      <c r="AF134" s="65" t="s">
        <v>131</v>
      </c>
      <c r="AG134" s="64" t="s">
        <v>129</v>
      </c>
      <c r="AH134" s="8" t="s">
        <v>130</v>
      </c>
      <c r="AI134" s="65" t="s">
        <v>131</v>
      </c>
      <c r="AJ134" s="8" t="s">
        <v>123</v>
      </c>
      <c r="AK134" s="58" t="s">
        <v>132</v>
      </c>
    </row>
    <row r="135" spans="1:37" outlineLevel="1">
      <c r="B135" s="235" t="s">
        <v>75</v>
      </c>
      <c r="C135" s="62" t="s">
        <v>103</v>
      </c>
      <c r="D135" s="78"/>
      <c r="E135" s="79">
        <f>D135</f>
        <v>0</v>
      </c>
      <c r="F135" s="78"/>
      <c r="G135" s="155">
        <f t="shared" ref="G135:G157" si="102">E135+F135</f>
        <v>0</v>
      </c>
      <c r="H135" s="159">
        <f t="shared" ref="H135:H157" si="103">IFERROR((G135-E135)/E135,0)</f>
        <v>0</v>
      </c>
      <c r="I135" s="78"/>
      <c r="J135" s="155">
        <f t="shared" si="2"/>
        <v>0</v>
      </c>
      <c r="K135" s="159">
        <f t="shared" si="3"/>
        <v>0</v>
      </c>
      <c r="L135" s="78"/>
      <c r="M135" s="155">
        <f t="shared" si="4"/>
        <v>0</v>
      </c>
      <c r="N135" s="159">
        <f t="shared" si="5"/>
        <v>0</v>
      </c>
      <c r="O135" s="78"/>
      <c r="P135" s="155">
        <f t="shared" ref="P135:P157" si="104">M135+O135</f>
        <v>0</v>
      </c>
      <c r="Q135" s="159">
        <f t="shared" ref="Q135:Q158" si="105">IFERROR((P135-M135)/M135,0)</f>
        <v>0</v>
      </c>
      <c r="R135" s="151">
        <f t="shared" ref="R135:R158" si="106">D135+F135+I135+L135+O135</f>
        <v>0</v>
      </c>
      <c r="S135" s="161">
        <f t="shared" ref="S135:S158" si="107">IFERROR((P135/E135)^(1/4)-1,0)</f>
        <v>0</v>
      </c>
      <c r="U135" s="78"/>
      <c r="V135" s="155">
        <f t="shared" ref="V135:V157" si="108">P135+U135</f>
        <v>0</v>
      </c>
      <c r="W135" s="159">
        <f t="shared" ref="W135:W157" si="109">IFERROR((V135-P135)/P135,0)</f>
        <v>0</v>
      </c>
      <c r="X135" s="78"/>
      <c r="Y135" s="155">
        <f t="shared" ref="Y135:Y157" si="110">V135+X135</f>
        <v>0</v>
      </c>
      <c r="Z135" s="159">
        <f t="shared" ref="Z135:Z157" si="111">IFERROR((Y135-V135)/V135,0)</f>
        <v>0</v>
      </c>
      <c r="AA135" s="78"/>
      <c r="AB135" s="155">
        <f t="shared" ref="AB135:AB157" si="112">Y135+AA135</f>
        <v>0</v>
      </c>
      <c r="AC135" s="159">
        <f t="shared" ref="AC135:AC157" si="113">IFERROR((AB135-Y135)/Y135,0)</f>
        <v>0</v>
      </c>
      <c r="AD135" s="78"/>
      <c r="AE135" s="155">
        <f t="shared" ref="AE135:AE157" si="114">AB135+AD135</f>
        <v>0</v>
      </c>
      <c r="AF135" s="159">
        <f t="shared" ref="AF135:AF157" si="115">IFERROR((AE135-AB135)/AB135,0)</f>
        <v>0</v>
      </c>
      <c r="AG135" s="78"/>
      <c r="AH135" s="155">
        <f t="shared" ref="AH135:AH157" si="116">AE135+AG135</f>
        <v>0</v>
      </c>
      <c r="AI135" s="159">
        <f t="shared" ref="AI135:AI157" si="117">IFERROR((AH135-AE135)/AE135,0)</f>
        <v>0</v>
      </c>
      <c r="AJ135" s="162">
        <f>U135+X135+AA135+AD135+AG135</f>
        <v>0</v>
      </c>
      <c r="AK135" s="161">
        <f>IFERROR((AH135/V135)^(1/4)-1,0)</f>
        <v>0</v>
      </c>
    </row>
    <row r="136" spans="1:37" outlineLevel="1">
      <c r="B136" s="236" t="s">
        <v>76</v>
      </c>
      <c r="C136" s="62" t="s">
        <v>103</v>
      </c>
      <c r="D136" s="78"/>
      <c r="E136" s="79">
        <f>D136</f>
        <v>0</v>
      </c>
      <c r="F136" s="78"/>
      <c r="G136" s="155">
        <f t="shared" si="102"/>
        <v>0</v>
      </c>
      <c r="H136" s="159">
        <f t="shared" si="103"/>
        <v>0</v>
      </c>
      <c r="I136" s="78"/>
      <c r="J136" s="155">
        <f t="shared" si="2"/>
        <v>0</v>
      </c>
      <c r="K136" s="159">
        <f t="shared" si="3"/>
        <v>0</v>
      </c>
      <c r="L136" s="78"/>
      <c r="M136" s="155">
        <f t="shared" si="4"/>
        <v>0</v>
      </c>
      <c r="N136" s="159">
        <f t="shared" si="5"/>
        <v>0</v>
      </c>
      <c r="O136" s="78"/>
      <c r="P136" s="155">
        <f t="shared" si="104"/>
        <v>0</v>
      </c>
      <c r="Q136" s="159">
        <f t="shared" si="105"/>
        <v>0</v>
      </c>
      <c r="R136" s="151">
        <f t="shared" si="106"/>
        <v>0</v>
      </c>
      <c r="S136" s="161">
        <f t="shared" si="107"/>
        <v>0</v>
      </c>
      <c r="U136" s="78"/>
      <c r="V136" s="155">
        <f t="shared" si="108"/>
        <v>0</v>
      </c>
      <c r="W136" s="159">
        <f t="shared" si="109"/>
        <v>0</v>
      </c>
      <c r="X136" s="78"/>
      <c r="Y136" s="155">
        <f t="shared" si="110"/>
        <v>0</v>
      </c>
      <c r="Z136" s="159">
        <f t="shared" si="111"/>
        <v>0</v>
      </c>
      <c r="AA136" s="78"/>
      <c r="AB136" s="155">
        <f t="shared" si="112"/>
        <v>0</v>
      </c>
      <c r="AC136" s="159">
        <f t="shared" si="113"/>
        <v>0</v>
      </c>
      <c r="AD136" s="78">
        <v>2</v>
      </c>
      <c r="AE136" s="155">
        <f t="shared" si="114"/>
        <v>2</v>
      </c>
      <c r="AF136" s="159">
        <f t="shared" si="115"/>
        <v>0</v>
      </c>
      <c r="AG136" s="78"/>
      <c r="AH136" s="155">
        <f t="shared" si="116"/>
        <v>2</v>
      </c>
      <c r="AI136" s="159">
        <f t="shared" si="117"/>
        <v>0</v>
      </c>
      <c r="AJ136" s="162">
        <f t="shared" ref="AJ136:AJ157" si="118">U136+X136+AA136+AD136+AG136</f>
        <v>2</v>
      </c>
      <c r="AK136" s="161">
        <f t="shared" ref="AK136:AK157" si="119">IFERROR((AH136/V136)^(1/4)-1,0)</f>
        <v>0</v>
      </c>
    </row>
    <row r="137" spans="1:37" s="53" customFormat="1" outlineLevel="1">
      <c r="A137"/>
      <c r="B137" s="236" t="s">
        <v>77</v>
      </c>
      <c r="C137" s="62" t="s">
        <v>103</v>
      </c>
      <c r="D137" s="70"/>
      <c r="E137" s="79">
        <f t="shared" ref="E137:E150" si="120">D137</f>
        <v>0</v>
      </c>
      <c r="F137" s="70"/>
      <c r="G137" s="155">
        <f t="shared" si="102"/>
        <v>0</v>
      </c>
      <c r="H137" s="159">
        <f t="shared" si="103"/>
        <v>0</v>
      </c>
      <c r="I137" s="70"/>
      <c r="J137" s="155">
        <f t="shared" si="2"/>
        <v>0</v>
      </c>
      <c r="K137" s="159">
        <f t="shared" si="3"/>
        <v>0</v>
      </c>
      <c r="L137" s="70"/>
      <c r="M137" s="155">
        <f t="shared" si="4"/>
        <v>0</v>
      </c>
      <c r="N137" s="159">
        <f t="shared" si="5"/>
        <v>0</v>
      </c>
      <c r="O137" s="70"/>
      <c r="P137" s="155">
        <f t="shared" si="104"/>
        <v>0</v>
      </c>
      <c r="Q137" s="159">
        <f t="shared" si="105"/>
        <v>0</v>
      </c>
      <c r="R137" s="151">
        <f t="shared" si="106"/>
        <v>0</v>
      </c>
      <c r="S137" s="161">
        <f t="shared" si="107"/>
        <v>0</v>
      </c>
      <c r="T137"/>
      <c r="U137" s="70"/>
      <c r="V137" s="155">
        <f t="shared" si="108"/>
        <v>0</v>
      </c>
      <c r="W137" s="159">
        <f t="shared" si="109"/>
        <v>0</v>
      </c>
      <c r="X137" s="70"/>
      <c r="Y137" s="155">
        <f t="shared" si="110"/>
        <v>0</v>
      </c>
      <c r="Z137" s="159">
        <f t="shared" si="111"/>
        <v>0</v>
      </c>
      <c r="AA137" s="70"/>
      <c r="AB137" s="155">
        <f t="shared" si="112"/>
        <v>0</v>
      </c>
      <c r="AC137" s="159">
        <f t="shared" si="113"/>
        <v>0</v>
      </c>
      <c r="AD137" s="70"/>
      <c r="AE137" s="155">
        <f t="shared" si="114"/>
        <v>0</v>
      </c>
      <c r="AF137" s="159">
        <f t="shared" si="115"/>
        <v>0</v>
      </c>
      <c r="AG137" s="70"/>
      <c r="AH137" s="155">
        <f t="shared" si="116"/>
        <v>0</v>
      </c>
      <c r="AI137" s="159">
        <f t="shared" si="117"/>
        <v>0</v>
      </c>
      <c r="AJ137" s="162">
        <f t="shared" si="118"/>
        <v>0</v>
      </c>
      <c r="AK137" s="161">
        <f t="shared" si="119"/>
        <v>0</v>
      </c>
    </row>
    <row r="138" spans="1:37" s="53" customFormat="1" outlineLevel="1">
      <c r="A138"/>
      <c r="B138" s="235" t="s">
        <v>78</v>
      </c>
      <c r="C138" s="62" t="s">
        <v>103</v>
      </c>
      <c r="D138" s="70"/>
      <c r="E138" s="79">
        <f t="shared" si="120"/>
        <v>0</v>
      </c>
      <c r="F138" s="70"/>
      <c r="G138" s="155">
        <f t="shared" si="102"/>
        <v>0</v>
      </c>
      <c r="H138" s="159">
        <f t="shared" si="103"/>
        <v>0</v>
      </c>
      <c r="I138" s="70"/>
      <c r="J138" s="155">
        <f t="shared" si="2"/>
        <v>0</v>
      </c>
      <c r="K138" s="159">
        <f t="shared" si="3"/>
        <v>0</v>
      </c>
      <c r="L138" s="70"/>
      <c r="M138" s="155">
        <f t="shared" si="4"/>
        <v>0</v>
      </c>
      <c r="N138" s="159">
        <f t="shared" si="5"/>
        <v>0</v>
      </c>
      <c r="O138" s="70"/>
      <c r="P138" s="155">
        <f t="shared" si="104"/>
        <v>0</v>
      </c>
      <c r="Q138" s="159">
        <f t="shared" si="105"/>
        <v>0</v>
      </c>
      <c r="R138" s="151">
        <f t="shared" si="106"/>
        <v>0</v>
      </c>
      <c r="S138" s="161">
        <f t="shared" si="107"/>
        <v>0</v>
      </c>
      <c r="T138"/>
      <c r="U138" s="70"/>
      <c r="V138" s="155">
        <f t="shared" si="108"/>
        <v>0</v>
      </c>
      <c r="W138" s="159">
        <f t="shared" si="109"/>
        <v>0</v>
      </c>
      <c r="X138" s="70"/>
      <c r="Y138" s="155">
        <f t="shared" si="110"/>
        <v>0</v>
      </c>
      <c r="Z138" s="159">
        <f t="shared" si="111"/>
        <v>0</v>
      </c>
      <c r="AA138" s="70"/>
      <c r="AB138" s="155">
        <f t="shared" si="112"/>
        <v>0</v>
      </c>
      <c r="AC138" s="159">
        <f t="shared" si="113"/>
        <v>0</v>
      </c>
      <c r="AD138" s="70"/>
      <c r="AE138" s="155">
        <f t="shared" si="114"/>
        <v>0</v>
      </c>
      <c r="AF138" s="159">
        <f t="shared" si="115"/>
        <v>0</v>
      </c>
      <c r="AG138" s="70"/>
      <c r="AH138" s="155">
        <f t="shared" si="116"/>
        <v>0</v>
      </c>
      <c r="AI138" s="159">
        <f t="shared" si="117"/>
        <v>0</v>
      </c>
      <c r="AJ138" s="162">
        <f t="shared" si="118"/>
        <v>0</v>
      </c>
      <c r="AK138" s="161">
        <f t="shared" si="119"/>
        <v>0</v>
      </c>
    </row>
    <row r="139" spans="1:37" s="53" customFormat="1" outlineLevel="1">
      <c r="A139"/>
      <c r="B139" s="236" t="s">
        <v>79</v>
      </c>
      <c r="C139" s="62" t="s">
        <v>103</v>
      </c>
      <c r="D139" s="70"/>
      <c r="E139" s="79">
        <f t="shared" si="120"/>
        <v>0</v>
      </c>
      <c r="F139" s="70"/>
      <c r="G139" s="155">
        <f t="shared" si="102"/>
        <v>0</v>
      </c>
      <c r="H139" s="159">
        <f t="shared" si="103"/>
        <v>0</v>
      </c>
      <c r="I139" s="70"/>
      <c r="J139" s="155">
        <f t="shared" si="2"/>
        <v>0</v>
      </c>
      <c r="K139" s="159">
        <f t="shared" si="3"/>
        <v>0</v>
      </c>
      <c r="L139" s="70"/>
      <c r="M139" s="155">
        <f t="shared" si="4"/>
        <v>0</v>
      </c>
      <c r="N139" s="159">
        <f t="shared" si="5"/>
        <v>0</v>
      </c>
      <c r="O139" s="70"/>
      <c r="P139" s="155">
        <f t="shared" si="104"/>
        <v>0</v>
      </c>
      <c r="Q139" s="159">
        <f t="shared" si="105"/>
        <v>0</v>
      </c>
      <c r="R139" s="151">
        <f t="shared" si="106"/>
        <v>0</v>
      </c>
      <c r="S139" s="161">
        <f t="shared" si="107"/>
        <v>0</v>
      </c>
      <c r="T139"/>
      <c r="U139" s="70">
        <v>1</v>
      </c>
      <c r="V139" s="155">
        <f t="shared" si="108"/>
        <v>1</v>
      </c>
      <c r="W139" s="159">
        <f t="shared" si="109"/>
        <v>0</v>
      </c>
      <c r="X139" s="70">
        <v>1</v>
      </c>
      <c r="Y139" s="155">
        <f t="shared" si="110"/>
        <v>2</v>
      </c>
      <c r="Z139" s="159">
        <f t="shared" si="111"/>
        <v>1</v>
      </c>
      <c r="AA139" s="70"/>
      <c r="AB139" s="155">
        <f t="shared" si="112"/>
        <v>2</v>
      </c>
      <c r="AC139" s="159">
        <f t="shared" si="113"/>
        <v>0</v>
      </c>
      <c r="AD139" s="70"/>
      <c r="AE139" s="155">
        <f t="shared" si="114"/>
        <v>2</v>
      </c>
      <c r="AF139" s="159">
        <f t="shared" si="115"/>
        <v>0</v>
      </c>
      <c r="AG139" s="70"/>
      <c r="AH139" s="155">
        <f t="shared" si="116"/>
        <v>2</v>
      </c>
      <c r="AI139" s="159">
        <f t="shared" si="117"/>
        <v>0</v>
      </c>
      <c r="AJ139" s="162">
        <f t="shared" si="118"/>
        <v>2</v>
      </c>
      <c r="AK139" s="161">
        <f t="shared" si="119"/>
        <v>0.18920711500272103</v>
      </c>
    </row>
    <row r="140" spans="1:37" s="53" customFormat="1" outlineLevel="1">
      <c r="A140"/>
      <c r="B140" s="236" t="s">
        <v>80</v>
      </c>
      <c r="C140" s="62" t="s">
        <v>103</v>
      </c>
      <c r="D140" s="70"/>
      <c r="E140" s="79">
        <f t="shared" si="120"/>
        <v>0</v>
      </c>
      <c r="F140" s="70"/>
      <c r="G140" s="155">
        <f t="shared" si="102"/>
        <v>0</v>
      </c>
      <c r="H140" s="159">
        <f t="shared" si="103"/>
        <v>0</v>
      </c>
      <c r="I140" s="70"/>
      <c r="J140" s="155">
        <f t="shared" si="2"/>
        <v>0</v>
      </c>
      <c r="K140" s="159">
        <f t="shared" si="3"/>
        <v>0</v>
      </c>
      <c r="L140" s="70"/>
      <c r="M140" s="155">
        <f t="shared" si="4"/>
        <v>0</v>
      </c>
      <c r="N140" s="159">
        <f t="shared" si="5"/>
        <v>0</v>
      </c>
      <c r="O140" s="70"/>
      <c r="P140" s="155">
        <f t="shared" si="104"/>
        <v>0</v>
      </c>
      <c r="Q140" s="159">
        <f t="shared" si="105"/>
        <v>0</v>
      </c>
      <c r="R140" s="151">
        <f t="shared" si="106"/>
        <v>0</v>
      </c>
      <c r="S140" s="161">
        <f t="shared" si="107"/>
        <v>0</v>
      </c>
      <c r="T140"/>
      <c r="U140" s="70"/>
      <c r="V140" s="155">
        <f t="shared" si="108"/>
        <v>0</v>
      </c>
      <c r="W140" s="159">
        <f t="shared" si="109"/>
        <v>0</v>
      </c>
      <c r="X140" s="70"/>
      <c r="Y140" s="155">
        <f t="shared" si="110"/>
        <v>0</v>
      </c>
      <c r="Z140" s="159">
        <f t="shared" si="111"/>
        <v>0</v>
      </c>
      <c r="AA140" s="70"/>
      <c r="AB140" s="155">
        <f t="shared" si="112"/>
        <v>0</v>
      </c>
      <c r="AC140" s="159">
        <f t="shared" si="113"/>
        <v>0</v>
      </c>
      <c r="AD140" s="70"/>
      <c r="AE140" s="155">
        <f t="shared" si="114"/>
        <v>0</v>
      </c>
      <c r="AF140" s="159">
        <f t="shared" si="115"/>
        <v>0</v>
      </c>
      <c r="AG140" s="70"/>
      <c r="AH140" s="155">
        <f t="shared" si="116"/>
        <v>0</v>
      </c>
      <c r="AI140" s="159">
        <f t="shared" si="117"/>
        <v>0</v>
      </c>
      <c r="AJ140" s="162">
        <f t="shared" si="118"/>
        <v>0</v>
      </c>
      <c r="AK140" s="161">
        <f t="shared" si="119"/>
        <v>0</v>
      </c>
    </row>
    <row r="141" spans="1:37" s="53" customFormat="1" outlineLevel="1">
      <c r="A141"/>
      <c r="B141" s="235" t="s">
        <v>81</v>
      </c>
      <c r="C141" s="62" t="s">
        <v>103</v>
      </c>
      <c r="D141" s="70"/>
      <c r="E141" s="79">
        <f t="shared" si="120"/>
        <v>0</v>
      </c>
      <c r="F141" s="70"/>
      <c r="G141" s="155">
        <f t="shared" si="102"/>
        <v>0</v>
      </c>
      <c r="H141" s="159">
        <f t="shared" si="103"/>
        <v>0</v>
      </c>
      <c r="I141" s="70"/>
      <c r="J141" s="155">
        <f t="shared" si="2"/>
        <v>0</v>
      </c>
      <c r="K141" s="159">
        <f t="shared" si="3"/>
        <v>0</v>
      </c>
      <c r="L141" s="70"/>
      <c r="M141" s="155">
        <f t="shared" si="4"/>
        <v>0</v>
      </c>
      <c r="N141" s="159">
        <f t="shared" si="5"/>
        <v>0</v>
      </c>
      <c r="O141" s="70"/>
      <c r="P141" s="155">
        <f t="shared" si="104"/>
        <v>0</v>
      </c>
      <c r="Q141" s="159">
        <f t="shared" si="105"/>
        <v>0</v>
      </c>
      <c r="R141" s="151">
        <f t="shared" si="106"/>
        <v>0</v>
      </c>
      <c r="S141" s="161">
        <f t="shared" si="107"/>
        <v>0</v>
      </c>
      <c r="T141"/>
      <c r="U141" s="70"/>
      <c r="V141" s="155">
        <f t="shared" si="108"/>
        <v>0</v>
      </c>
      <c r="W141" s="159">
        <f t="shared" si="109"/>
        <v>0</v>
      </c>
      <c r="X141" s="70"/>
      <c r="Y141" s="155">
        <f t="shared" si="110"/>
        <v>0</v>
      </c>
      <c r="Z141" s="159">
        <f t="shared" si="111"/>
        <v>0</v>
      </c>
      <c r="AA141" s="70"/>
      <c r="AB141" s="155">
        <f t="shared" si="112"/>
        <v>0</v>
      </c>
      <c r="AC141" s="159">
        <f t="shared" si="113"/>
        <v>0</v>
      </c>
      <c r="AD141" s="70"/>
      <c r="AE141" s="155">
        <f t="shared" si="114"/>
        <v>0</v>
      </c>
      <c r="AF141" s="159">
        <f t="shared" si="115"/>
        <v>0</v>
      </c>
      <c r="AG141" s="70"/>
      <c r="AH141" s="155">
        <f t="shared" si="116"/>
        <v>0</v>
      </c>
      <c r="AI141" s="159">
        <f t="shared" si="117"/>
        <v>0</v>
      </c>
      <c r="AJ141" s="162">
        <f t="shared" si="118"/>
        <v>0</v>
      </c>
      <c r="AK141" s="161">
        <f t="shared" si="119"/>
        <v>0</v>
      </c>
    </row>
    <row r="142" spans="1:37" s="53" customFormat="1" outlineLevel="1">
      <c r="A142"/>
      <c r="B142" s="236" t="s">
        <v>82</v>
      </c>
      <c r="C142" s="62" t="s">
        <v>103</v>
      </c>
      <c r="D142" s="70"/>
      <c r="E142" s="79">
        <f t="shared" si="120"/>
        <v>0</v>
      </c>
      <c r="F142" s="70"/>
      <c r="G142" s="155">
        <f t="shared" si="102"/>
        <v>0</v>
      </c>
      <c r="H142" s="159">
        <f t="shared" si="103"/>
        <v>0</v>
      </c>
      <c r="I142" s="70"/>
      <c r="J142" s="155">
        <f t="shared" si="2"/>
        <v>0</v>
      </c>
      <c r="K142" s="159">
        <f t="shared" si="3"/>
        <v>0</v>
      </c>
      <c r="L142" s="70"/>
      <c r="M142" s="155">
        <f t="shared" si="4"/>
        <v>0</v>
      </c>
      <c r="N142" s="159">
        <f t="shared" si="5"/>
        <v>0</v>
      </c>
      <c r="O142" s="70"/>
      <c r="P142" s="155">
        <f t="shared" si="104"/>
        <v>0</v>
      </c>
      <c r="Q142" s="159">
        <f t="shared" si="105"/>
        <v>0</v>
      </c>
      <c r="R142" s="151">
        <f t="shared" si="106"/>
        <v>0</v>
      </c>
      <c r="S142" s="161">
        <f t="shared" si="107"/>
        <v>0</v>
      </c>
      <c r="T142"/>
      <c r="U142" s="70"/>
      <c r="V142" s="155">
        <f t="shared" si="108"/>
        <v>0</v>
      </c>
      <c r="W142" s="159">
        <f t="shared" si="109"/>
        <v>0</v>
      </c>
      <c r="X142" s="70"/>
      <c r="Y142" s="155">
        <f t="shared" si="110"/>
        <v>0</v>
      </c>
      <c r="Z142" s="159">
        <f t="shared" si="111"/>
        <v>0</v>
      </c>
      <c r="AA142" s="70"/>
      <c r="AB142" s="155">
        <f t="shared" si="112"/>
        <v>0</v>
      </c>
      <c r="AC142" s="159">
        <f t="shared" si="113"/>
        <v>0</v>
      </c>
      <c r="AD142" s="70">
        <v>2</v>
      </c>
      <c r="AE142" s="155">
        <f t="shared" si="114"/>
        <v>2</v>
      </c>
      <c r="AF142" s="159">
        <f t="shared" si="115"/>
        <v>0</v>
      </c>
      <c r="AG142" s="70"/>
      <c r="AH142" s="155">
        <f t="shared" si="116"/>
        <v>2</v>
      </c>
      <c r="AI142" s="159">
        <f t="shared" si="117"/>
        <v>0</v>
      </c>
      <c r="AJ142" s="162">
        <f t="shared" si="118"/>
        <v>2</v>
      </c>
      <c r="AK142" s="161">
        <f t="shared" si="119"/>
        <v>0</v>
      </c>
    </row>
    <row r="143" spans="1:37" s="53" customFormat="1" outlineLevel="1">
      <c r="A143"/>
      <c r="B143" s="236" t="s">
        <v>83</v>
      </c>
      <c r="C143" s="62" t="s">
        <v>103</v>
      </c>
      <c r="D143" s="70"/>
      <c r="E143" s="79">
        <f t="shared" si="120"/>
        <v>0</v>
      </c>
      <c r="F143" s="70"/>
      <c r="G143" s="155">
        <f t="shared" si="102"/>
        <v>0</v>
      </c>
      <c r="H143" s="159">
        <f t="shared" si="103"/>
        <v>0</v>
      </c>
      <c r="I143" s="70"/>
      <c r="J143" s="155">
        <f t="shared" si="2"/>
        <v>0</v>
      </c>
      <c r="K143" s="159">
        <f t="shared" si="3"/>
        <v>0</v>
      </c>
      <c r="L143" s="70"/>
      <c r="M143" s="155">
        <f t="shared" si="4"/>
        <v>0</v>
      </c>
      <c r="N143" s="159">
        <f t="shared" si="5"/>
        <v>0</v>
      </c>
      <c r="O143" s="70"/>
      <c r="P143" s="155">
        <f t="shared" si="104"/>
        <v>0</v>
      </c>
      <c r="Q143" s="159">
        <f t="shared" si="105"/>
        <v>0</v>
      </c>
      <c r="R143" s="151">
        <f t="shared" si="106"/>
        <v>0</v>
      </c>
      <c r="S143" s="161">
        <f t="shared" si="107"/>
        <v>0</v>
      </c>
      <c r="T143"/>
      <c r="U143" s="70"/>
      <c r="V143" s="155">
        <f t="shared" si="108"/>
        <v>0</v>
      </c>
      <c r="W143" s="159">
        <f t="shared" si="109"/>
        <v>0</v>
      </c>
      <c r="X143" s="70"/>
      <c r="Y143" s="155">
        <f t="shared" si="110"/>
        <v>0</v>
      </c>
      <c r="Z143" s="159">
        <f t="shared" si="111"/>
        <v>0</v>
      </c>
      <c r="AA143" s="70"/>
      <c r="AB143" s="155">
        <f t="shared" si="112"/>
        <v>0</v>
      </c>
      <c r="AC143" s="159">
        <f t="shared" si="113"/>
        <v>0</v>
      </c>
      <c r="AD143" s="70"/>
      <c r="AE143" s="155">
        <f t="shared" si="114"/>
        <v>0</v>
      </c>
      <c r="AF143" s="159">
        <f t="shared" si="115"/>
        <v>0</v>
      </c>
      <c r="AG143" s="70"/>
      <c r="AH143" s="155">
        <f t="shared" si="116"/>
        <v>0</v>
      </c>
      <c r="AI143" s="159">
        <f t="shared" si="117"/>
        <v>0</v>
      </c>
      <c r="AJ143" s="162">
        <f t="shared" si="118"/>
        <v>0</v>
      </c>
      <c r="AK143" s="161">
        <f t="shared" si="119"/>
        <v>0</v>
      </c>
    </row>
    <row r="144" spans="1:37" s="53" customFormat="1" outlineLevel="1">
      <c r="A144"/>
      <c r="B144" s="235" t="s">
        <v>84</v>
      </c>
      <c r="C144" s="62" t="s">
        <v>103</v>
      </c>
      <c r="D144" s="70"/>
      <c r="E144" s="79">
        <f t="shared" si="120"/>
        <v>0</v>
      </c>
      <c r="F144" s="70"/>
      <c r="G144" s="155">
        <f t="shared" si="102"/>
        <v>0</v>
      </c>
      <c r="H144" s="159">
        <f t="shared" si="103"/>
        <v>0</v>
      </c>
      <c r="I144" s="70"/>
      <c r="J144" s="155">
        <f t="shared" si="2"/>
        <v>0</v>
      </c>
      <c r="K144" s="159">
        <f t="shared" si="3"/>
        <v>0</v>
      </c>
      <c r="L144" s="70"/>
      <c r="M144" s="155">
        <f t="shared" si="4"/>
        <v>0</v>
      </c>
      <c r="N144" s="159">
        <f t="shared" si="5"/>
        <v>0</v>
      </c>
      <c r="O144" s="70"/>
      <c r="P144" s="155">
        <f t="shared" si="104"/>
        <v>0</v>
      </c>
      <c r="Q144" s="159">
        <f t="shared" si="105"/>
        <v>0</v>
      </c>
      <c r="R144" s="151">
        <f t="shared" si="106"/>
        <v>0</v>
      </c>
      <c r="S144" s="161">
        <f t="shared" si="107"/>
        <v>0</v>
      </c>
      <c r="T144"/>
      <c r="U144" s="70"/>
      <c r="V144" s="155">
        <f t="shared" si="108"/>
        <v>0</v>
      </c>
      <c r="W144" s="159">
        <f t="shared" si="109"/>
        <v>0</v>
      </c>
      <c r="X144" s="70"/>
      <c r="Y144" s="155">
        <f t="shared" si="110"/>
        <v>0</v>
      </c>
      <c r="Z144" s="159">
        <f t="shared" si="111"/>
        <v>0</v>
      </c>
      <c r="AA144" s="70"/>
      <c r="AB144" s="155">
        <f t="shared" si="112"/>
        <v>0</v>
      </c>
      <c r="AC144" s="159">
        <f t="shared" si="113"/>
        <v>0</v>
      </c>
      <c r="AD144" s="70"/>
      <c r="AE144" s="155">
        <f t="shared" si="114"/>
        <v>0</v>
      </c>
      <c r="AF144" s="159">
        <f t="shared" si="115"/>
        <v>0</v>
      </c>
      <c r="AG144" s="70"/>
      <c r="AH144" s="155">
        <f t="shared" si="116"/>
        <v>0</v>
      </c>
      <c r="AI144" s="159">
        <f t="shared" si="117"/>
        <v>0</v>
      </c>
      <c r="AJ144" s="162">
        <f t="shared" si="118"/>
        <v>0</v>
      </c>
      <c r="AK144" s="161">
        <f t="shared" si="119"/>
        <v>0</v>
      </c>
    </row>
    <row r="145" spans="1:37" s="53" customFormat="1" outlineLevel="1">
      <c r="A145"/>
      <c r="B145" s="237" t="s">
        <v>85</v>
      </c>
      <c r="C145" s="62" t="s">
        <v>103</v>
      </c>
      <c r="D145" s="70"/>
      <c r="E145" s="79">
        <f t="shared" si="120"/>
        <v>0</v>
      </c>
      <c r="F145" s="70"/>
      <c r="G145" s="155">
        <f t="shared" si="102"/>
        <v>0</v>
      </c>
      <c r="H145" s="159">
        <f t="shared" si="103"/>
        <v>0</v>
      </c>
      <c r="I145" s="70"/>
      <c r="J145" s="155">
        <f t="shared" si="2"/>
        <v>0</v>
      </c>
      <c r="K145" s="159">
        <f t="shared" si="3"/>
        <v>0</v>
      </c>
      <c r="L145" s="70"/>
      <c r="M145" s="155">
        <f t="shared" si="4"/>
        <v>0</v>
      </c>
      <c r="N145" s="159">
        <f t="shared" si="5"/>
        <v>0</v>
      </c>
      <c r="O145" s="70"/>
      <c r="P145" s="155">
        <f t="shared" si="104"/>
        <v>0</v>
      </c>
      <c r="Q145" s="159">
        <f t="shared" si="105"/>
        <v>0</v>
      </c>
      <c r="R145" s="151">
        <f t="shared" si="106"/>
        <v>0</v>
      </c>
      <c r="S145" s="161">
        <f t="shared" si="107"/>
        <v>0</v>
      </c>
      <c r="T145"/>
      <c r="U145" s="70"/>
      <c r="V145" s="155">
        <f t="shared" si="108"/>
        <v>0</v>
      </c>
      <c r="W145" s="159">
        <f t="shared" si="109"/>
        <v>0</v>
      </c>
      <c r="X145" s="70"/>
      <c r="Y145" s="155">
        <f t="shared" si="110"/>
        <v>0</v>
      </c>
      <c r="Z145" s="159">
        <f t="shared" si="111"/>
        <v>0</v>
      </c>
      <c r="AA145" s="70"/>
      <c r="AB145" s="155">
        <f t="shared" si="112"/>
        <v>0</v>
      </c>
      <c r="AC145" s="159">
        <f t="shared" si="113"/>
        <v>0</v>
      </c>
      <c r="AD145" s="70"/>
      <c r="AE145" s="155">
        <f t="shared" si="114"/>
        <v>0</v>
      </c>
      <c r="AF145" s="159">
        <f t="shared" si="115"/>
        <v>0</v>
      </c>
      <c r="AG145" s="70"/>
      <c r="AH145" s="155">
        <f t="shared" si="116"/>
        <v>0</v>
      </c>
      <c r="AI145" s="159">
        <f t="shared" si="117"/>
        <v>0</v>
      </c>
      <c r="AJ145" s="162">
        <f t="shared" si="118"/>
        <v>0</v>
      </c>
      <c r="AK145" s="161">
        <f t="shared" si="119"/>
        <v>0</v>
      </c>
    </row>
    <row r="146" spans="1:37" s="53" customFormat="1" outlineLevel="1">
      <c r="A146"/>
      <c r="B146" s="235" t="s">
        <v>86</v>
      </c>
      <c r="C146" s="62" t="s">
        <v>103</v>
      </c>
      <c r="D146" s="70"/>
      <c r="E146" s="79">
        <f t="shared" si="120"/>
        <v>0</v>
      </c>
      <c r="F146" s="70"/>
      <c r="G146" s="155">
        <f t="shared" si="102"/>
        <v>0</v>
      </c>
      <c r="H146" s="159">
        <f t="shared" si="103"/>
        <v>0</v>
      </c>
      <c r="I146" s="70"/>
      <c r="J146" s="155">
        <f t="shared" si="2"/>
        <v>0</v>
      </c>
      <c r="K146" s="159">
        <f t="shared" si="3"/>
        <v>0</v>
      </c>
      <c r="L146" s="70"/>
      <c r="M146" s="155">
        <f t="shared" si="4"/>
        <v>0</v>
      </c>
      <c r="N146" s="159">
        <f t="shared" si="5"/>
        <v>0</v>
      </c>
      <c r="O146" s="70"/>
      <c r="P146" s="155">
        <f t="shared" si="104"/>
        <v>0</v>
      </c>
      <c r="Q146" s="159">
        <f t="shared" si="105"/>
        <v>0</v>
      </c>
      <c r="R146" s="151">
        <f t="shared" si="106"/>
        <v>0</v>
      </c>
      <c r="S146" s="161">
        <f t="shared" si="107"/>
        <v>0</v>
      </c>
      <c r="T146"/>
      <c r="U146" s="70"/>
      <c r="V146" s="155">
        <f t="shared" si="108"/>
        <v>0</v>
      </c>
      <c r="W146" s="159">
        <f t="shared" si="109"/>
        <v>0</v>
      </c>
      <c r="X146" s="70"/>
      <c r="Y146" s="155">
        <f t="shared" si="110"/>
        <v>0</v>
      </c>
      <c r="Z146" s="159">
        <f t="shared" si="111"/>
        <v>0</v>
      </c>
      <c r="AA146" s="70"/>
      <c r="AB146" s="155">
        <f t="shared" si="112"/>
        <v>0</v>
      </c>
      <c r="AC146" s="159">
        <f t="shared" si="113"/>
        <v>0</v>
      </c>
      <c r="AD146" s="70"/>
      <c r="AE146" s="155">
        <f t="shared" si="114"/>
        <v>0</v>
      </c>
      <c r="AF146" s="159">
        <f t="shared" si="115"/>
        <v>0</v>
      </c>
      <c r="AG146" s="70"/>
      <c r="AH146" s="155">
        <f t="shared" si="116"/>
        <v>0</v>
      </c>
      <c r="AI146" s="159">
        <f t="shared" si="117"/>
        <v>0</v>
      </c>
      <c r="AJ146" s="162">
        <f t="shared" si="118"/>
        <v>0</v>
      </c>
      <c r="AK146" s="161">
        <f t="shared" si="119"/>
        <v>0</v>
      </c>
    </row>
    <row r="147" spans="1:37" s="53" customFormat="1" outlineLevel="1">
      <c r="A147"/>
      <c r="B147" s="236" t="s">
        <v>87</v>
      </c>
      <c r="C147" s="62" t="s">
        <v>103</v>
      </c>
      <c r="D147" s="70"/>
      <c r="E147" s="79">
        <f t="shared" si="120"/>
        <v>0</v>
      </c>
      <c r="F147" s="70"/>
      <c r="G147" s="155">
        <f t="shared" si="102"/>
        <v>0</v>
      </c>
      <c r="H147" s="159">
        <f t="shared" si="103"/>
        <v>0</v>
      </c>
      <c r="I147" s="70"/>
      <c r="J147" s="155">
        <f t="shared" si="2"/>
        <v>0</v>
      </c>
      <c r="K147" s="159">
        <f t="shared" si="3"/>
        <v>0</v>
      </c>
      <c r="L147" s="70"/>
      <c r="M147" s="155">
        <f t="shared" si="4"/>
        <v>0</v>
      </c>
      <c r="N147" s="159">
        <f t="shared" si="5"/>
        <v>0</v>
      </c>
      <c r="O147" s="70"/>
      <c r="P147" s="155">
        <f t="shared" si="104"/>
        <v>0</v>
      </c>
      <c r="Q147" s="159">
        <f t="shared" si="105"/>
        <v>0</v>
      </c>
      <c r="R147" s="151">
        <f t="shared" si="106"/>
        <v>0</v>
      </c>
      <c r="S147" s="161">
        <f t="shared" si="107"/>
        <v>0</v>
      </c>
      <c r="T147"/>
      <c r="U147" s="70"/>
      <c r="V147" s="155">
        <f t="shared" si="108"/>
        <v>0</v>
      </c>
      <c r="W147" s="159">
        <f t="shared" si="109"/>
        <v>0</v>
      </c>
      <c r="X147" s="70"/>
      <c r="Y147" s="155">
        <f t="shared" si="110"/>
        <v>0</v>
      </c>
      <c r="Z147" s="159">
        <f t="shared" si="111"/>
        <v>0</v>
      </c>
      <c r="AA147" s="70"/>
      <c r="AB147" s="155">
        <f t="shared" si="112"/>
        <v>0</v>
      </c>
      <c r="AC147" s="159">
        <f t="shared" si="113"/>
        <v>0</v>
      </c>
      <c r="AD147" s="70"/>
      <c r="AE147" s="155">
        <f t="shared" si="114"/>
        <v>0</v>
      </c>
      <c r="AF147" s="159">
        <f t="shared" si="115"/>
        <v>0</v>
      </c>
      <c r="AG147" s="70"/>
      <c r="AH147" s="155">
        <f t="shared" si="116"/>
        <v>0</v>
      </c>
      <c r="AI147" s="159">
        <f t="shared" si="117"/>
        <v>0</v>
      </c>
      <c r="AJ147" s="162">
        <f t="shared" si="118"/>
        <v>0</v>
      </c>
      <c r="AK147" s="161">
        <f t="shared" si="119"/>
        <v>0</v>
      </c>
    </row>
    <row r="148" spans="1:37" s="53" customFormat="1" outlineLevel="1">
      <c r="A148"/>
      <c r="B148" s="235" t="s">
        <v>88</v>
      </c>
      <c r="C148" s="62" t="s">
        <v>103</v>
      </c>
      <c r="D148" s="70"/>
      <c r="E148" s="79">
        <f t="shared" si="120"/>
        <v>0</v>
      </c>
      <c r="F148" s="70"/>
      <c r="G148" s="155">
        <f t="shared" si="102"/>
        <v>0</v>
      </c>
      <c r="H148" s="159">
        <f t="shared" si="103"/>
        <v>0</v>
      </c>
      <c r="I148" s="70"/>
      <c r="J148" s="155">
        <f t="shared" si="2"/>
        <v>0</v>
      </c>
      <c r="K148" s="159">
        <f t="shared" si="3"/>
        <v>0</v>
      </c>
      <c r="L148" s="70"/>
      <c r="M148" s="155">
        <f t="shared" si="4"/>
        <v>0</v>
      </c>
      <c r="N148" s="159">
        <f t="shared" si="5"/>
        <v>0</v>
      </c>
      <c r="O148" s="70"/>
      <c r="P148" s="155">
        <f t="shared" si="104"/>
        <v>0</v>
      </c>
      <c r="Q148" s="159">
        <f t="shared" si="105"/>
        <v>0</v>
      </c>
      <c r="R148" s="151">
        <f t="shared" si="106"/>
        <v>0</v>
      </c>
      <c r="S148" s="161">
        <f t="shared" si="107"/>
        <v>0</v>
      </c>
      <c r="T148"/>
      <c r="U148" s="70"/>
      <c r="V148" s="155">
        <f t="shared" si="108"/>
        <v>0</v>
      </c>
      <c r="W148" s="159">
        <f t="shared" si="109"/>
        <v>0</v>
      </c>
      <c r="X148" s="70"/>
      <c r="Y148" s="155">
        <f t="shared" si="110"/>
        <v>0</v>
      </c>
      <c r="Z148" s="159">
        <f t="shared" si="111"/>
        <v>0</v>
      </c>
      <c r="AA148" s="70"/>
      <c r="AB148" s="155">
        <f t="shared" si="112"/>
        <v>0</v>
      </c>
      <c r="AC148" s="159">
        <f t="shared" si="113"/>
        <v>0</v>
      </c>
      <c r="AD148" s="70"/>
      <c r="AE148" s="155">
        <f t="shared" si="114"/>
        <v>0</v>
      </c>
      <c r="AF148" s="159">
        <f t="shared" si="115"/>
        <v>0</v>
      </c>
      <c r="AG148" s="70"/>
      <c r="AH148" s="155">
        <f t="shared" si="116"/>
        <v>0</v>
      </c>
      <c r="AI148" s="159">
        <f t="shared" si="117"/>
        <v>0</v>
      </c>
      <c r="AJ148" s="162">
        <f t="shared" si="118"/>
        <v>0</v>
      </c>
      <c r="AK148" s="161">
        <f t="shared" si="119"/>
        <v>0</v>
      </c>
    </row>
    <row r="149" spans="1:37" s="53" customFormat="1" outlineLevel="1">
      <c r="A149"/>
      <c r="B149" s="236" t="s">
        <v>89</v>
      </c>
      <c r="C149" s="62" t="s">
        <v>103</v>
      </c>
      <c r="D149" s="70"/>
      <c r="E149" s="79">
        <f t="shared" si="120"/>
        <v>0</v>
      </c>
      <c r="F149" s="70"/>
      <c r="G149" s="155">
        <f t="shared" si="102"/>
        <v>0</v>
      </c>
      <c r="H149" s="159">
        <f t="shared" si="103"/>
        <v>0</v>
      </c>
      <c r="I149" s="70"/>
      <c r="J149" s="155">
        <f t="shared" si="2"/>
        <v>0</v>
      </c>
      <c r="K149" s="159">
        <f t="shared" si="3"/>
        <v>0</v>
      </c>
      <c r="L149" s="70"/>
      <c r="M149" s="155">
        <f t="shared" si="4"/>
        <v>0</v>
      </c>
      <c r="N149" s="159">
        <f t="shared" si="5"/>
        <v>0</v>
      </c>
      <c r="O149" s="70"/>
      <c r="P149" s="155">
        <f t="shared" si="104"/>
        <v>0</v>
      </c>
      <c r="Q149" s="159">
        <f t="shared" si="105"/>
        <v>0</v>
      </c>
      <c r="R149" s="151">
        <f t="shared" si="106"/>
        <v>0</v>
      </c>
      <c r="S149" s="161">
        <f t="shared" si="107"/>
        <v>0</v>
      </c>
      <c r="T149"/>
      <c r="U149" s="70"/>
      <c r="V149" s="155">
        <f t="shared" si="108"/>
        <v>0</v>
      </c>
      <c r="W149" s="159">
        <f t="shared" si="109"/>
        <v>0</v>
      </c>
      <c r="X149" s="70"/>
      <c r="Y149" s="155">
        <f t="shared" si="110"/>
        <v>0</v>
      </c>
      <c r="Z149" s="159">
        <f t="shared" si="111"/>
        <v>0</v>
      </c>
      <c r="AA149" s="70"/>
      <c r="AB149" s="155">
        <f t="shared" si="112"/>
        <v>0</v>
      </c>
      <c r="AC149" s="159">
        <f t="shared" si="113"/>
        <v>0</v>
      </c>
      <c r="AD149" s="70"/>
      <c r="AE149" s="155">
        <f t="shared" si="114"/>
        <v>0</v>
      </c>
      <c r="AF149" s="159">
        <f t="shared" si="115"/>
        <v>0</v>
      </c>
      <c r="AG149" s="70"/>
      <c r="AH149" s="155">
        <f t="shared" si="116"/>
        <v>0</v>
      </c>
      <c r="AI149" s="159">
        <f t="shared" si="117"/>
        <v>0</v>
      </c>
      <c r="AJ149" s="162">
        <f t="shared" si="118"/>
        <v>0</v>
      </c>
      <c r="AK149" s="161">
        <f t="shared" si="119"/>
        <v>0</v>
      </c>
    </row>
    <row r="150" spans="1:37" s="53" customFormat="1" outlineLevel="1">
      <c r="A150"/>
      <c r="B150" s="235" t="s">
        <v>90</v>
      </c>
      <c r="C150" s="62" t="s">
        <v>103</v>
      </c>
      <c r="D150" s="70"/>
      <c r="E150" s="79">
        <f t="shared" si="120"/>
        <v>0</v>
      </c>
      <c r="F150" s="70"/>
      <c r="G150" s="155">
        <f t="shared" si="102"/>
        <v>0</v>
      </c>
      <c r="H150" s="159">
        <f t="shared" si="103"/>
        <v>0</v>
      </c>
      <c r="I150" s="70"/>
      <c r="J150" s="155">
        <f t="shared" si="2"/>
        <v>0</v>
      </c>
      <c r="K150" s="159">
        <f t="shared" si="3"/>
        <v>0</v>
      </c>
      <c r="L150" s="70"/>
      <c r="M150" s="155">
        <f t="shared" si="4"/>
        <v>0</v>
      </c>
      <c r="N150" s="159">
        <f t="shared" si="5"/>
        <v>0</v>
      </c>
      <c r="O150" s="70"/>
      <c r="P150" s="155">
        <f t="shared" si="104"/>
        <v>0</v>
      </c>
      <c r="Q150" s="159">
        <f t="shared" si="105"/>
        <v>0</v>
      </c>
      <c r="R150" s="151">
        <f t="shared" si="106"/>
        <v>0</v>
      </c>
      <c r="S150" s="161">
        <f t="shared" si="107"/>
        <v>0</v>
      </c>
      <c r="T150"/>
      <c r="U150" s="70"/>
      <c r="V150" s="155">
        <f t="shared" si="108"/>
        <v>0</v>
      </c>
      <c r="W150" s="159">
        <f t="shared" si="109"/>
        <v>0</v>
      </c>
      <c r="X150" s="70"/>
      <c r="Y150" s="155">
        <f t="shared" si="110"/>
        <v>0</v>
      </c>
      <c r="Z150" s="159">
        <f t="shared" si="111"/>
        <v>0</v>
      </c>
      <c r="AA150" s="70"/>
      <c r="AB150" s="155">
        <f t="shared" si="112"/>
        <v>0</v>
      </c>
      <c r="AC150" s="159">
        <f t="shared" si="113"/>
        <v>0</v>
      </c>
      <c r="AD150" s="70"/>
      <c r="AE150" s="155">
        <f t="shared" si="114"/>
        <v>0</v>
      </c>
      <c r="AF150" s="159">
        <f t="shared" si="115"/>
        <v>0</v>
      </c>
      <c r="AG150" s="70"/>
      <c r="AH150" s="155">
        <f t="shared" si="116"/>
        <v>0</v>
      </c>
      <c r="AI150" s="159">
        <f t="shared" si="117"/>
        <v>0</v>
      </c>
      <c r="AJ150" s="162">
        <f t="shared" si="118"/>
        <v>0</v>
      </c>
      <c r="AK150" s="161">
        <f t="shared" si="119"/>
        <v>0</v>
      </c>
    </row>
    <row r="151" spans="1:37" s="53" customFormat="1" outlineLevel="1">
      <c r="A151"/>
      <c r="B151" s="236" t="s">
        <v>91</v>
      </c>
      <c r="C151" s="62" t="s">
        <v>103</v>
      </c>
      <c r="D151" s="70"/>
      <c r="E151" s="79">
        <v>1</v>
      </c>
      <c r="F151" s="70"/>
      <c r="G151" s="155">
        <f t="shared" si="102"/>
        <v>1</v>
      </c>
      <c r="H151" s="159">
        <f t="shared" si="103"/>
        <v>0</v>
      </c>
      <c r="I151" s="70"/>
      <c r="J151" s="155">
        <f t="shared" si="2"/>
        <v>1</v>
      </c>
      <c r="K151" s="159">
        <f t="shared" si="3"/>
        <v>0</v>
      </c>
      <c r="L151" s="70"/>
      <c r="M151" s="155">
        <f t="shared" si="4"/>
        <v>1</v>
      </c>
      <c r="N151" s="159">
        <f t="shared" si="5"/>
        <v>0</v>
      </c>
      <c r="O151" s="70"/>
      <c r="P151" s="155">
        <f t="shared" si="104"/>
        <v>1</v>
      </c>
      <c r="Q151" s="159">
        <f t="shared" si="105"/>
        <v>0</v>
      </c>
      <c r="R151" s="151">
        <f t="shared" si="106"/>
        <v>0</v>
      </c>
      <c r="S151" s="161">
        <f t="shared" si="107"/>
        <v>0</v>
      </c>
      <c r="T151"/>
      <c r="U151" s="70"/>
      <c r="V151" s="155">
        <f t="shared" si="108"/>
        <v>1</v>
      </c>
      <c r="W151" s="159">
        <f t="shared" si="109"/>
        <v>0</v>
      </c>
      <c r="X151" s="70"/>
      <c r="Y151" s="155">
        <f t="shared" si="110"/>
        <v>1</v>
      </c>
      <c r="Z151" s="159">
        <f t="shared" si="111"/>
        <v>0</v>
      </c>
      <c r="AA151" s="70"/>
      <c r="AB151" s="155">
        <f t="shared" si="112"/>
        <v>1</v>
      </c>
      <c r="AC151" s="159">
        <f t="shared" si="113"/>
        <v>0</v>
      </c>
      <c r="AD151" s="70"/>
      <c r="AE151" s="155">
        <f t="shared" si="114"/>
        <v>1</v>
      </c>
      <c r="AF151" s="159">
        <f t="shared" si="115"/>
        <v>0</v>
      </c>
      <c r="AG151" s="70"/>
      <c r="AH151" s="155">
        <f t="shared" si="116"/>
        <v>1</v>
      </c>
      <c r="AI151" s="159">
        <f t="shared" si="117"/>
        <v>0</v>
      </c>
      <c r="AJ151" s="162">
        <f t="shared" si="118"/>
        <v>0</v>
      </c>
      <c r="AK151" s="161">
        <f t="shared" si="119"/>
        <v>0</v>
      </c>
    </row>
    <row r="152" spans="1:37" s="53" customFormat="1" outlineLevel="1">
      <c r="A152"/>
      <c r="B152" s="236" t="s">
        <v>92</v>
      </c>
      <c r="C152" s="62" t="s">
        <v>103</v>
      </c>
      <c r="D152" s="70"/>
      <c r="E152" s="79">
        <v>2</v>
      </c>
      <c r="F152" s="70"/>
      <c r="G152" s="155">
        <f t="shared" si="102"/>
        <v>2</v>
      </c>
      <c r="H152" s="159">
        <f t="shared" si="103"/>
        <v>0</v>
      </c>
      <c r="I152" s="70"/>
      <c r="J152" s="155">
        <f t="shared" si="2"/>
        <v>2</v>
      </c>
      <c r="K152" s="159">
        <f t="shared" si="3"/>
        <v>0</v>
      </c>
      <c r="L152" s="70"/>
      <c r="M152" s="155">
        <f t="shared" si="4"/>
        <v>2</v>
      </c>
      <c r="N152" s="159">
        <f t="shared" si="5"/>
        <v>0</v>
      </c>
      <c r="O152" s="70"/>
      <c r="P152" s="155">
        <f t="shared" si="104"/>
        <v>2</v>
      </c>
      <c r="Q152" s="159">
        <f t="shared" si="105"/>
        <v>0</v>
      </c>
      <c r="R152" s="151">
        <f t="shared" si="106"/>
        <v>0</v>
      </c>
      <c r="S152" s="161">
        <f t="shared" si="107"/>
        <v>0</v>
      </c>
      <c r="T152"/>
      <c r="U152" s="70"/>
      <c r="V152" s="155">
        <f t="shared" si="108"/>
        <v>2</v>
      </c>
      <c r="W152" s="159">
        <f t="shared" si="109"/>
        <v>0</v>
      </c>
      <c r="X152" s="70">
        <v>1</v>
      </c>
      <c r="Y152" s="155">
        <f t="shared" si="110"/>
        <v>3</v>
      </c>
      <c r="Z152" s="159">
        <f t="shared" si="111"/>
        <v>0.5</v>
      </c>
      <c r="AA152" s="70"/>
      <c r="AB152" s="155">
        <f t="shared" si="112"/>
        <v>3</v>
      </c>
      <c r="AC152" s="159">
        <f t="shared" si="113"/>
        <v>0</v>
      </c>
      <c r="AD152" s="70"/>
      <c r="AE152" s="155">
        <f t="shared" si="114"/>
        <v>3</v>
      </c>
      <c r="AF152" s="159">
        <f t="shared" si="115"/>
        <v>0</v>
      </c>
      <c r="AG152" s="70"/>
      <c r="AH152" s="155">
        <f t="shared" si="116"/>
        <v>3</v>
      </c>
      <c r="AI152" s="159">
        <f t="shared" si="117"/>
        <v>0</v>
      </c>
      <c r="AJ152" s="162">
        <f t="shared" si="118"/>
        <v>1</v>
      </c>
      <c r="AK152" s="161">
        <f t="shared" si="119"/>
        <v>0.1066819197003217</v>
      </c>
    </row>
    <row r="153" spans="1:37" s="53" customFormat="1" outlineLevel="1">
      <c r="A153"/>
      <c r="B153" s="235" t="s">
        <v>84</v>
      </c>
      <c r="C153" s="62" t="s">
        <v>103</v>
      </c>
      <c r="D153" s="70"/>
      <c r="E153" s="79"/>
      <c r="F153" s="70"/>
      <c r="G153" s="155">
        <f t="shared" si="102"/>
        <v>0</v>
      </c>
      <c r="H153" s="159">
        <f t="shared" si="103"/>
        <v>0</v>
      </c>
      <c r="I153" s="70"/>
      <c r="J153" s="155">
        <f t="shared" si="2"/>
        <v>0</v>
      </c>
      <c r="K153" s="159">
        <f t="shared" si="3"/>
        <v>0</v>
      </c>
      <c r="L153" s="70"/>
      <c r="M153" s="155">
        <f t="shared" si="4"/>
        <v>0</v>
      </c>
      <c r="N153" s="159">
        <f t="shared" si="5"/>
        <v>0</v>
      </c>
      <c r="O153" s="70"/>
      <c r="P153" s="155">
        <f t="shared" si="104"/>
        <v>0</v>
      </c>
      <c r="Q153" s="159">
        <f t="shared" si="105"/>
        <v>0</v>
      </c>
      <c r="R153" s="151">
        <f t="shared" si="106"/>
        <v>0</v>
      </c>
      <c r="S153" s="161">
        <f t="shared" si="107"/>
        <v>0</v>
      </c>
      <c r="T153"/>
      <c r="U153" s="70"/>
      <c r="V153" s="155">
        <f t="shared" si="108"/>
        <v>0</v>
      </c>
      <c r="W153" s="159">
        <f t="shared" si="109"/>
        <v>0</v>
      </c>
      <c r="X153" s="70"/>
      <c r="Y153" s="155">
        <f t="shared" si="110"/>
        <v>0</v>
      </c>
      <c r="Z153" s="159">
        <f t="shared" si="111"/>
        <v>0</v>
      </c>
      <c r="AA153" s="70"/>
      <c r="AB153" s="155">
        <f t="shared" si="112"/>
        <v>0</v>
      </c>
      <c r="AC153" s="159">
        <f t="shared" si="113"/>
        <v>0</v>
      </c>
      <c r="AD153" s="70"/>
      <c r="AE153" s="155">
        <f t="shared" si="114"/>
        <v>0</v>
      </c>
      <c r="AF153" s="159">
        <f t="shared" si="115"/>
        <v>0</v>
      </c>
      <c r="AG153" s="70"/>
      <c r="AH153" s="155">
        <f t="shared" si="116"/>
        <v>0</v>
      </c>
      <c r="AI153" s="159">
        <f t="shared" si="117"/>
        <v>0</v>
      </c>
      <c r="AJ153" s="162">
        <f t="shared" si="118"/>
        <v>0</v>
      </c>
      <c r="AK153" s="161">
        <f t="shared" si="119"/>
        <v>0</v>
      </c>
    </row>
    <row r="154" spans="1:37" s="53" customFormat="1" outlineLevel="1">
      <c r="A154"/>
      <c r="B154" s="236" t="s">
        <v>93</v>
      </c>
      <c r="C154" s="62" t="s">
        <v>103</v>
      </c>
      <c r="D154" s="70"/>
      <c r="E154" s="79">
        <v>2</v>
      </c>
      <c r="F154" s="70"/>
      <c r="G154" s="155">
        <f t="shared" si="102"/>
        <v>2</v>
      </c>
      <c r="H154" s="159">
        <f t="shared" si="103"/>
        <v>0</v>
      </c>
      <c r="I154" s="70"/>
      <c r="J154" s="155">
        <f t="shared" si="2"/>
        <v>2</v>
      </c>
      <c r="K154" s="159">
        <f t="shared" si="3"/>
        <v>0</v>
      </c>
      <c r="L154" s="70"/>
      <c r="M154" s="155">
        <f t="shared" si="4"/>
        <v>2</v>
      </c>
      <c r="N154" s="159">
        <f t="shared" si="5"/>
        <v>0</v>
      </c>
      <c r="O154" s="70"/>
      <c r="P154" s="155">
        <f t="shared" si="104"/>
        <v>2</v>
      </c>
      <c r="Q154" s="159">
        <f t="shared" si="105"/>
        <v>0</v>
      </c>
      <c r="R154" s="151">
        <f t="shared" si="106"/>
        <v>0</v>
      </c>
      <c r="S154" s="161">
        <f t="shared" si="107"/>
        <v>0</v>
      </c>
      <c r="T154"/>
      <c r="U154" s="70">
        <v>2</v>
      </c>
      <c r="V154" s="155">
        <f t="shared" si="108"/>
        <v>4</v>
      </c>
      <c r="W154" s="159">
        <f t="shared" si="109"/>
        <v>1</v>
      </c>
      <c r="X154" s="70"/>
      <c r="Y154" s="155">
        <f t="shared" si="110"/>
        <v>4</v>
      </c>
      <c r="Z154" s="159">
        <f t="shared" si="111"/>
        <v>0</v>
      </c>
      <c r="AA154" s="70"/>
      <c r="AB154" s="155">
        <f t="shared" si="112"/>
        <v>4</v>
      </c>
      <c r="AC154" s="159">
        <f t="shared" si="113"/>
        <v>0</v>
      </c>
      <c r="AD154" s="70"/>
      <c r="AE154" s="155">
        <f t="shared" si="114"/>
        <v>4</v>
      </c>
      <c r="AF154" s="159">
        <f t="shared" si="115"/>
        <v>0</v>
      </c>
      <c r="AG154" s="70"/>
      <c r="AH154" s="155">
        <f t="shared" si="116"/>
        <v>4</v>
      </c>
      <c r="AI154" s="159">
        <f t="shared" si="117"/>
        <v>0</v>
      </c>
      <c r="AJ154" s="162">
        <f t="shared" si="118"/>
        <v>2</v>
      </c>
      <c r="AK154" s="161">
        <f t="shared" si="119"/>
        <v>0</v>
      </c>
    </row>
    <row r="155" spans="1:37" s="53" customFormat="1" outlineLevel="1">
      <c r="A155"/>
      <c r="B155" s="235" t="s">
        <v>94</v>
      </c>
      <c r="C155" s="62" t="s">
        <v>103</v>
      </c>
      <c r="D155" s="70"/>
      <c r="E155" s="79"/>
      <c r="F155" s="70"/>
      <c r="G155" s="155">
        <f t="shared" si="102"/>
        <v>0</v>
      </c>
      <c r="H155" s="159">
        <f t="shared" si="103"/>
        <v>0</v>
      </c>
      <c r="I155" s="70"/>
      <c r="J155" s="155">
        <f t="shared" si="2"/>
        <v>0</v>
      </c>
      <c r="K155" s="159">
        <f t="shared" si="3"/>
        <v>0</v>
      </c>
      <c r="L155" s="70"/>
      <c r="M155" s="155">
        <f t="shared" si="4"/>
        <v>0</v>
      </c>
      <c r="N155" s="159">
        <f t="shared" si="5"/>
        <v>0</v>
      </c>
      <c r="O155" s="70"/>
      <c r="P155" s="155">
        <f t="shared" si="104"/>
        <v>0</v>
      </c>
      <c r="Q155" s="159">
        <f t="shared" si="105"/>
        <v>0</v>
      </c>
      <c r="R155" s="151">
        <f t="shared" si="106"/>
        <v>0</v>
      </c>
      <c r="S155" s="161">
        <f t="shared" si="107"/>
        <v>0</v>
      </c>
      <c r="T155"/>
      <c r="U155" s="70"/>
      <c r="V155" s="155">
        <f t="shared" si="108"/>
        <v>0</v>
      </c>
      <c r="W155" s="159">
        <f t="shared" si="109"/>
        <v>0</v>
      </c>
      <c r="X155" s="70"/>
      <c r="Y155" s="155">
        <f t="shared" si="110"/>
        <v>0</v>
      </c>
      <c r="Z155" s="159">
        <f t="shared" si="111"/>
        <v>0</v>
      </c>
      <c r="AA155" s="70"/>
      <c r="AB155" s="155">
        <f t="shared" si="112"/>
        <v>0</v>
      </c>
      <c r="AC155" s="159">
        <f t="shared" si="113"/>
        <v>0</v>
      </c>
      <c r="AD155" s="70"/>
      <c r="AE155" s="155">
        <f t="shared" si="114"/>
        <v>0</v>
      </c>
      <c r="AF155" s="159">
        <f t="shared" si="115"/>
        <v>0</v>
      </c>
      <c r="AG155" s="70"/>
      <c r="AH155" s="155">
        <f t="shared" si="116"/>
        <v>0</v>
      </c>
      <c r="AI155" s="159">
        <f t="shared" si="117"/>
        <v>0</v>
      </c>
      <c r="AJ155" s="162">
        <f t="shared" si="118"/>
        <v>0</v>
      </c>
      <c r="AK155" s="161">
        <f t="shared" si="119"/>
        <v>0</v>
      </c>
    </row>
    <row r="156" spans="1:37" s="53" customFormat="1" outlineLevel="1">
      <c r="A156"/>
      <c r="B156" s="236" t="s">
        <v>95</v>
      </c>
      <c r="C156" s="62" t="s">
        <v>103</v>
      </c>
      <c r="D156" s="70"/>
      <c r="E156" s="79">
        <v>1</v>
      </c>
      <c r="F156" s="70"/>
      <c r="G156" s="155">
        <f t="shared" si="102"/>
        <v>1</v>
      </c>
      <c r="H156" s="159">
        <f t="shared" si="103"/>
        <v>0</v>
      </c>
      <c r="I156" s="70"/>
      <c r="J156" s="155">
        <f t="shared" si="2"/>
        <v>1</v>
      </c>
      <c r="K156" s="159">
        <f t="shared" si="3"/>
        <v>0</v>
      </c>
      <c r="L156" s="70"/>
      <c r="M156" s="155">
        <f t="shared" si="4"/>
        <v>1</v>
      </c>
      <c r="N156" s="159">
        <f t="shared" si="5"/>
        <v>0</v>
      </c>
      <c r="O156" s="70"/>
      <c r="P156" s="155">
        <f t="shared" si="104"/>
        <v>1</v>
      </c>
      <c r="Q156" s="159">
        <f t="shared" si="105"/>
        <v>0</v>
      </c>
      <c r="R156" s="151">
        <f t="shared" si="106"/>
        <v>0</v>
      </c>
      <c r="S156" s="161">
        <f t="shared" si="107"/>
        <v>0</v>
      </c>
      <c r="T156"/>
      <c r="U156" s="70"/>
      <c r="V156" s="155">
        <f t="shared" si="108"/>
        <v>1</v>
      </c>
      <c r="W156" s="159">
        <f t="shared" si="109"/>
        <v>0</v>
      </c>
      <c r="X156" s="70"/>
      <c r="Y156" s="155">
        <f t="shared" si="110"/>
        <v>1</v>
      </c>
      <c r="Z156" s="159">
        <f t="shared" si="111"/>
        <v>0</v>
      </c>
      <c r="AA156" s="70"/>
      <c r="AB156" s="155">
        <f t="shared" si="112"/>
        <v>1</v>
      </c>
      <c r="AC156" s="159">
        <f t="shared" si="113"/>
        <v>0</v>
      </c>
      <c r="AD156" s="70"/>
      <c r="AE156" s="155">
        <f t="shared" si="114"/>
        <v>1</v>
      </c>
      <c r="AF156" s="159">
        <f t="shared" si="115"/>
        <v>0</v>
      </c>
      <c r="AG156" s="70"/>
      <c r="AH156" s="155">
        <f t="shared" si="116"/>
        <v>1</v>
      </c>
      <c r="AI156" s="159">
        <f t="shared" si="117"/>
        <v>0</v>
      </c>
      <c r="AJ156" s="162">
        <f t="shared" si="118"/>
        <v>0</v>
      </c>
      <c r="AK156" s="161">
        <f t="shared" si="119"/>
        <v>0</v>
      </c>
    </row>
    <row r="157" spans="1:37" s="53" customFormat="1" outlineLevel="1">
      <c r="A157"/>
      <c r="B157" s="236" t="s">
        <v>96</v>
      </c>
      <c r="C157" s="62" t="s">
        <v>103</v>
      </c>
      <c r="D157" s="70"/>
      <c r="E157" s="79">
        <v>1</v>
      </c>
      <c r="F157" s="70"/>
      <c r="G157" s="155">
        <f t="shared" si="102"/>
        <v>1</v>
      </c>
      <c r="H157" s="159">
        <f t="shared" si="103"/>
        <v>0</v>
      </c>
      <c r="I157" s="70"/>
      <c r="J157" s="155">
        <f t="shared" si="2"/>
        <v>1</v>
      </c>
      <c r="K157" s="159">
        <f t="shared" si="3"/>
        <v>0</v>
      </c>
      <c r="L157" s="70"/>
      <c r="M157" s="155">
        <f t="shared" si="4"/>
        <v>1</v>
      </c>
      <c r="N157" s="159">
        <f t="shared" si="5"/>
        <v>0</v>
      </c>
      <c r="O157" s="70"/>
      <c r="P157" s="155">
        <f t="shared" si="104"/>
        <v>1</v>
      </c>
      <c r="Q157" s="159">
        <f t="shared" si="105"/>
        <v>0</v>
      </c>
      <c r="R157" s="151">
        <f t="shared" si="106"/>
        <v>0</v>
      </c>
      <c r="S157" s="161">
        <f t="shared" si="107"/>
        <v>0</v>
      </c>
      <c r="T157"/>
      <c r="U157" s="70">
        <v>1</v>
      </c>
      <c r="V157" s="155">
        <f t="shared" si="108"/>
        <v>2</v>
      </c>
      <c r="W157" s="159">
        <f t="shared" si="109"/>
        <v>1</v>
      </c>
      <c r="X157" s="70">
        <v>1</v>
      </c>
      <c r="Y157" s="155">
        <f t="shared" si="110"/>
        <v>3</v>
      </c>
      <c r="Z157" s="159">
        <f t="shared" si="111"/>
        <v>0.5</v>
      </c>
      <c r="AA157" s="70"/>
      <c r="AB157" s="155">
        <f t="shared" si="112"/>
        <v>3</v>
      </c>
      <c r="AC157" s="159">
        <f t="shared" si="113"/>
        <v>0</v>
      </c>
      <c r="AD157" s="70"/>
      <c r="AE157" s="155">
        <f t="shared" si="114"/>
        <v>3</v>
      </c>
      <c r="AF157" s="159">
        <f t="shared" si="115"/>
        <v>0</v>
      </c>
      <c r="AG157" s="70"/>
      <c r="AH157" s="155">
        <f t="shared" si="116"/>
        <v>3</v>
      </c>
      <c r="AI157" s="159">
        <f t="shared" si="117"/>
        <v>0</v>
      </c>
      <c r="AJ157" s="162">
        <f t="shared" si="118"/>
        <v>2</v>
      </c>
      <c r="AK157" s="161">
        <f t="shared" si="119"/>
        <v>0.1066819197003217</v>
      </c>
    </row>
    <row r="158" spans="1:37" outlineLevel="1">
      <c r="B158" s="49" t="s">
        <v>135</v>
      </c>
      <c r="C158" s="46" t="s">
        <v>103</v>
      </c>
      <c r="D158" s="157">
        <f>SUM(D135:D157)</f>
        <v>0</v>
      </c>
      <c r="E158" s="156">
        <f>SUM(E135:E157)</f>
        <v>7</v>
      </c>
      <c r="F158" s="157">
        <f>SUM(F135:F157)</f>
        <v>0</v>
      </c>
      <c r="G158" s="156">
        <f>SUM(G135:G157)</f>
        <v>7</v>
      </c>
      <c r="H158" s="160">
        <f>IFERROR((G158-E158)/E158,0)</f>
        <v>0</v>
      </c>
      <c r="I158" s="157">
        <f>SUM(I135:I157)</f>
        <v>0</v>
      </c>
      <c r="J158" s="156">
        <f>SUM(J135:J157)</f>
        <v>7</v>
      </c>
      <c r="K158" s="160">
        <f t="shared" ref="K158" si="121">IFERROR((J158-G158)/G158,0)</f>
        <v>0</v>
      </c>
      <c r="L158" s="157">
        <f>SUM(L135:L157)</f>
        <v>0</v>
      </c>
      <c r="M158" s="156">
        <f>SUM(M135:M157)</f>
        <v>7</v>
      </c>
      <c r="N158" s="160">
        <f t="shared" ref="N158" si="122">IFERROR((M158-J158)/J158,0)</f>
        <v>0</v>
      </c>
      <c r="O158" s="157">
        <f>SUM(O135:O157)</f>
        <v>0</v>
      </c>
      <c r="P158" s="156">
        <f>SUM(P135:P157)</f>
        <v>7</v>
      </c>
      <c r="Q158" s="160">
        <f t="shared" si="105"/>
        <v>0</v>
      </c>
      <c r="R158" s="151">
        <f t="shared" si="106"/>
        <v>0</v>
      </c>
      <c r="S158" s="161">
        <f t="shared" si="107"/>
        <v>0</v>
      </c>
      <c r="U158" s="157">
        <f>SUM(U135:U157)</f>
        <v>4</v>
      </c>
      <c r="V158" s="156">
        <f>SUM(V135:V157)</f>
        <v>11</v>
      </c>
      <c r="W158" s="160">
        <f>IFERROR((V158-P158)/P158,0)</f>
        <v>0.5714285714285714</v>
      </c>
      <c r="X158" s="157">
        <f>SUM(X135:X157)</f>
        <v>3</v>
      </c>
      <c r="Y158" s="156">
        <f>SUM(Y135:Y157)</f>
        <v>14</v>
      </c>
      <c r="Z158" s="160">
        <f t="shared" ref="Z158" si="123">IFERROR((Y158-V158)/V158,0)</f>
        <v>0.27272727272727271</v>
      </c>
      <c r="AA158" s="157">
        <f>SUM(AA135:AA157)</f>
        <v>0</v>
      </c>
      <c r="AB158" s="156">
        <f>SUM(AB135:AB157)</f>
        <v>14</v>
      </c>
      <c r="AC158" s="160">
        <f t="shared" ref="AC158" si="124">IFERROR((AB158-Y158)/Y158,0)</f>
        <v>0</v>
      </c>
      <c r="AD158" s="157">
        <f>SUM(AD135:AD157)</f>
        <v>4</v>
      </c>
      <c r="AE158" s="156">
        <f>SUM(AE135:AE157)</f>
        <v>18</v>
      </c>
      <c r="AF158" s="160">
        <f t="shared" ref="AF158" si="125">IFERROR((AE158-AB158)/AB158,0)</f>
        <v>0.2857142857142857</v>
      </c>
      <c r="AG158" s="157">
        <f>SUM(AG135:AG157)</f>
        <v>0</v>
      </c>
      <c r="AH158" s="156">
        <f>SUM(AH135:AH157)</f>
        <v>18</v>
      </c>
      <c r="AI158" s="160">
        <f>IFERROR((AH158-AE158)/AE158,0)</f>
        <v>0</v>
      </c>
      <c r="AJ158" s="156">
        <f>SUM(AJ135:AJ157)</f>
        <v>11</v>
      </c>
      <c r="AK158" s="161">
        <f t="shared" ref="AK158" si="126">IFERROR((AH158/V158)^(1/4)-1,0)</f>
        <v>0.13101914136484116</v>
      </c>
    </row>
    <row r="160" spans="1:37" ht="17.25" customHeight="1">
      <c r="B160" s="293" t="s">
        <v>158</v>
      </c>
      <c r="C160" s="293"/>
      <c r="D160" s="293"/>
      <c r="E160" s="293"/>
      <c r="F160" s="293"/>
      <c r="G160" s="293"/>
      <c r="H160" s="293"/>
      <c r="I160" s="293"/>
      <c r="J160" s="293"/>
      <c r="K160" s="293"/>
      <c r="L160" s="293"/>
      <c r="M160" s="293"/>
      <c r="N160" s="293"/>
      <c r="O160" s="293"/>
      <c r="P160" s="293"/>
      <c r="Q160" s="293"/>
      <c r="R160" s="293"/>
      <c r="S160" s="293"/>
      <c r="T160" s="293"/>
      <c r="U160" s="293"/>
      <c r="V160" s="293"/>
      <c r="W160" s="293"/>
      <c r="X160" s="293"/>
      <c r="Y160" s="293"/>
      <c r="Z160" s="293"/>
      <c r="AA160" s="293"/>
      <c r="AB160" s="293"/>
      <c r="AC160" s="293"/>
      <c r="AD160" s="293"/>
      <c r="AE160" s="293"/>
      <c r="AF160" s="293"/>
      <c r="AG160" s="293"/>
      <c r="AH160" s="293"/>
      <c r="AI160" s="293"/>
      <c r="AJ160" s="293"/>
      <c r="AK160" s="329"/>
    </row>
    <row r="161" spans="1:37" ht="5.45" customHeight="1" outlineLevel="1">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2"/>
    </row>
    <row r="162" spans="1:37" ht="15" customHeight="1" outlineLevel="1">
      <c r="B162" s="330"/>
      <c r="C162" s="331" t="s">
        <v>102</v>
      </c>
      <c r="D162" s="310" t="s">
        <v>127</v>
      </c>
      <c r="E162" s="312"/>
      <c r="F162" s="312"/>
      <c r="G162" s="312"/>
      <c r="H162" s="312"/>
      <c r="I162" s="312"/>
      <c r="J162" s="312"/>
      <c r="K162" s="312"/>
      <c r="L162" s="312"/>
      <c r="M162" s="312"/>
      <c r="N162" s="312"/>
      <c r="O162" s="312"/>
      <c r="P162" s="312"/>
      <c r="Q162" s="311"/>
      <c r="R162" s="313" t="str">
        <f xml:space="preserve"> D163&amp;" - "&amp;O163</f>
        <v>2019 - 2023</v>
      </c>
      <c r="S162" s="343"/>
      <c r="U162" s="310" t="s">
        <v>128</v>
      </c>
      <c r="V162" s="312"/>
      <c r="W162" s="312"/>
      <c r="X162" s="312"/>
      <c r="Y162" s="312"/>
      <c r="Z162" s="312"/>
      <c r="AA162" s="312"/>
      <c r="AB162" s="312"/>
      <c r="AC162" s="312"/>
      <c r="AD162" s="312"/>
      <c r="AE162" s="312"/>
      <c r="AF162" s="312"/>
      <c r="AG162" s="312"/>
      <c r="AH162" s="312"/>
      <c r="AI162" s="312"/>
      <c r="AJ162" s="312"/>
      <c r="AK162" s="335"/>
    </row>
    <row r="163" spans="1:37" ht="15" customHeight="1" outlineLevel="1">
      <c r="B163" s="330"/>
      <c r="C163" s="332"/>
      <c r="D163" s="310">
        <f>$C$3-5</f>
        <v>2019</v>
      </c>
      <c r="E163" s="311"/>
      <c r="F163" s="310">
        <f>$C$3-4</f>
        <v>2020</v>
      </c>
      <c r="G163" s="312"/>
      <c r="H163" s="311"/>
      <c r="I163" s="310">
        <f>$C$3-3</f>
        <v>2021</v>
      </c>
      <c r="J163" s="312"/>
      <c r="K163" s="311"/>
      <c r="L163" s="310">
        <f>$C$3-2</f>
        <v>2022</v>
      </c>
      <c r="M163" s="312"/>
      <c r="N163" s="311"/>
      <c r="O163" s="310">
        <f>$C$3-1</f>
        <v>2023</v>
      </c>
      <c r="P163" s="312"/>
      <c r="Q163" s="311"/>
      <c r="R163" s="315"/>
      <c r="S163" s="344"/>
      <c r="U163" s="310">
        <f>$C$3</f>
        <v>2024</v>
      </c>
      <c r="V163" s="312"/>
      <c r="W163" s="311"/>
      <c r="X163" s="310">
        <f>$C$3+1</f>
        <v>2025</v>
      </c>
      <c r="Y163" s="312"/>
      <c r="Z163" s="311"/>
      <c r="AA163" s="310">
        <f>$C$3+2</f>
        <v>2026</v>
      </c>
      <c r="AB163" s="312"/>
      <c r="AC163" s="311"/>
      <c r="AD163" s="310">
        <f>$C$3+3</f>
        <v>2027</v>
      </c>
      <c r="AE163" s="312"/>
      <c r="AF163" s="311"/>
      <c r="AG163" s="310">
        <f>$C$3+4</f>
        <v>2028</v>
      </c>
      <c r="AH163" s="312"/>
      <c r="AI163" s="311"/>
      <c r="AJ163" s="317" t="str">
        <f>U163&amp;" - "&amp;AG163</f>
        <v>2024 - 2028</v>
      </c>
      <c r="AK163" s="334"/>
    </row>
    <row r="164" spans="1:37" ht="28.9" outlineLevel="1">
      <c r="B164" s="330"/>
      <c r="C164" s="333"/>
      <c r="D164" s="64" t="s">
        <v>129</v>
      </c>
      <c r="E164" s="65" t="s">
        <v>130</v>
      </c>
      <c r="F164" s="64" t="s">
        <v>129</v>
      </c>
      <c r="G164" s="8" t="s">
        <v>130</v>
      </c>
      <c r="H164" s="65" t="s">
        <v>131</v>
      </c>
      <c r="I164" s="64" t="s">
        <v>129</v>
      </c>
      <c r="J164" s="8" t="s">
        <v>130</v>
      </c>
      <c r="K164" s="65" t="s">
        <v>131</v>
      </c>
      <c r="L164" s="64" t="s">
        <v>129</v>
      </c>
      <c r="M164" s="8" t="s">
        <v>130</v>
      </c>
      <c r="N164" s="65" t="s">
        <v>131</v>
      </c>
      <c r="O164" s="64" t="s">
        <v>149</v>
      </c>
      <c r="P164" s="8" t="s">
        <v>150</v>
      </c>
      <c r="Q164" s="65" t="s">
        <v>131</v>
      </c>
      <c r="R164" s="8" t="s">
        <v>123</v>
      </c>
      <c r="S164" s="58" t="s">
        <v>132</v>
      </c>
      <c r="U164" s="64" t="s">
        <v>129</v>
      </c>
      <c r="V164" s="8" t="s">
        <v>130</v>
      </c>
      <c r="W164" s="65" t="s">
        <v>131</v>
      </c>
      <c r="X164" s="64" t="s">
        <v>129</v>
      </c>
      <c r="Y164" s="8" t="s">
        <v>130</v>
      </c>
      <c r="Z164" s="65" t="s">
        <v>131</v>
      </c>
      <c r="AA164" s="64" t="s">
        <v>129</v>
      </c>
      <c r="AB164" s="8" t="s">
        <v>130</v>
      </c>
      <c r="AC164" s="65" t="s">
        <v>131</v>
      </c>
      <c r="AD164" s="64" t="s">
        <v>129</v>
      </c>
      <c r="AE164" s="8" t="s">
        <v>130</v>
      </c>
      <c r="AF164" s="65" t="s">
        <v>131</v>
      </c>
      <c r="AG164" s="64" t="s">
        <v>129</v>
      </c>
      <c r="AH164" s="8" t="s">
        <v>130</v>
      </c>
      <c r="AI164" s="65" t="s">
        <v>131</v>
      </c>
      <c r="AJ164" s="8" t="s">
        <v>123</v>
      </c>
      <c r="AK164" s="58" t="s">
        <v>132</v>
      </c>
    </row>
    <row r="165" spans="1:37" outlineLevel="1">
      <c r="B165" s="235" t="s">
        <v>75</v>
      </c>
      <c r="C165" s="62" t="s">
        <v>103</v>
      </c>
      <c r="D165" s="78"/>
      <c r="E165" s="79">
        <f>D165</f>
        <v>0</v>
      </c>
      <c r="F165" s="78"/>
      <c r="G165" s="155">
        <f t="shared" ref="G165:G187" si="127">E165+F165</f>
        <v>0</v>
      </c>
      <c r="H165" s="159">
        <f t="shared" ref="H165:H187" si="128">IFERROR((G165-E165)/E165,0)</f>
        <v>0</v>
      </c>
      <c r="I165" s="78"/>
      <c r="J165" s="155">
        <f t="shared" si="2"/>
        <v>0</v>
      </c>
      <c r="K165" s="159">
        <f t="shared" si="3"/>
        <v>0</v>
      </c>
      <c r="L165" s="78"/>
      <c r="M165" s="155">
        <f t="shared" si="4"/>
        <v>0</v>
      </c>
      <c r="N165" s="159">
        <f t="shared" si="5"/>
        <v>0</v>
      </c>
      <c r="O165" s="78"/>
      <c r="P165" s="155">
        <f t="shared" ref="P165:P187" si="129">M165+O165</f>
        <v>0</v>
      </c>
      <c r="Q165" s="159">
        <f t="shared" ref="Q165:Q188" si="130">IFERROR((P165-M165)/M165,0)</f>
        <v>0</v>
      </c>
      <c r="R165" s="151">
        <f t="shared" ref="R165:R188" si="131">D165+F165+I165+L165+O165</f>
        <v>0</v>
      </c>
      <c r="S165" s="161">
        <f t="shared" ref="S165:S188" si="132">IFERROR((P165/E165)^(1/4)-1,0)</f>
        <v>0</v>
      </c>
      <c r="U165" s="78"/>
      <c r="V165" s="155">
        <f t="shared" ref="V165:V187" si="133">P165+U165</f>
        <v>0</v>
      </c>
      <c r="W165" s="159">
        <f t="shared" ref="W165:W187" si="134">IFERROR((V165-P165)/P165,0)</f>
        <v>0</v>
      </c>
      <c r="X165" s="78"/>
      <c r="Y165" s="155">
        <f t="shared" ref="Y165:Y187" si="135">V165+X165</f>
        <v>0</v>
      </c>
      <c r="Z165" s="159">
        <f t="shared" ref="Z165:Z187" si="136">IFERROR((Y165-V165)/V165,0)</f>
        <v>0</v>
      </c>
      <c r="AA165" s="78"/>
      <c r="AB165" s="155">
        <f t="shared" ref="AB165:AB187" si="137">Y165+AA165</f>
        <v>0</v>
      </c>
      <c r="AC165" s="159">
        <f t="shared" ref="AC165:AC187" si="138">IFERROR((AB165-Y165)/Y165,0)</f>
        <v>0</v>
      </c>
      <c r="AD165" s="78"/>
      <c r="AE165" s="155">
        <f t="shared" ref="AE165:AE187" si="139">AB165+AD165</f>
        <v>0</v>
      </c>
      <c r="AF165" s="159">
        <f t="shared" ref="AF165:AF187" si="140">IFERROR((AE165-AB165)/AB165,0)</f>
        <v>0</v>
      </c>
      <c r="AG165" s="78"/>
      <c r="AH165" s="155">
        <f t="shared" ref="AH165:AH187" si="141">AE165+AG165</f>
        <v>0</v>
      </c>
      <c r="AI165" s="159">
        <f t="shared" ref="AI165:AI187" si="142">IFERROR((AH165-AE165)/AE165,0)</f>
        <v>0</v>
      </c>
      <c r="AJ165" s="162">
        <f>U165+X165+AA165+AD165+AG165</f>
        <v>0</v>
      </c>
      <c r="AK165" s="161">
        <f>IFERROR((AH165/V165)^(1/4)-1,0)</f>
        <v>0</v>
      </c>
    </row>
    <row r="166" spans="1:37" s="53" customFormat="1" outlineLevel="1">
      <c r="A166"/>
      <c r="B166" s="236" t="s">
        <v>76</v>
      </c>
      <c r="C166" s="62" t="s">
        <v>103</v>
      </c>
      <c r="D166" s="70"/>
      <c r="E166" s="79">
        <f>D166</f>
        <v>0</v>
      </c>
      <c r="F166" s="70"/>
      <c r="G166" s="155">
        <f t="shared" si="127"/>
        <v>0</v>
      </c>
      <c r="H166" s="159">
        <f t="shared" si="128"/>
        <v>0</v>
      </c>
      <c r="I166" s="70"/>
      <c r="J166" s="155">
        <f t="shared" si="2"/>
        <v>0</v>
      </c>
      <c r="K166" s="159">
        <f t="shared" si="3"/>
        <v>0</v>
      </c>
      <c r="L166" s="70"/>
      <c r="M166" s="155">
        <f t="shared" si="4"/>
        <v>0</v>
      </c>
      <c r="N166" s="159">
        <f t="shared" si="5"/>
        <v>0</v>
      </c>
      <c r="O166" s="70"/>
      <c r="P166" s="155">
        <f t="shared" si="129"/>
        <v>0</v>
      </c>
      <c r="Q166" s="159">
        <f t="shared" si="130"/>
        <v>0</v>
      </c>
      <c r="R166" s="151">
        <f t="shared" si="131"/>
        <v>0</v>
      </c>
      <c r="S166" s="161">
        <f t="shared" si="132"/>
        <v>0</v>
      </c>
      <c r="T166"/>
      <c r="U166" s="70"/>
      <c r="V166" s="155">
        <f t="shared" si="133"/>
        <v>0</v>
      </c>
      <c r="W166" s="159">
        <f t="shared" si="134"/>
        <v>0</v>
      </c>
      <c r="X166" s="70"/>
      <c r="Y166" s="155">
        <f t="shared" si="135"/>
        <v>0</v>
      </c>
      <c r="Z166" s="159">
        <f t="shared" si="136"/>
        <v>0</v>
      </c>
      <c r="AA166" s="70"/>
      <c r="AB166" s="155">
        <f t="shared" si="137"/>
        <v>0</v>
      </c>
      <c r="AC166" s="159">
        <f t="shared" si="138"/>
        <v>0</v>
      </c>
      <c r="AD166" s="70"/>
      <c r="AE166" s="155">
        <f t="shared" si="139"/>
        <v>0</v>
      </c>
      <c r="AF166" s="159">
        <f t="shared" si="140"/>
        <v>0</v>
      </c>
      <c r="AG166" s="70"/>
      <c r="AH166" s="155">
        <f t="shared" si="141"/>
        <v>0</v>
      </c>
      <c r="AI166" s="159">
        <f t="shared" si="142"/>
        <v>0</v>
      </c>
      <c r="AJ166" s="162">
        <f t="shared" ref="AJ166:AJ187" si="143">U166+X166+AA166+AD166+AG166</f>
        <v>0</v>
      </c>
      <c r="AK166" s="161">
        <f t="shared" ref="AK166:AK187" si="144">IFERROR((AH166/V166)^(1/4)-1,0)</f>
        <v>0</v>
      </c>
    </row>
    <row r="167" spans="1:37" s="53" customFormat="1" outlineLevel="1">
      <c r="A167"/>
      <c r="B167" s="236" t="s">
        <v>77</v>
      </c>
      <c r="C167" s="62" t="s">
        <v>103</v>
      </c>
      <c r="D167" s="70"/>
      <c r="E167" s="79">
        <f t="shared" ref="E167:E187" si="145">D167</f>
        <v>0</v>
      </c>
      <c r="F167" s="70"/>
      <c r="G167" s="155">
        <f t="shared" si="127"/>
        <v>0</v>
      </c>
      <c r="H167" s="159">
        <f t="shared" si="128"/>
        <v>0</v>
      </c>
      <c r="I167" s="70"/>
      <c r="J167" s="155">
        <f t="shared" si="2"/>
        <v>0</v>
      </c>
      <c r="K167" s="159">
        <f t="shared" si="3"/>
        <v>0</v>
      </c>
      <c r="L167" s="70"/>
      <c r="M167" s="155">
        <f t="shared" si="4"/>
        <v>0</v>
      </c>
      <c r="N167" s="159">
        <f t="shared" si="5"/>
        <v>0</v>
      </c>
      <c r="O167" s="70"/>
      <c r="P167" s="155">
        <f t="shared" si="129"/>
        <v>0</v>
      </c>
      <c r="Q167" s="159">
        <f t="shared" si="130"/>
        <v>0</v>
      </c>
      <c r="R167" s="151">
        <f t="shared" si="131"/>
        <v>0</v>
      </c>
      <c r="S167" s="161">
        <f t="shared" si="132"/>
        <v>0</v>
      </c>
      <c r="T167"/>
      <c r="U167" s="70"/>
      <c r="V167" s="155">
        <f t="shared" si="133"/>
        <v>0</v>
      </c>
      <c r="W167" s="159">
        <f t="shared" si="134"/>
        <v>0</v>
      </c>
      <c r="X167" s="70"/>
      <c r="Y167" s="155">
        <f t="shared" si="135"/>
        <v>0</v>
      </c>
      <c r="Z167" s="159">
        <f t="shared" si="136"/>
        <v>0</v>
      </c>
      <c r="AA167" s="70"/>
      <c r="AB167" s="155">
        <f t="shared" si="137"/>
        <v>0</v>
      </c>
      <c r="AC167" s="159">
        <f t="shared" si="138"/>
        <v>0</v>
      </c>
      <c r="AD167" s="70"/>
      <c r="AE167" s="155">
        <f t="shared" si="139"/>
        <v>0</v>
      </c>
      <c r="AF167" s="159">
        <f t="shared" si="140"/>
        <v>0</v>
      </c>
      <c r="AG167" s="70"/>
      <c r="AH167" s="155">
        <f t="shared" si="141"/>
        <v>0</v>
      </c>
      <c r="AI167" s="159">
        <f t="shared" si="142"/>
        <v>0</v>
      </c>
      <c r="AJ167" s="162">
        <f t="shared" si="143"/>
        <v>0</v>
      </c>
      <c r="AK167" s="161">
        <f t="shared" si="144"/>
        <v>0</v>
      </c>
    </row>
    <row r="168" spans="1:37" s="53" customFormat="1" outlineLevel="1">
      <c r="A168"/>
      <c r="B168" s="235" t="s">
        <v>78</v>
      </c>
      <c r="C168" s="62" t="s">
        <v>103</v>
      </c>
      <c r="D168" s="70"/>
      <c r="E168" s="79">
        <f t="shared" si="145"/>
        <v>0</v>
      </c>
      <c r="F168" s="70"/>
      <c r="G168" s="155">
        <f t="shared" si="127"/>
        <v>0</v>
      </c>
      <c r="H168" s="159">
        <f t="shared" si="128"/>
        <v>0</v>
      </c>
      <c r="I168" s="70"/>
      <c r="J168" s="155">
        <f t="shared" si="2"/>
        <v>0</v>
      </c>
      <c r="K168" s="159">
        <f t="shared" si="3"/>
        <v>0</v>
      </c>
      <c r="L168" s="70"/>
      <c r="M168" s="155">
        <f t="shared" si="4"/>
        <v>0</v>
      </c>
      <c r="N168" s="159">
        <f t="shared" si="5"/>
        <v>0</v>
      </c>
      <c r="O168" s="70"/>
      <c r="P168" s="155">
        <f t="shared" si="129"/>
        <v>0</v>
      </c>
      <c r="Q168" s="159">
        <f t="shared" si="130"/>
        <v>0</v>
      </c>
      <c r="R168" s="151">
        <f t="shared" si="131"/>
        <v>0</v>
      </c>
      <c r="S168" s="161">
        <f t="shared" si="132"/>
        <v>0</v>
      </c>
      <c r="T168"/>
      <c r="U168" s="70"/>
      <c r="V168" s="155">
        <f t="shared" si="133"/>
        <v>0</v>
      </c>
      <c r="W168" s="159">
        <f t="shared" si="134"/>
        <v>0</v>
      </c>
      <c r="X168" s="70"/>
      <c r="Y168" s="155">
        <f t="shared" si="135"/>
        <v>0</v>
      </c>
      <c r="Z168" s="159">
        <f t="shared" si="136"/>
        <v>0</v>
      </c>
      <c r="AA168" s="70"/>
      <c r="AB168" s="155">
        <f t="shared" si="137"/>
        <v>0</v>
      </c>
      <c r="AC168" s="159">
        <f t="shared" si="138"/>
        <v>0</v>
      </c>
      <c r="AD168" s="70"/>
      <c r="AE168" s="155">
        <f t="shared" si="139"/>
        <v>0</v>
      </c>
      <c r="AF168" s="159">
        <f t="shared" si="140"/>
        <v>0</v>
      </c>
      <c r="AG168" s="70"/>
      <c r="AH168" s="155">
        <f t="shared" si="141"/>
        <v>0</v>
      </c>
      <c r="AI168" s="159">
        <f t="shared" si="142"/>
        <v>0</v>
      </c>
      <c r="AJ168" s="162">
        <f t="shared" si="143"/>
        <v>0</v>
      </c>
      <c r="AK168" s="161">
        <f t="shared" si="144"/>
        <v>0</v>
      </c>
    </row>
    <row r="169" spans="1:37" s="53" customFormat="1" outlineLevel="1">
      <c r="A169"/>
      <c r="B169" s="236" t="s">
        <v>79</v>
      </c>
      <c r="C169" s="62" t="s">
        <v>103</v>
      </c>
      <c r="D169" s="70"/>
      <c r="E169" s="79">
        <f t="shared" si="145"/>
        <v>0</v>
      </c>
      <c r="F169" s="70"/>
      <c r="G169" s="155">
        <f t="shared" si="127"/>
        <v>0</v>
      </c>
      <c r="H169" s="159">
        <f t="shared" si="128"/>
        <v>0</v>
      </c>
      <c r="I169" s="70"/>
      <c r="J169" s="155">
        <f t="shared" si="2"/>
        <v>0</v>
      </c>
      <c r="K169" s="159">
        <f t="shared" si="3"/>
        <v>0</v>
      </c>
      <c r="L169" s="70"/>
      <c r="M169" s="155">
        <f t="shared" si="4"/>
        <v>0</v>
      </c>
      <c r="N169" s="159">
        <f t="shared" si="5"/>
        <v>0</v>
      </c>
      <c r="O169" s="70"/>
      <c r="P169" s="155">
        <f t="shared" si="129"/>
        <v>0</v>
      </c>
      <c r="Q169" s="159">
        <f t="shared" si="130"/>
        <v>0</v>
      </c>
      <c r="R169" s="151">
        <f t="shared" si="131"/>
        <v>0</v>
      </c>
      <c r="S169" s="161">
        <f t="shared" si="132"/>
        <v>0</v>
      </c>
      <c r="T169"/>
      <c r="U169" s="70"/>
      <c r="V169" s="155">
        <f t="shared" si="133"/>
        <v>0</v>
      </c>
      <c r="W169" s="159">
        <f t="shared" si="134"/>
        <v>0</v>
      </c>
      <c r="X169" s="70"/>
      <c r="Y169" s="155">
        <f t="shared" si="135"/>
        <v>0</v>
      </c>
      <c r="Z169" s="159">
        <f t="shared" si="136"/>
        <v>0</v>
      </c>
      <c r="AA169" s="70"/>
      <c r="AB169" s="155">
        <f t="shared" si="137"/>
        <v>0</v>
      </c>
      <c r="AC169" s="159">
        <f t="shared" si="138"/>
        <v>0</v>
      </c>
      <c r="AD169" s="70"/>
      <c r="AE169" s="155">
        <f t="shared" si="139"/>
        <v>0</v>
      </c>
      <c r="AF169" s="159">
        <f t="shared" si="140"/>
        <v>0</v>
      </c>
      <c r="AG169" s="70"/>
      <c r="AH169" s="155">
        <f t="shared" si="141"/>
        <v>0</v>
      </c>
      <c r="AI169" s="159">
        <f t="shared" si="142"/>
        <v>0</v>
      </c>
      <c r="AJ169" s="162">
        <f t="shared" si="143"/>
        <v>0</v>
      </c>
      <c r="AK169" s="161">
        <f t="shared" si="144"/>
        <v>0</v>
      </c>
    </row>
    <row r="170" spans="1:37" s="53" customFormat="1" outlineLevel="1">
      <c r="A170"/>
      <c r="B170" s="236" t="s">
        <v>80</v>
      </c>
      <c r="C170" s="62" t="s">
        <v>103</v>
      </c>
      <c r="D170" s="70"/>
      <c r="E170" s="79">
        <f t="shared" si="145"/>
        <v>0</v>
      </c>
      <c r="F170" s="70"/>
      <c r="G170" s="155">
        <f t="shared" si="127"/>
        <v>0</v>
      </c>
      <c r="H170" s="159">
        <f t="shared" si="128"/>
        <v>0</v>
      </c>
      <c r="I170" s="70"/>
      <c r="J170" s="155">
        <f t="shared" si="2"/>
        <v>0</v>
      </c>
      <c r="K170" s="159">
        <f t="shared" si="3"/>
        <v>0</v>
      </c>
      <c r="L170" s="70"/>
      <c r="M170" s="155">
        <f t="shared" si="4"/>
        <v>0</v>
      </c>
      <c r="N170" s="159">
        <f t="shared" si="5"/>
        <v>0</v>
      </c>
      <c r="O170" s="70"/>
      <c r="P170" s="155">
        <f t="shared" si="129"/>
        <v>0</v>
      </c>
      <c r="Q170" s="159">
        <f t="shared" si="130"/>
        <v>0</v>
      </c>
      <c r="R170" s="151">
        <f t="shared" si="131"/>
        <v>0</v>
      </c>
      <c r="S170" s="161">
        <f t="shared" si="132"/>
        <v>0</v>
      </c>
      <c r="T170"/>
      <c r="U170" s="70"/>
      <c r="V170" s="155">
        <f t="shared" si="133"/>
        <v>0</v>
      </c>
      <c r="W170" s="159">
        <f t="shared" si="134"/>
        <v>0</v>
      </c>
      <c r="X170" s="70"/>
      <c r="Y170" s="155">
        <f t="shared" si="135"/>
        <v>0</v>
      </c>
      <c r="Z170" s="159">
        <f t="shared" si="136"/>
        <v>0</v>
      </c>
      <c r="AA170" s="70"/>
      <c r="AB170" s="155">
        <f t="shared" si="137"/>
        <v>0</v>
      </c>
      <c r="AC170" s="159">
        <f t="shared" si="138"/>
        <v>0</v>
      </c>
      <c r="AD170" s="70"/>
      <c r="AE170" s="155">
        <f t="shared" si="139"/>
        <v>0</v>
      </c>
      <c r="AF170" s="159">
        <f t="shared" si="140"/>
        <v>0</v>
      </c>
      <c r="AG170" s="70"/>
      <c r="AH170" s="155">
        <f t="shared" si="141"/>
        <v>0</v>
      </c>
      <c r="AI170" s="159">
        <f t="shared" si="142"/>
        <v>0</v>
      </c>
      <c r="AJ170" s="162">
        <f t="shared" si="143"/>
        <v>0</v>
      </c>
      <c r="AK170" s="161">
        <f t="shared" si="144"/>
        <v>0</v>
      </c>
    </row>
    <row r="171" spans="1:37" s="53" customFormat="1" outlineLevel="1">
      <c r="A171"/>
      <c r="B171" s="235" t="s">
        <v>81</v>
      </c>
      <c r="C171" s="62" t="s">
        <v>103</v>
      </c>
      <c r="D171" s="70"/>
      <c r="E171" s="79">
        <f t="shared" si="145"/>
        <v>0</v>
      </c>
      <c r="F171" s="70"/>
      <c r="G171" s="155">
        <f t="shared" si="127"/>
        <v>0</v>
      </c>
      <c r="H171" s="159">
        <f t="shared" si="128"/>
        <v>0</v>
      </c>
      <c r="I171" s="70"/>
      <c r="J171" s="155">
        <f t="shared" si="2"/>
        <v>0</v>
      </c>
      <c r="K171" s="159">
        <f t="shared" si="3"/>
        <v>0</v>
      </c>
      <c r="L171" s="70"/>
      <c r="M171" s="155">
        <f t="shared" si="4"/>
        <v>0</v>
      </c>
      <c r="N171" s="159">
        <f t="shared" si="5"/>
        <v>0</v>
      </c>
      <c r="O171" s="70"/>
      <c r="P171" s="155">
        <f t="shared" si="129"/>
        <v>0</v>
      </c>
      <c r="Q171" s="159">
        <f t="shared" si="130"/>
        <v>0</v>
      </c>
      <c r="R171" s="151">
        <f t="shared" si="131"/>
        <v>0</v>
      </c>
      <c r="S171" s="161">
        <f t="shared" si="132"/>
        <v>0</v>
      </c>
      <c r="T171"/>
      <c r="U171" s="70"/>
      <c r="V171" s="155">
        <f t="shared" si="133"/>
        <v>0</v>
      </c>
      <c r="W171" s="159">
        <f t="shared" si="134"/>
        <v>0</v>
      </c>
      <c r="X171" s="70"/>
      <c r="Y171" s="155">
        <f t="shared" si="135"/>
        <v>0</v>
      </c>
      <c r="Z171" s="159">
        <f t="shared" si="136"/>
        <v>0</v>
      </c>
      <c r="AA171" s="70"/>
      <c r="AB171" s="155">
        <f t="shared" si="137"/>
        <v>0</v>
      </c>
      <c r="AC171" s="159">
        <f t="shared" si="138"/>
        <v>0</v>
      </c>
      <c r="AD171" s="70"/>
      <c r="AE171" s="155">
        <f t="shared" si="139"/>
        <v>0</v>
      </c>
      <c r="AF171" s="159">
        <f t="shared" si="140"/>
        <v>0</v>
      </c>
      <c r="AG171" s="70"/>
      <c r="AH171" s="155">
        <f t="shared" si="141"/>
        <v>0</v>
      </c>
      <c r="AI171" s="159">
        <f t="shared" si="142"/>
        <v>0</v>
      </c>
      <c r="AJ171" s="162">
        <f t="shared" si="143"/>
        <v>0</v>
      </c>
      <c r="AK171" s="161">
        <f t="shared" si="144"/>
        <v>0</v>
      </c>
    </row>
    <row r="172" spans="1:37" s="53" customFormat="1" outlineLevel="1">
      <c r="A172"/>
      <c r="B172" s="236" t="s">
        <v>82</v>
      </c>
      <c r="C172" s="62" t="s">
        <v>103</v>
      </c>
      <c r="D172" s="70"/>
      <c r="E172" s="79">
        <f t="shared" si="145"/>
        <v>0</v>
      </c>
      <c r="F172" s="70"/>
      <c r="G172" s="155">
        <f t="shared" si="127"/>
        <v>0</v>
      </c>
      <c r="H172" s="159">
        <f t="shared" si="128"/>
        <v>0</v>
      </c>
      <c r="I172" s="70"/>
      <c r="J172" s="155">
        <f t="shared" si="2"/>
        <v>0</v>
      </c>
      <c r="K172" s="159">
        <f t="shared" si="3"/>
        <v>0</v>
      </c>
      <c r="L172" s="70"/>
      <c r="M172" s="155">
        <f t="shared" si="4"/>
        <v>0</v>
      </c>
      <c r="N172" s="159">
        <f t="shared" si="5"/>
        <v>0</v>
      </c>
      <c r="O172" s="70"/>
      <c r="P172" s="155">
        <f t="shared" si="129"/>
        <v>0</v>
      </c>
      <c r="Q172" s="159">
        <f t="shared" si="130"/>
        <v>0</v>
      </c>
      <c r="R172" s="151">
        <f t="shared" si="131"/>
        <v>0</v>
      </c>
      <c r="S172" s="161">
        <f t="shared" si="132"/>
        <v>0</v>
      </c>
      <c r="T172"/>
      <c r="U172" s="70"/>
      <c r="V172" s="155">
        <f t="shared" si="133"/>
        <v>0</v>
      </c>
      <c r="W172" s="159">
        <f t="shared" si="134"/>
        <v>0</v>
      </c>
      <c r="X172" s="70"/>
      <c r="Y172" s="155">
        <f t="shared" si="135"/>
        <v>0</v>
      </c>
      <c r="Z172" s="159">
        <f t="shared" si="136"/>
        <v>0</v>
      </c>
      <c r="AA172" s="70"/>
      <c r="AB172" s="155">
        <f t="shared" si="137"/>
        <v>0</v>
      </c>
      <c r="AC172" s="159">
        <f t="shared" si="138"/>
        <v>0</v>
      </c>
      <c r="AD172" s="70"/>
      <c r="AE172" s="155">
        <f t="shared" si="139"/>
        <v>0</v>
      </c>
      <c r="AF172" s="159">
        <f t="shared" si="140"/>
        <v>0</v>
      </c>
      <c r="AG172" s="70"/>
      <c r="AH172" s="155">
        <f t="shared" si="141"/>
        <v>0</v>
      </c>
      <c r="AI172" s="159">
        <f t="shared" si="142"/>
        <v>0</v>
      </c>
      <c r="AJ172" s="162">
        <f t="shared" si="143"/>
        <v>0</v>
      </c>
      <c r="AK172" s="161">
        <f t="shared" si="144"/>
        <v>0</v>
      </c>
    </row>
    <row r="173" spans="1:37" s="53" customFormat="1" outlineLevel="1">
      <c r="A173"/>
      <c r="B173" s="236" t="s">
        <v>83</v>
      </c>
      <c r="C173" s="62" t="s">
        <v>103</v>
      </c>
      <c r="D173" s="70"/>
      <c r="E173" s="79">
        <f t="shared" si="145"/>
        <v>0</v>
      </c>
      <c r="F173" s="70"/>
      <c r="G173" s="155">
        <f t="shared" si="127"/>
        <v>0</v>
      </c>
      <c r="H173" s="159">
        <f t="shared" si="128"/>
        <v>0</v>
      </c>
      <c r="I173" s="70"/>
      <c r="J173" s="155">
        <f t="shared" si="2"/>
        <v>0</v>
      </c>
      <c r="K173" s="159">
        <f t="shared" si="3"/>
        <v>0</v>
      </c>
      <c r="L173" s="70"/>
      <c r="M173" s="155">
        <f t="shared" si="4"/>
        <v>0</v>
      </c>
      <c r="N173" s="159">
        <f t="shared" si="5"/>
        <v>0</v>
      </c>
      <c r="O173" s="70"/>
      <c r="P173" s="155">
        <f t="shared" si="129"/>
        <v>0</v>
      </c>
      <c r="Q173" s="159">
        <f t="shared" si="130"/>
        <v>0</v>
      </c>
      <c r="R173" s="151">
        <f t="shared" si="131"/>
        <v>0</v>
      </c>
      <c r="S173" s="161">
        <f t="shared" si="132"/>
        <v>0</v>
      </c>
      <c r="T173"/>
      <c r="U173" s="70"/>
      <c r="V173" s="155">
        <f t="shared" si="133"/>
        <v>0</v>
      </c>
      <c r="W173" s="159">
        <f t="shared" si="134"/>
        <v>0</v>
      </c>
      <c r="X173" s="70"/>
      <c r="Y173" s="155">
        <f t="shared" si="135"/>
        <v>0</v>
      </c>
      <c r="Z173" s="159">
        <f t="shared" si="136"/>
        <v>0</v>
      </c>
      <c r="AA173" s="70"/>
      <c r="AB173" s="155">
        <f t="shared" si="137"/>
        <v>0</v>
      </c>
      <c r="AC173" s="159">
        <f t="shared" si="138"/>
        <v>0</v>
      </c>
      <c r="AD173" s="70"/>
      <c r="AE173" s="155">
        <f t="shared" si="139"/>
        <v>0</v>
      </c>
      <c r="AF173" s="159">
        <f t="shared" si="140"/>
        <v>0</v>
      </c>
      <c r="AG173" s="70"/>
      <c r="AH173" s="155">
        <f t="shared" si="141"/>
        <v>0</v>
      </c>
      <c r="AI173" s="159">
        <f t="shared" si="142"/>
        <v>0</v>
      </c>
      <c r="AJ173" s="162">
        <f t="shared" si="143"/>
        <v>0</v>
      </c>
      <c r="AK173" s="161">
        <f t="shared" si="144"/>
        <v>0</v>
      </c>
    </row>
    <row r="174" spans="1:37" s="53" customFormat="1" outlineLevel="1">
      <c r="A174"/>
      <c r="B174" s="235" t="s">
        <v>84</v>
      </c>
      <c r="C174" s="62" t="s">
        <v>103</v>
      </c>
      <c r="D174" s="70"/>
      <c r="E174" s="79">
        <f t="shared" si="145"/>
        <v>0</v>
      </c>
      <c r="F174" s="70"/>
      <c r="G174" s="155">
        <f t="shared" si="127"/>
        <v>0</v>
      </c>
      <c r="H174" s="159">
        <f t="shared" si="128"/>
        <v>0</v>
      </c>
      <c r="I174" s="70"/>
      <c r="J174" s="155">
        <f t="shared" si="2"/>
        <v>0</v>
      </c>
      <c r="K174" s="159">
        <f t="shared" si="3"/>
        <v>0</v>
      </c>
      <c r="L174" s="70"/>
      <c r="M174" s="155">
        <f t="shared" si="4"/>
        <v>0</v>
      </c>
      <c r="N174" s="159">
        <f t="shared" si="5"/>
        <v>0</v>
      </c>
      <c r="O174" s="70"/>
      <c r="P174" s="155">
        <f t="shared" si="129"/>
        <v>0</v>
      </c>
      <c r="Q174" s="159">
        <f t="shared" si="130"/>
        <v>0</v>
      </c>
      <c r="R174" s="151">
        <f t="shared" si="131"/>
        <v>0</v>
      </c>
      <c r="S174" s="161">
        <f t="shared" si="132"/>
        <v>0</v>
      </c>
      <c r="T174"/>
      <c r="U174" s="70"/>
      <c r="V174" s="155">
        <f t="shared" si="133"/>
        <v>0</v>
      </c>
      <c r="W174" s="159">
        <f t="shared" si="134"/>
        <v>0</v>
      </c>
      <c r="X174" s="70"/>
      <c r="Y174" s="155">
        <f t="shared" si="135"/>
        <v>0</v>
      </c>
      <c r="Z174" s="159">
        <f t="shared" si="136"/>
        <v>0</v>
      </c>
      <c r="AA174" s="70"/>
      <c r="AB174" s="155">
        <f t="shared" si="137"/>
        <v>0</v>
      </c>
      <c r="AC174" s="159">
        <f t="shared" si="138"/>
        <v>0</v>
      </c>
      <c r="AD174" s="70"/>
      <c r="AE174" s="155">
        <f t="shared" si="139"/>
        <v>0</v>
      </c>
      <c r="AF174" s="159">
        <f t="shared" si="140"/>
        <v>0</v>
      </c>
      <c r="AG174" s="70"/>
      <c r="AH174" s="155">
        <f t="shared" si="141"/>
        <v>0</v>
      </c>
      <c r="AI174" s="159">
        <f t="shared" si="142"/>
        <v>0</v>
      </c>
      <c r="AJ174" s="162">
        <f t="shared" si="143"/>
        <v>0</v>
      </c>
      <c r="AK174" s="161">
        <f t="shared" si="144"/>
        <v>0</v>
      </c>
    </row>
    <row r="175" spans="1:37" s="53" customFormat="1" outlineLevel="1">
      <c r="A175"/>
      <c r="B175" s="237" t="s">
        <v>85</v>
      </c>
      <c r="C175" s="62" t="s">
        <v>103</v>
      </c>
      <c r="D175" s="70"/>
      <c r="E175" s="79">
        <f t="shared" si="145"/>
        <v>0</v>
      </c>
      <c r="F175" s="70"/>
      <c r="G175" s="155">
        <f t="shared" si="127"/>
        <v>0</v>
      </c>
      <c r="H175" s="159">
        <f t="shared" si="128"/>
        <v>0</v>
      </c>
      <c r="I175" s="70"/>
      <c r="J175" s="155">
        <f t="shared" si="2"/>
        <v>0</v>
      </c>
      <c r="K175" s="159">
        <f t="shared" si="3"/>
        <v>0</v>
      </c>
      <c r="L175" s="70"/>
      <c r="M175" s="155">
        <f t="shared" si="4"/>
        <v>0</v>
      </c>
      <c r="N175" s="159">
        <f t="shared" si="5"/>
        <v>0</v>
      </c>
      <c r="O175" s="70"/>
      <c r="P175" s="155">
        <f t="shared" si="129"/>
        <v>0</v>
      </c>
      <c r="Q175" s="159">
        <f t="shared" si="130"/>
        <v>0</v>
      </c>
      <c r="R175" s="151">
        <f t="shared" si="131"/>
        <v>0</v>
      </c>
      <c r="S175" s="161">
        <f t="shared" si="132"/>
        <v>0</v>
      </c>
      <c r="T175"/>
      <c r="U175" s="70"/>
      <c r="V175" s="155">
        <f t="shared" si="133"/>
        <v>0</v>
      </c>
      <c r="W175" s="159">
        <f t="shared" si="134"/>
        <v>0</v>
      </c>
      <c r="X175" s="70"/>
      <c r="Y175" s="155">
        <f t="shared" si="135"/>
        <v>0</v>
      </c>
      <c r="Z175" s="159">
        <f t="shared" si="136"/>
        <v>0</v>
      </c>
      <c r="AA175" s="70"/>
      <c r="AB175" s="155">
        <f t="shared" si="137"/>
        <v>0</v>
      </c>
      <c r="AC175" s="159">
        <f t="shared" si="138"/>
        <v>0</v>
      </c>
      <c r="AD175" s="70"/>
      <c r="AE175" s="155">
        <f t="shared" si="139"/>
        <v>0</v>
      </c>
      <c r="AF175" s="159">
        <f t="shared" si="140"/>
        <v>0</v>
      </c>
      <c r="AG175" s="70"/>
      <c r="AH175" s="155">
        <f t="shared" si="141"/>
        <v>0</v>
      </c>
      <c r="AI175" s="159">
        <f t="shared" si="142"/>
        <v>0</v>
      </c>
      <c r="AJ175" s="162">
        <f t="shared" si="143"/>
        <v>0</v>
      </c>
      <c r="AK175" s="161">
        <f t="shared" si="144"/>
        <v>0</v>
      </c>
    </row>
    <row r="176" spans="1:37" s="53" customFormat="1" outlineLevel="1">
      <c r="A176"/>
      <c r="B176" s="235" t="s">
        <v>86</v>
      </c>
      <c r="C176" s="62" t="s">
        <v>103</v>
      </c>
      <c r="D176" s="70"/>
      <c r="E176" s="79">
        <f t="shared" si="145"/>
        <v>0</v>
      </c>
      <c r="F176" s="70"/>
      <c r="G176" s="155">
        <f t="shared" si="127"/>
        <v>0</v>
      </c>
      <c r="H176" s="159">
        <f t="shared" si="128"/>
        <v>0</v>
      </c>
      <c r="I176" s="70"/>
      <c r="J176" s="155">
        <f t="shared" si="2"/>
        <v>0</v>
      </c>
      <c r="K176" s="159">
        <f t="shared" si="3"/>
        <v>0</v>
      </c>
      <c r="L176" s="70"/>
      <c r="M176" s="155">
        <f t="shared" si="4"/>
        <v>0</v>
      </c>
      <c r="N176" s="159">
        <f t="shared" si="5"/>
        <v>0</v>
      </c>
      <c r="O176" s="70"/>
      <c r="P176" s="155">
        <f t="shared" si="129"/>
        <v>0</v>
      </c>
      <c r="Q176" s="159">
        <f t="shared" si="130"/>
        <v>0</v>
      </c>
      <c r="R176" s="151">
        <f t="shared" si="131"/>
        <v>0</v>
      </c>
      <c r="S176" s="161">
        <f t="shared" si="132"/>
        <v>0</v>
      </c>
      <c r="T176"/>
      <c r="U176" s="70"/>
      <c r="V176" s="155">
        <f t="shared" si="133"/>
        <v>0</v>
      </c>
      <c r="W176" s="159">
        <f t="shared" si="134"/>
        <v>0</v>
      </c>
      <c r="X176" s="70"/>
      <c r="Y176" s="155">
        <f t="shared" si="135"/>
        <v>0</v>
      </c>
      <c r="Z176" s="159">
        <f t="shared" si="136"/>
        <v>0</v>
      </c>
      <c r="AA176" s="70"/>
      <c r="AB176" s="155">
        <f t="shared" si="137"/>
        <v>0</v>
      </c>
      <c r="AC176" s="159">
        <f t="shared" si="138"/>
        <v>0</v>
      </c>
      <c r="AD176" s="70"/>
      <c r="AE176" s="155">
        <f t="shared" si="139"/>
        <v>0</v>
      </c>
      <c r="AF176" s="159">
        <f t="shared" si="140"/>
        <v>0</v>
      </c>
      <c r="AG176" s="70"/>
      <c r="AH176" s="155">
        <f t="shared" si="141"/>
        <v>0</v>
      </c>
      <c r="AI176" s="159">
        <f t="shared" si="142"/>
        <v>0</v>
      </c>
      <c r="AJ176" s="162">
        <f t="shared" si="143"/>
        <v>0</v>
      </c>
      <c r="AK176" s="161">
        <f t="shared" si="144"/>
        <v>0</v>
      </c>
    </row>
    <row r="177" spans="1:37" s="53" customFormat="1" outlineLevel="1">
      <c r="A177"/>
      <c r="B177" s="236" t="s">
        <v>87</v>
      </c>
      <c r="C177" s="62" t="s">
        <v>103</v>
      </c>
      <c r="D177" s="70"/>
      <c r="E177" s="79">
        <f t="shared" si="145"/>
        <v>0</v>
      </c>
      <c r="F177" s="70"/>
      <c r="G177" s="155">
        <f t="shared" si="127"/>
        <v>0</v>
      </c>
      <c r="H177" s="159">
        <f t="shared" si="128"/>
        <v>0</v>
      </c>
      <c r="I177" s="70"/>
      <c r="J177" s="155">
        <f t="shared" si="2"/>
        <v>0</v>
      </c>
      <c r="K177" s="159">
        <f t="shared" si="3"/>
        <v>0</v>
      </c>
      <c r="L177" s="70"/>
      <c r="M177" s="155">
        <f t="shared" si="4"/>
        <v>0</v>
      </c>
      <c r="N177" s="159">
        <f t="shared" si="5"/>
        <v>0</v>
      </c>
      <c r="O177" s="70"/>
      <c r="P177" s="155">
        <f t="shared" si="129"/>
        <v>0</v>
      </c>
      <c r="Q177" s="159">
        <f t="shared" si="130"/>
        <v>0</v>
      </c>
      <c r="R177" s="151">
        <f t="shared" si="131"/>
        <v>0</v>
      </c>
      <c r="S177" s="161">
        <f t="shared" si="132"/>
        <v>0</v>
      </c>
      <c r="T177"/>
      <c r="U177" s="70"/>
      <c r="V177" s="155">
        <f t="shared" si="133"/>
        <v>0</v>
      </c>
      <c r="W177" s="159">
        <f t="shared" si="134"/>
        <v>0</v>
      </c>
      <c r="X177" s="70"/>
      <c r="Y177" s="155">
        <f t="shared" si="135"/>
        <v>0</v>
      </c>
      <c r="Z177" s="159">
        <f t="shared" si="136"/>
        <v>0</v>
      </c>
      <c r="AA177" s="70"/>
      <c r="AB177" s="155">
        <f t="shared" si="137"/>
        <v>0</v>
      </c>
      <c r="AC177" s="159">
        <f t="shared" si="138"/>
        <v>0</v>
      </c>
      <c r="AD177" s="70"/>
      <c r="AE177" s="155">
        <f t="shared" si="139"/>
        <v>0</v>
      </c>
      <c r="AF177" s="159">
        <f t="shared" si="140"/>
        <v>0</v>
      </c>
      <c r="AG177" s="70"/>
      <c r="AH177" s="155">
        <f t="shared" si="141"/>
        <v>0</v>
      </c>
      <c r="AI177" s="159">
        <f t="shared" si="142"/>
        <v>0</v>
      </c>
      <c r="AJ177" s="162">
        <f t="shared" si="143"/>
        <v>0</v>
      </c>
      <c r="AK177" s="161">
        <f t="shared" si="144"/>
        <v>0</v>
      </c>
    </row>
    <row r="178" spans="1:37" s="53" customFormat="1" outlineLevel="1">
      <c r="A178"/>
      <c r="B178" s="235" t="s">
        <v>88</v>
      </c>
      <c r="C178" s="62" t="s">
        <v>103</v>
      </c>
      <c r="D178" s="70"/>
      <c r="E178" s="79">
        <f t="shared" si="145"/>
        <v>0</v>
      </c>
      <c r="F178" s="70"/>
      <c r="G178" s="155">
        <f t="shared" si="127"/>
        <v>0</v>
      </c>
      <c r="H178" s="159">
        <f t="shared" si="128"/>
        <v>0</v>
      </c>
      <c r="I178" s="70"/>
      <c r="J178" s="155">
        <f t="shared" si="2"/>
        <v>0</v>
      </c>
      <c r="K178" s="159">
        <f t="shared" si="3"/>
        <v>0</v>
      </c>
      <c r="L178" s="70"/>
      <c r="M178" s="155">
        <f t="shared" si="4"/>
        <v>0</v>
      </c>
      <c r="N178" s="159">
        <f t="shared" si="5"/>
        <v>0</v>
      </c>
      <c r="O178" s="70"/>
      <c r="P178" s="155">
        <f t="shared" si="129"/>
        <v>0</v>
      </c>
      <c r="Q178" s="159">
        <f t="shared" si="130"/>
        <v>0</v>
      </c>
      <c r="R178" s="151">
        <f t="shared" si="131"/>
        <v>0</v>
      </c>
      <c r="S178" s="161">
        <f t="shared" si="132"/>
        <v>0</v>
      </c>
      <c r="T178"/>
      <c r="U178" s="70"/>
      <c r="V178" s="155">
        <f t="shared" si="133"/>
        <v>0</v>
      </c>
      <c r="W178" s="159">
        <f t="shared" si="134"/>
        <v>0</v>
      </c>
      <c r="X178" s="70"/>
      <c r="Y178" s="155">
        <f t="shared" si="135"/>
        <v>0</v>
      </c>
      <c r="Z178" s="159">
        <f t="shared" si="136"/>
        <v>0</v>
      </c>
      <c r="AA178" s="70"/>
      <c r="AB178" s="155">
        <f t="shared" si="137"/>
        <v>0</v>
      </c>
      <c r="AC178" s="159">
        <f t="shared" si="138"/>
        <v>0</v>
      </c>
      <c r="AD178" s="70"/>
      <c r="AE178" s="155">
        <f t="shared" si="139"/>
        <v>0</v>
      </c>
      <c r="AF178" s="159">
        <f t="shared" si="140"/>
        <v>0</v>
      </c>
      <c r="AG178" s="70"/>
      <c r="AH178" s="155">
        <f t="shared" si="141"/>
        <v>0</v>
      </c>
      <c r="AI178" s="159">
        <f t="shared" si="142"/>
        <v>0</v>
      </c>
      <c r="AJ178" s="162">
        <f t="shared" si="143"/>
        <v>0</v>
      </c>
      <c r="AK178" s="161">
        <f t="shared" si="144"/>
        <v>0</v>
      </c>
    </row>
    <row r="179" spans="1:37" s="53" customFormat="1" outlineLevel="1">
      <c r="A179"/>
      <c r="B179" s="236" t="s">
        <v>89</v>
      </c>
      <c r="C179" s="62" t="s">
        <v>103</v>
      </c>
      <c r="D179" s="70"/>
      <c r="E179" s="79">
        <f t="shared" si="145"/>
        <v>0</v>
      </c>
      <c r="F179" s="70"/>
      <c r="G179" s="155">
        <f t="shared" si="127"/>
        <v>0</v>
      </c>
      <c r="H179" s="159">
        <f t="shared" si="128"/>
        <v>0</v>
      </c>
      <c r="I179" s="70"/>
      <c r="J179" s="155">
        <f t="shared" si="2"/>
        <v>0</v>
      </c>
      <c r="K179" s="159">
        <f t="shared" si="3"/>
        <v>0</v>
      </c>
      <c r="L179" s="70"/>
      <c r="M179" s="155">
        <f t="shared" si="4"/>
        <v>0</v>
      </c>
      <c r="N179" s="159">
        <f t="shared" si="5"/>
        <v>0</v>
      </c>
      <c r="O179" s="70"/>
      <c r="P179" s="155">
        <f t="shared" si="129"/>
        <v>0</v>
      </c>
      <c r="Q179" s="159">
        <f t="shared" si="130"/>
        <v>0</v>
      </c>
      <c r="R179" s="151">
        <f t="shared" si="131"/>
        <v>0</v>
      </c>
      <c r="S179" s="161">
        <f t="shared" si="132"/>
        <v>0</v>
      </c>
      <c r="T179"/>
      <c r="U179" s="70"/>
      <c r="V179" s="155">
        <f t="shared" si="133"/>
        <v>0</v>
      </c>
      <c r="W179" s="159">
        <f t="shared" si="134"/>
        <v>0</v>
      </c>
      <c r="X179" s="70"/>
      <c r="Y179" s="155">
        <f t="shared" si="135"/>
        <v>0</v>
      </c>
      <c r="Z179" s="159">
        <f t="shared" si="136"/>
        <v>0</v>
      </c>
      <c r="AA179" s="70"/>
      <c r="AB179" s="155">
        <f t="shared" si="137"/>
        <v>0</v>
      </c>
      <c r="AC179" s="159">
        <f t="shared" si="138"/>
        <v>0</v>
      </c>
      <c r="AD179" s="70"/>
      <c r="AE179" s="155">
        <f t="shared" si="139"/>
        <v>0</v>
      </c>
      <c r="AF179" s="159">
        <f t="shared" si="140"/>
        <v>0</v>
      </c>
      <c r="AG179" s="70"/>
      <c r="AH179" s="155">
        <f t="shared" si="141"/>
        <v>0</v>
      </c>
      <c r="AI179" s="159">
        <f t="shared" si="142"/>
        <v>0</v>
      </c>
      <c r="AJ179" s="162">
        <f t="shared" si="143"/>
        <v>0</v>
      </c>
      <c r="AK179" s="161">
        <f t="shared" si="144"/>
        <v>0</v>
      </c>
    </row>
    <row r="180" spans="1:37" s="53" customFormat="1" outlineLevel="1">
      <c r="A180"/>
      <c r="B180" s="235" t="s">
        <v>90</v>
      </c>
      <c r="C180" s="62" t="s">
        <v>103</v>
      </c>
      <c r="D180" s="70"/>
      <c r="E180" s="79">
        <f t="shared" si="145"/>
        <v>0</v>
      </c>
      <c r="F180" s="70"/>
      <c r="G180" s="155">
        <f t="shared" si="127"/>
        <v>0</v>
      </c>
      <c r="H180" s="159">
        <f t="shared" si="128"/>
        <v>0</v>
      </c>
      <c r="I180" s="70"/>
      <c r="J180" s="155">
        <f t="shared" si="2"/>
        <v>0</v>
      </c>
      <c r="K180" s="159">
        <f t="shared" si="3"/>
        <v>0</v>
      </c>
      <c r="L180" s="70"/>
      <c r="M180" s="155">
        <f t="shared" si="4"/>
        <v>0</v>
      </c>
      <c r="N180" s="159">
        <f t="shared" si="5"/>
        <v>0</v>
      </c>
      <c r="O180" s="70"/>
      <c r="P180" s="155">
        <f t="shared" si="129"/>
        <v>0</v>
      </c>
      <c r="Q180" s="159">
        <f t="shared" si="130"/>
        <v>0</v>
      </c>
      <c r="R180" s="151">
        <f t="shared" si="131"/>
        <v>0</v>
      </c>
      <c r="S180" s="161">
        <f t="shared" si="132"/>
        <v>0</v>
      </c>
      <c r="T180"/>
      <c r="U180" s="70"/>
      <c r="V180" s="155">
        <f t="shared" si="133"/>
        <v>0</v>
      </c>
      <c r="W180" s="159">
        <f t="shared" si="134"/>
        <v>0</v>
      </c>
      <c r="X180" s="70"/>
      <c r="Y180" s="155">
        <f t="shared" si="135"/>
        <v>0</v>
      </c>
      <c r="Z180" s="159">
        <f t="shared" si="136"/>
        <v>0</v>
      </c>
      <c r="AA180" s="70"/>
      <c r="AB180" s="155">
        <f t="shared" si="137"/>
        <v>0</v>
      </c>
      <c r="AC180" s="159">
        <f t="shared" si="138"/>
        <v>0</v>
      </c>
      <c r="AD180" s="70"/>
      <c r="AE180" s="155">
        <f t="shared" si="139"/>
        <v>0</v>
      </c>
      <c r="AF180" s="159">
        <f t="shared" si="140"/>
        <v>0</v>
      </c>
      <c r="AG180" s="70"/>
      <c r="AH180" s="155">
        <f t="shared" si="141"/>
        <v>0</v>
      </c>
      <c r="AI180" s="159">
        <f t="shared" si="142"/>
        <v>0</v>
      </c>
      <c r="AJ180" s="162">
        <f t="shared" si="143"/>
        <v>0</v>
      </c>
      <c r="AK180" s="161">
        <f t="shared" si="144"/>
        <v>0</v>
      </c>
    </row>
    <row r="181" spans="1:37" s="53" customFormat="1" outlineLevel="1">
      <c r="A181"/>
      <c r="B181" s="236" t="s">
        <v>91</v>
      </c>
      <c r="C181" s="62" t="s">
        <v>103</v>
      </c>
      <c r="D181" s="70"/>
      <c r="E181" s="79">
        <f t="shared" si="145"/>
        <v>0</v>
      </c>
      <c r="F181" s="70"/>
      <c r="G181" s="155">
        <f t="shared" si="127"/>
        <v>0</v>
      </c>
      <c r="H181" s="159">
        <f t="shared" si="128"/>
        <v>0</v>
      </c>
      <c r="I181" s="70"/>
      <c r="J181" s="155">
        <f t="shared" si="2"/>
        <v>0</v>
      </c>
      <c r="K181" s="159">
        <f t="shared" si="3"/>
        <v>0</v>
      </c>
      <c r="L181" s="70"/>
      <c r="M181" s="155">
        <f t="shared" si="4"/>
        <v>0</v>
      </c>
      <c r="N181" s="159">
        <f t="shared" si="5"/>
        <v>0</v>
      </c>
      <c r="O181" s="70"/>
      <c r="P181" s="155">
        <f t="shared" si="129"/>
        <v>0</v>
      </c>
      <c r="Q181" s="159">
        <f t="shared" si="130"/>
        <v>0</v>
      </c>
      <c r="R181" s="151">
        <f t="shared" si="131"/>
        <v>0</v>
      </c>
      <c r="S181" s="161">
        <f t="shared" si="132"/>
        <v>0</v>
      </c>
      <c r="T181"/>
      <c r="U181" s="70"/>
      <c r="V181" s="155">
        <f t="shared" si="133"/>
        <v>0</v>
      </c>
      <c r="W181" s="159">
        <f t="shared" si="134"/>
        <v>0</v>
      </c>
      <c r="X181" s="70"/>
      <c r="Y181" s="155">
        <f t="shared" si="135"/>
        <v>0</v>
      </c>
      <c r="Z181" s="159">
        <f t="shared" si="136"/>
        <v>0</v>
      </c>
      <c r="AA181" s="70"/>
      <c r="AB181" s="155">
        <f t="shared" si="137"/>
        <v>0</v>
      </c>
      <c r="AC181" s="159">
        <f t="shared" si="138"/>
        <v>0</v>
      </c>
      <c r="AD181" s="70"/>
      <c r="AE181" s="155">
        <f t="shared" si="139"/>
        <v>0</v>
      </c>
      <c r="AF181" s="159">
        <f t="shared" si="140"/>
        <v>0</v>
      </c>
      <c r="AG181" s="70"/>
      <c r="AH181" s="155">
        <f t="shared" si="141"/>
        <v>0</v>
      </c>
      <c r="AI181" s="159">
        <f t="shared" si="142"/>
        <v>0</v>
      </c>
      <c r="AJ181" s="162">
        <f t="shared" si="143"/>
        <v>0</v>
      </c>
      <c r="AK181" s="161">
        <f t="shared" si="144"/>
        <v>0</v>
      </c>
    </row>
    <row r="182" spans="1:37" s="53" customFormat="1" outlineLevel="1">
      <c r="A182"/>
      <c r="B182" s="236" t="s">
        <v>92</v>
      </c>
      <c r="C182" s="62" t="s">
        <v>103</v>
      </c>
      <c r="D182" s="70"/>
      <c r="E182" s="79">
        <f t="shared" si="145"/>
        <v>0</v>
      </c>
      <c r="F182" s="70"/>
      <c r="G182" s="155">
        <f t="shared" si="127"/>
        <v>0</v>
      </c>
      <c r="H182" s="159">
        <f t="shared" si="128"/>
        <v>0</v>
      </c>
      <c r="I182" s="70"/>
      <c r="J182" s="155">
        <f t="shared" si="2"/>
        <v>0</v>
      </c>
      <c r="K182" s="159">
        <f t="shared" si="3"/>
        <v>0</v>
      </c>
      <c r="L182" s="70"/>
      <c r="M182" s="155">
        <f t="shared" si="4"/>
        <v>0</v>
      </c>
      <c r="N182" s="159">
        <f t="shared" si="5"/>
        <v>0</v>
      </c>
      <c r="O182" s="70"/>
      <c r="P182" s="155">
        <f t="shared" si="129"/>
        <v>0</v>
      </c>
      <c r="Q182" s="159">
        <f t="shared" si="130"/>
        <v>0</v>
      </c>
      <c r="R182" s="151">
        <f t="shared" si="131"/>
        <v>0</v>
      </c>
      <c r="S182" s="161">
        <f t="shared" si="132"/>
        <v>0</v>
      </c>
      <c r="T182"/>
      <c r="U182" s="70"/>
      <c r="V182" s="155">
        <f t="shared" si="133"/>
        <v>0</v>
      </c>
      <c r="W182" s="159">
        <f t="shared" si="134"/>
        <v>0</v>
      </c>
      <c r="X182" s="70"/>
      <c r="Y182" s="155">
        <f t="shared" si="135"/>
        <v>0</v>
      </c>
      <c r="Z182" s="159">
        <f t="shared" si="136"/>
        <v>0</v>
      </c>
      <c r="AA182" s="70"/>
      <c r="AB182" s="155">
        <f t="shared" si="137"/>
        <v>0</v>
      </c>
      <c r="AC182" s="159">
        <f t="shared" si="138"/>
        <v>0</v>
      </c>
      <c r="AD182" s="70"/>
      <c r="AE182" s="155">
        <f t="shared" si="139"/>
        <v>0</v>
      </c>
      <c r="AF182" s="159">
        <f t="shared" si="140"/>
        <v>0</v>
      </c>
      <c r="AG182" s="70"/>
      <c r="AH182" s="155">
        <f t="shared" si="141"/>
        <v>0</v>
      </c>
      <c r="AI182" s="159">
        <f t="shared" si="142"/>
        <v>0</v>
      </c>
      <c r="AJ182" s="162">
        <f t="shared" si="143"/>
        <v>0</v>
      </c>
      <c r="AK182" s="161">
        <f t="shared" si="144"/>
        <v>0</v>
      </c>
    </row>
    <row r="183" spans="1:37" s="53" customFormat="1" outlineLevel="1">
      <c r="A183"/>
      <c r="B183" s="235" t="s">
        <v>84</v>
      </c>
      <c r="C183" s="62" t="s">
        <v>103</v>
      </c>
      <c r="D183" s="70"/>
      <c r="E183" s="79">
        <f t="shared" si="145"/>
        <v>0</v>
      </c>
      <c r="F183" s="70"/>
      <c r="G183" s="155">
        <f t="shared" si="127"/>
        <v>0</v>
      </c>
      <c r="H183" s="159">
        <f t="shared" si="128"/>
        <v>0</v>
      </c>
      <c r="I183" s="70"/>
      <c r="J183" s="155">
        <f t="shared" si="2"/>
        <v>0</v>
      </c>
      <c r="K183" s="159">
        <f t="shared" si="3"/>
        <v>0</v>
      </c>
      <c r="L183" s="70"/>
      <c r="M183" s="155">
        <f t="shared" si="4"/>
        <v>0</v>
      </c>
      <c r="N183" s="159">
        <f t="shared" si="5"/>
        <v>0</v>
      </c>
      <c r="O183" s="70"/>
      <c r="P183" s="155">
        <f t="shared" si="129"/>
        <v>0</v>
      </c>
      <c r="Q183" s="159">
        <f t="shared" si="130"/>
        <v>0</v>
      </c>
      <c r="R183" s="151">
        <f t="shared" si="131"/>
        <v>0</v>
      </c>
      <c r="S183" s="161">
        <f t="shared" si="132"/>
        <v>0</v>
      </c>
      <c r="T183"/>
      <c r="U183" s="70"/>
      <c r="V183" s="155">
        <f t="shared" si="133"/>
        <v>0</v>
      </c>
      <c r="W183" s="159">
        <f t="shared" si="134"/>
        <v>0</v>
      </c>
      <c r="X183" s="70"/>
      <c r="Y183" s="155">
        <f t="shared" si="135"/>
        <v>0</v>
      </c>
      <c r="Z183" s="159">
        <f t="shared" si="136"/>
        <v>0</v>
      </c>
      <c r="AA183" s="70"/>
      <c r="AB183" s="155">
        <f t="shared" si="137"/>
        <v>0</v>
      </c>
      <c r="AC183" s="159">
        <f t="shared" si="138"/>
        <v>0</v>
      </c>
      <c r="AD183" s="70"/>
      <c r="AE183" s="155">
        <f t="shared" si="139"/>
        <v>0</v>
      </c>
      <c r="AF183" s="159">
        <f t="shared" si="140"/>
        <v>0</v>
      </c>
      <c r="AG183" s="70"/>
      <c r="AH183" s="155">
        <f t="shared" si="141"/>
        <v>0</v>
      </c>
      <c r="AI183" s="159">
        <f t="shared" si="142"/>
        <v>0</v>
      </c>
      <c r="AJ183" s="162">
        <f t="shared" si="143"/>
        <v>0</v>
      </c>
      <c r="AK183" s="161">
        <f t="shared" si="144"/>
        <v>0</v>
      </c>
    </row>
    <row r="184" spans="1:37" s="53" customFormat="1" outlineLevel="1">
      <c r="A184"/>
      <c r="B184" s="236" t="s">
        <v>93</v>
      </c>
      <c r="C184" s="62" t="s">
        <v>103</v>
      </c>
      <c r="D184" s="70"/>
      <c r="E184" s="79">
        <f t="shared" si="145"/>
        <v>0</v>
      </c>
      <c r="F184" s="70"/>
      <c r="G184" s="155">
        <f t="shared" si="127"/>
        <v>0</v>
      </c>
      <c r="H184" s="159">
        <f t="shared" si="128"/>
        <v>0</v>
      </c>
      <c r="I184" s="70"/>
      <c r="J184" s="155">
        <f t="shared" si="2"/>
        <v>0</v>
      </c>
      <c r="K184" s="159">
        <f t="shared" si="3"/>
        <v>0</v>
      </c>
      <c r="L184" s="70"/>
      <c r="M184" s="155">
        <f t="shared" si="4"/>
        <v>0</v>
      </c>
      <c r="N184" s="159">
        <f t="shared" si="5"/>
        <v>0</v>
      </c>
      <c r="O184" s="70"/>
      <c r="P184" s="155">
        <f t="shared" si="129"/>
        <v>0</v>
      </c>
      <c r="Q184" s="159">
        <f t="shared" si="130"/>
        <v>0</v>
      </c>
      <c r="R184" s="151">
        <f t="shared" si="131"/>
        <v>0</v>
      </c>
      <c r="S184" s="161">
        <f t="shared" si="132"/>
        <v>0</v>
      </c>
      <c r="T184"/>
      <c r="U184" s="70"/>
      <c r="V184" s="155">
        <f t="shared" si="133"/>
        <v>0</v>
      </c>
      <c r="W184" s="159">
        <f t="shared" si="134"/>
        <v>0</v>
      </c>
      <c r="X184" s="70"/>
      <c r="Y184" s="155">
        <f t="shared" si="135"/>
        <v>0</v>
      </c>
      <c r="Z184" s="159">
        <f t="shared" si="136"/>
        <v>0</v>
      </c>
      <c r="AA184" s="70"/>
      <c r="AB184" s="155">
        <f t="shared" si="137"/>
        <v>0</v>
      </c>
      <c r="AC184" s="159">
        <f t="shared" si="138"/>
        <v>0</v>
      </c>
      <c r="AD184" s="70"/>
      <c r="AE184" s="155">
        <f t="shared" si="139"/>
        <v>0</v>
      </c>
      <c r="AF184" s="159">
        <f t="shared" si="140"/>
        <v>0</v>
      </c>
      <c r="AG184" s="70"/>
      <c r="AH184" s="155">
        <f t="shared" si="141"/>
        <v>0</v>
      </c>
      <c r="AI184" s="159">
        <f t="shared" si="142"/>
        <v>0</v>
      </c>
      <c r="AJ184" s="162">
        <f t="shared" si="143"/>
        <v>0</v>
      </c>
      <c r="AK184" s="161">
        <f t="shared" si="144"/>
        <v>0</v>
      </c>
    </row>
    <row r="185" spans="1:37" s="53" customFormat="1" outlineLevel="1">
      <c r="A185"/>
      <c r="B185" s="235" t="s">
        <v>94</v>
      </c>
      <c r="C185" s="62" t="s">
        <v>103</v>
      </c>
      <c r="D185" s="70"/>
      <c r="E185" s="79">
        <f t="shared" si="145"/>
        <v>0</v>
      </c>
      <c r="F185" s="70"/>
      <c r="G185" s="155">
        <f t="shared" si="127"/>
        <v>0</v>
      </c>
      <c r="H185" s="159">
        <f t="shared" si="128"/>
        <v>0</v>
      </c>
      <c r="I185" s="70"/>
      <c r="J185" s="155">
        <f t="shared" si="2"/>
        <v>0</v>
      </c>
      <c r="K185" s="159">
        <f t="shared" si="3"/>
        <v>0</v>
      </c>
      <c r="L185" s="70"/>
      <c r="M185" s="155">
        <f t="shared" si="4"/>
        <v>0</v>
      </c>
      <c r="N185" s="159">
        <f t="shared" si="5"/>
        <v>0</v>
      </c>
      <c r="O185" s="70"/>
      <c r="P185" s="155">
        <f t="shared" si="129"/>
        <v>0</v>
      </c>
      <c r="Q185" s="159">
        <f t="shared" si="130"/>
        <v>0</v>
      </c>
      <c r="R185" s="151">
        <f t="shared" si="131"/>
        <v>0</v>
      </c>
      <c r="S185" s="161">
        <f t="shared" si="132"/>
        <v>0</v>
      </c>
      <c r="T185"/>
      <c r="U185" s="70"/>
      <c r="V185" s="155">
        <f t="shared" si="133"/>
        <v>0</v>
      </c>
      <c r="W185" s="159">
        <f t="shared" si="134"/>
        <v>0</v>
      </c>
      <c r="X185" s="70"/>
      <c r="Y185" s="155">
        <f t="shared" si="135"/>
        <v>0</v>
      </c>
      <c r="Z185" s="159">
        <f t="shared" si="136"/>
        <v>0</v>
      </c>
      <c r="AA185" s="70"/>
      <c r="AB185" s="155">
        <f t="shared" si="137"/>
        <v>0</v>
      </c>
      <c r="AC185" s="159">
        <f t="shared" si="138"/>
        <v>0</v>
      </c>
      <c r="AD185" s="70"/>
      <c r="AE185" s="155">
        <f t="shared" si="139"/>
        <v>0</v>
      </c>
      <c r="AF185" s="159">
        <f t="shared" si="140"/>
        <v>0</v>
      </c>
      <c r="AG185" s="70"/>
      <c r="AH185" s="155">
        <f t="shared" si="141"/>
        <v>0</v>
      </c>
      <c r="AI185" s="159">
        <f t="shared" si="142"/>
        <v>0</v>
      </c>
      <c r="AJ185" s="162">
        <f t="shared" si="143"/>
        <v>0</v>
      </c>
      <c r="AK185" s="161">
        <f t="shared" si="144"/>
        <v>0</v>
      </c>
    </row>
    <row r="186" spans="1:37" s="53" customFormat="1" outlineLevel="1">
      <c r="A186"/>
      <c r="B186" s="236" t="s">
        <v>95</v>
      </c>
      <c r="C186" s="62" t="s">
        <v>103</v>
      </c>
      <c r="D186" s="70"/>
      <c r="E186" s="79">
        <f t="shared" si="145"/>
        <v>0</v>
      </c>
      <c r="F186" s="70"/>
      <c r="G186" s="155">
        <f t="shared" si="127"/>
        <v>0</v>
      </c>
      <c r="H186" s="159">
        <f t="shared" si="128"/>
        <v>0</v>
      </c>
      <c r="I186" s="70"/>
      <c r="J186" s="155">
        <f t="shared" si="2"/>
        <v>0</v>
      </c>
      <c r="K186" s="159">
        <f t="shared" si="3"/>
        <v>0</v>
      </c>
      <c r="L186" s="70"/>
      <c r="M186" s="155">
        <f t="shared" si="4"/>
        <v>0</v>
      </c>
      <c r="N186" s="159">
        <f t="shared" si="5"/>
        <v>0</v>
      </c>
      <c r="O186" s="70"/>
      <c r="P186" s="155">
        <f t="shared" si="129"/>
        <v>0</v>
      </c>
      <c r="Q186" s="159">
        <f t="shared" si="130"/>
        <v>0</v>
      </c>
      <c r="R186" s="151">
        <f t="shared" si="131"/>
        <v>0</v>
      </c>
      <c r="S186" s="161">
        <f t="shared" si="132"/>
        <v>0</v>
      </c>
      <c r="T186"/>
      <c r="U186" s="70"/>
      <c r="V186" s="155">
        <f t="shared" si="133"/>
        <v>0</v>
      </c>
      <c r="W186" s="159">
        <f t="shared" si="134"/>
        <v>0</v>
      </c>
      <c r="X186" s="70"/>
      <c r="Y186" s="155">
        <f t="shared" si="135"/>
        <v>0</v>
      </c>
      <c r="Z186" s="159">
        <f t="shared" si="136"/>
        <v>0</v>
      </c>
      <c r="AA186" s="70"/>
      <c r="AB186" s="155">
        <f t="shared" si="137"/>
        <v>0</v>
      </c>
      <c r="AC186" s="159">
        <f t="shared" si="138"/>
        <v>0</v>
      </c>
      <c r="AD186" s="70"/>
      <c r="AE186" s="155">
        <f t="shared" si="139"/>
        <v>0</v>
      </c>
      <c r="AF186" s="159">
        <f t="shared" si="140"/>
        <v>0</v>
      </c>
      <c r="AG186" s="70"/>
      <c r="AH186" s="155">
        <f t="shared" si="141"/>
        <v>0</v>
      </c>
      <c r="AI186" s="159">
        <f t="shared" si="142"/>
        <v>0</v>
      </c>
      <c r="AJ186" s="162">
        <f t="shared" si="143"/>
        <v>0</v>
      </c>
      <c r="AK186" s="161">
        <f t="shared" si="144"/>
        <v>0</v>
      </c>
    </row>
    <row r="187" spans="1:37" s="53" customFormat="1" outlineLevel="1">
      <c r="A187"/>
      <c r="B187" s="236" t="s">
        <v>96</v>
      </c>
      <c r="C187" s="62" t="s">
        <v>103</v>
      </c>
      <c r="D187" s="70"/>
      <c r="E187" s="79">
        <f t="shared" si="145"/>
        <v>0</v>
      </c>
      <c r="F187" s="70"/>
      <c r="G187" s="155">
        <f t="shared" si="127"/>
        <v>0</v>
      </c>
      <c r="H187" s="159">
        <f t="shared" si="128"/>
        <v>0</v>
      </c>
      <c r="I187" s="70"/>
      <c r="J187" s="155">
        <f t="shared" si="2"/>
        <v>0</v>
      </c>
      <c r="K187" s="159">
        <f t="shared" si="3"/>
        <v>0</v>
      </c>
      <c r="L187" s="70"/>
      <c r="M187" s="155">
        <f t="shared" si="4"/>
        <v>0</v>
      </c>
      <c r="N187" s="159">
        <f t="shared" si="5"/>
        <v>0</v>
      </c>
      <c r="O187" s="70"/>
      <c r="P187" s="155">
        <f t="shared" si="129"/>
        <v>0</v>
      </c>
      <c r="Q187" s="159">
        <f t="shared" si="130"/>
        <v>0</v>
      </c>
      <c r="R187" s="151">
        <f t="shared" si="131"/>
        <v>0</v>
      </c>
      <c r="S187" s="161">
        <f t="shared" si="132"/>
        <v>0</v>
      </c>
      <c r="T187"/>
      <c r="U187" s="70"/>
      <c r="V187" s="155">
        <f t="shared" si="133"/>
        <v>0</v>
      </c>
      <c r="W187" s="159">
        <f t="shared" si="134"/>
        <v>0</v>
      </c>
      <c r="X187" s="70"/>
      <c r="Y187" s="155">
        <f t="shared" si="135"/>
        <v>0</v>
      </c>
      <c r="Z187" s="159">
        <f t="shared" si="136"/>
        <v>0</v>
      </c>
      <c r="AA187" s="70"/>
      <c r="AB187" s="155">
        <f t="shared" si="137"/>
        <v>0</v>
      </c>
      <c r="AC187" s="159">
        <f t="shared" si="138"/>
        <v>0</v>
      </c>
      <c r="AD187" s="70"/>
      <c r="AE187" s="155">
        <f t="shared" si="139"/>
        <v>0</v>
      </c>
      <c r="AF187" s="159">
        <f t="shared" si="140"/>
        <v>0</v>
      </c>
      <c r="AG187" s="70"/>
      <c r="AH187" s="155">
        <f t="shared" si="141"/>
        <v>0</v>
      </c>
      <c r="AI187" s="159">
        <f t="shared" si="142"/>
        <v>0</v>
      </c>
      <c r="AJ187" s="162">
        <f t="shared" si="143"/>
        <v>0</v>
      </c>
      <c r="AK187" s="161">
        <f t="shared" si="144"/>
        <v>0</v>
      </c>
    </row>
    <row r="188" spans="1:37" outlineLevel="1">
      <c r="B188" s="49" t="s">
        <v>135</v>
      </c>
      <c r="C188" s="46" t="s">
        <v>103</v>
      </c>
      <c r="D188" s="157">
        <f>SUM(D165:D187)</f>
        <v>0</v>
      </c>
      <c r="E188" s="156">
        <f>SUM(E165:E187)</f>
        <v>0</v>
      </c>
      <c r="F188" s="157">
        <f>SUM(F165:F187)</f>
        <v>0</v>
      </c>
      <c r="G188" s="156">
        <f>SUM(G165:G187)</f>
        <v>0</v>
      </c>
      <c r="H188" s="160">
        <f>IFERROR((G188-E188)/E188,0)</f>
        <v>0</v>
      </c>
      <c r="I188" s="157">
        <f>SUM(I165:I187)</f>
        <v>0</v>
      </c>
      <c r="J188" s="156">
        <f>SUM(J165:J187)</f>
        <v>0</v>
      </c>
      <c r="K188" s="160">
        <f t="shared" ref="K188" si="146">IFERROR((J188-G188)/G188,0)</f>
        <v>0</v>
      </c>
      <c r="L188" s="157">
        <f>SUM(L165:L187)</f>
        <v>0</v>
      </c>
      <c r="M188" s="156">
        <f>SUM(M165:M187)</f>
        <v>0</v>
      </c>
      <c r="N188" s="160">
        <f t="shared" ref="N188" si="147">IFERROR((M188-J188)/J188,0)</f>
        <v>0</v>
      </c>
      <c r="O188" s="157">
        <f>SUM(O165:O187)</f>
        <v>0</v>
      </c>
      <c r="P188" s="156">
        <f>SUM(P165:P187)</f>
        <v>0</v>
      </c>
      <c r="Q188" s="160">
        <f t="shared" si="130"/>
        <v>0</v>
      </c>
      <c r="R188" s="151">
        <f t="shared" si="131"/>
        <v>0</v>
      </c>
      <c r="S188" s="161">
        <f t="shared" si="132"/>
        <v>0</v>
      </c>
      <c r="U188" s="157">
        <f>SUM(U165:U187)</f>
        <v>0</v>
      </c>
      <c r="V188" s="156">
        <f>SUM(V165:V187)</f>
        <v>0</v>
      </c>
      <c r="W188" s="160">
        <f>IFERROR((V188-P188)/P188,0)</f>
        <v>0</v>
      </c>
      <c r="X188" s="157">
        <f>SUM(X165:X187)</f>
        <v>0</v>
      </c>
      <c r="Y188" s="156">
        <f>SUM(Y165:Y187)</f>
        <v>0</v>
      </c>
      <c r="Z188" s="160">
        <f t="shared" ref="Z188" si="148">IFERROR((Y188-V188)/V188,0)</f>
        <v>0</v>
      </c>
      <c r="AA188" s="157">
        <f>SUM(AA165:AA187)</f>
        <v>0</v>
      </c>
      <c r="AB188" s="156">
        <f>SUM(AB165:AB187)</f>
        <v>0</v>
      </c>
      <c r="AC188" s="160">
        <f t="shared" ref="AC188" si="149">IFERROR((AB188-Y188)/Y188,0)</f>
        <v>0</v>
      </c>
      <c r="AD188" s="157">
        <f>SUM(AD165:AD187)</f>
        <v>0</v>
      </c>
      <c r="AE188" s="156">
        <f>SUM(AE165:AE187)</f>
        <v>0</v>
      </c>
      <c r="AF188" s="160">
        <f t="shared" ref="AF188" si="150">IFERROR((AE188-AB188)/AB188,0)</f>
        <v>0</v>
      </c>
      <c r="AG188" s="157">
        <f>SUM(AG165:AG187)</f>
        <v>0</v>
      </c>
      <c r="AH188" s="156">
        <f>SUM(AH165:AH187)</f>
        <v>0</v>
      </c>
      <c r="AI188" s="160">
        <f>IFERROR((AH188-AE188)/AE188,0)</f>
        <v>0</v>
      </c>
      <c r="AJ188" s="156">
        <f>SUM(AJ165:AJ187)</f>
        <v>0</v>
      </c>
      <c r="AK188" s="161">
        <f t="shared" ref="AK188" si="151">IFERROR((AH188/V188)^(1/4)-1,0)</f>
        <v>0</v>
      </c>
    </row>
    <row r="190" spans="1:37" ht="17.25" customHeight="1">
      <c r="B190" s="293" t="s">
        <v>159</v>
      </c>
      <c r="C190" s="293"/>
      <c r="D190" s="293"/>
      <c r="E190" s="293"/>
      <c r="F190" s="293"/>
      <c r="G190" s="293"/>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329"/>
    </row>
    <row r="191" spans="1:37" ht="5.45" customHeight="1" outlineLevel="1">
      <c r="B191" s="102"/>
      <c r="C191" s="102"/>
      <c r="D191" s="102"/>
      <c r="E191" s="102"/>
      <c r="F191" s="102"/>
      <c r="G191" s="102"/>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row>
    <row r="192" spans="1:37" ht="15" customHeight="1" outlineLevel="1">
      <c r="B192" s="330"/>
      <c r="C192" s="331" t="s">
        <v>102</v>
      </c>
      <c r="D192" s="310" t="s">
        <v>127</v>
      </c>
      <c r="E192" s="312"/>
      <c r="F192" s="312"/>
      <c r="G192" s="312"/>
      <c r="H192" s="312"/>
      <c r="I192" s="312"/>
      <c r="J192" s="312"/>
      <c r="K192" s="312"/>
      <c r="L192" s="312"/>
      <c r="M192" s="312"/>
      <c r="N192" s="312"/>
      <c r="O192" s="312"/>
      <c r="P192" s="312"/>
      <c r="Q192" s="311"/>
      <c r="R192" s="313" t="str">
        <f xml:space="preserve"> D193&amp;" - "&amp;O193</f>
        <v>2019 - 2023</v>
      </c>
      <c r="S192" s="343"/>
      <c r="U192" s="310" t="s">
        <v>128</v>
      </c>
      <c r="V192" s="312"/>
      <c r="W192" s="312"/>
      <c r="X192" s="312"/>
      <c r="Y192" s="312"/>
      <c r="Z192" s="312"/>
      <c r="AA192" s="312"/>
      <c r="AB192" s="312"/>
      <c r="AC192" s="312"/>
      <c r="AD192" s="312"/>
      <c r="AE192" s="312"/>
      <c r="AF192" s="312"/>
      <c r="AG192" s="312"/>
      <c r="AH192" s="312"/>
      <c r="AI192" s="312"/>
      <c r="AJ192" s="312"/>
      <c r="AK192" s="335"/>
    </row>
    <row r="193" spans="2:37" ht="15" customHeight="1" outlineLevel="1">
      <c r="B193" s="330"/>
      <c r="C193" s="332"/>
      <c r="D193" s="310">
        <f>$C$3-5</f>
        <v>2019</v>
      </c>
      <c r="E193" s="311"/>
      <c r="F193" s="310">
        <f>$C$3-4</f>
        <v>2020</v>
      </c>
      <c r="G193" s="312"/>
      <c r="H193" s="311"/>
      <c r="I193" s="310">
        <f>$C$3-3</f>
        <v>2021</v>
      </c>
      <c r="J193" s="312"/>
      <c r="K193" s="311"/>
      <c r="L193" s="310">
        <f>$C$3-2</f>
        <v>2022</v>
      </c>
      <c r="M193" s="312"/>
      <c r="N193" s="311"/>
      <c r="O193" s="310">
        <f>$C$3-1</f>
        <v>2023</v>
      </c>
      <c r="P193" s="312"/>
      <c r="Q193" s="311"/>
      <c r="R193" s="315"/>
      <c r="S193" s="344"/>
      <c r="U193" s="310">
        <f>$C$3</f>
        <v>2024</v>
      </c>
      <c r="V193" s="312"/>
      <c r="W193" s="311"/>
      <c r="X193" s="310">
        <f>$C$3+1</f>
        <v>2025</v>
      </c>
      <c r="Y193" s="312"/>
      <c r="Z193" s="311"/>
      <c r="AA193" s="310">
        <f>$C$3+2</f>
        <v>2026</v>
      </c>
      <c r="AB193" s="312"/>
      <c r="AC193" s="311"/>
      <c r="AD193" s="310">
        <f>$C$3+3</f>
        <v>2027</v>
      </c>
      <c r="AE193" s="312"/>
      <c r="AF193" s="311"/>
      <c r="AG193" s="310">
        <f>$C$3+4</f>
        <v>2028</v>
      </c>
      <c r="AH193" s="312"/>
      <c r="AI193" s="311"/>
      <c r="AJ193" s="317" t="str">
        <f>U193&amp;" - "&amp;AG193</f>
        <v>2024 - 2028</v>
      </c>
      <c r="AK193" s="334"/>
    </row>
    <row r="194" spans="2:37" ht="28.9" outlineLevel="1">
      <c r="B194" s="330"/>
      <c r="C194" s="333"/>
      <c r="D194" s="64" t="s">
        <v>129</v>
      </c>
      <c r="E194" s="65" t="s">
        <v>130</v>
      </c>
      <c r="F194" s="64" t="s">
        <v>129</v>
      </c>
      <c r="G194" s="8" t="s">
        <v>130</v>
      </c>
      <c r="H194" s="65" t="s">
        <v>131</v>
      </c>
      <c r="I194" s="64" t="s">
        <v>129</v>
      </c>
      <c r="J194" s="8" t="s">
        <v>130</v>
      </c>
      <c r="K194" s="65" t="s">
        <v>131</v>
      </c>
      <c r="L194" s="64" t="s">
        <v>129</v>
      </c>
      <c r="M194" s="8" t="s">
        <v>130</v>
      </c>
      <c r="N194" s="65" t="s">
        <v>131</v>
      </c>
      <c r="O194" s="64" t="s">
        <v>149</v>
      </c>
      <c r="P194" s="8" t="s">
        <v>150</v>
      </c>
      <c r="Q194" s="65" t="s">
        <v>131</v>
      </c>
      <c r="R194" s="8" t="s">
        <v>123</v>
      </c>
      <c r="S194" s="58" t="s">
        <v>132</v>
      </c>
      <c r="U194" s="64" t="s">
        <v>129</v>
      </c>
      <c r="V194" s="8" t="s">
        <v>130</v>
      </c>
      <c r="W194" s="65" t="s">
        <v>131</v>
      </c>
      <c r="X194" s="64" t="s">
        <v>129</v>
      </c>
      <c r="Y194" s="8" t="s">
        <v>130</v>
      </c>
      <c r="Z194" s="65" t="s">
        <v>131</v>
      </c>
      <c r="AA194" s="64" t="s">
        <v>129</v>
      </c>
      <c r="AB194" s="8" t="s">
        <v>130</v>
      </c>
      <c r="AC194" s="65" t="s">
        <v>131</v>
      </c>
      <c r="AD194" s="64" t="s">
        <v>129</v>
      </c>
      <c r="AE194" s="8" t="s">
        <v>130</v>
      </c>
      <c r="AF194" s="65" t="s">
        <v>131</v>
      </c>
      <c r="AG194" s="64" t="s">
        <v>129</v>
      </c>
      <c r="AH194" s="8" t="s">
        <v>130</v>
      </c>
      <c r="AI194" s="65" t="s">
        <v>131</v>
      </c>
      <c r="AJ194" s="8" t="s">
        <v>123</v>
      </c>
      <c r="AK194" s="58" t="s">
        <v>132</v>
      </c>
    </row>
    <row r="195" spans="2:37" outlineLevel="1">
      <c r="B195" s="235" t="s">
        <v>75</v>
      </c>
      <c r="C195" s="62" t="s">
        <v>103</v>
      </c>
      <c r="D195" s="78"/>
      <c r="E195" s="79">
        <f>D195</f>
        <v>0</v>
      </c>
      <c r="F195" s="78"/>
      <c r="G195" s="155">
        <f t="shared" ref="G195:G217" si="152">E195+F195</f>
        <v>0</v>
      </c>
      <c r="H195" s="159">
        <f t="shared" ref="H195:H217" si="153">IFERROR((G195-E195)/E195,0)</f>
        <v>0</v>
      </c>
      <c r="I195" s="78"/>
      <c r="J195" s="155">
        <f t="shared" ref="J195:J217" si="154">G195+I195</f>
        <v>0</v>
      </c>
      <c r="K195" s="159">
        <f t="shared" ref="K195:K217" si="155">IFERROR((J195-G195)/G195,0)</f>
        <v>0</v>
      </c>
      <c r="L195" s="78"/>
      <c r="M195" s="155">
        <f t="shared" ref="M195:M217" si="156">J195+L195</f>
        <v>0</v>
      </c>
      <c r="N195" s="159">
        <f t="shared" ref="N195:N217" si="157">IFERROR((M195-J195)/J195,0)</f>
        <v>0</v>
      </c>
      <c r="O195" s="78"/>
      <c r="P195" s="155">
        <f t="shared" ref="P195:P217" si="158">M195+O195</f>
        <v>0</v>
      </c>
      <c r="Q195" s="159">
        <f t="shared" ref="Q195:Q218" si="159">IFERROR((P195-M195)/M195,0)</f>
        <v>0</v>
      </c>
      <c r="R195" s="151">
        <f t="shared" ref="R195:R218" si="160">D195+F195+I195+L195+O195</f>
        <v>0</v>
      </c>
      <c r="S195" s="161">
        <f t="shared" ref="S195:S218" si="161">IFERROR((P195/E195)^(1/4)-1,0)</f>
        <v>0</v>
      </c>
      <c r="U195" s="78"/>
      <c r="V195" s="155">
        <f t="shared" ref="V195:V217" si="162">P195+U195</f>
        <v>0</v>
      </c>
      <c r="W195" s="159">
        <f t="shared" ref="W195:W217" si="163">IFERROR((V195-P195)/P195,0)</f>
        <v>0</v>
      </c>
      <c r="X195" s="78"/>
      <c r="Y195" s="155">
        <f t="shared" ref="Y195:Y217" si="164">V195+X195</f>
        <v>0</v>
      </c>
      <c r="Z195" s="159">
        <f t="shared" ref="Z195:Z217" si="165">IFERROR((Y195-V195)/V195,0)</f>
        <v>0</v>
      </c>
      <c r="AA195" s="78"/>
      <c r="AB195" s="155">
        <f t="shared" ref="AB195:AB217" si="166">Y195+AA195</f>
        <v>0</v>
      </c>
      <c r="AC195" s="159">
        <f t="shared" ref="AC195:AC217" si="167">IFERROR((AB195-Y195)/Y195,0)</f>
        <v>0</v>
      </c>
      <c r="AD195" s="78"/>
      <c r="AE195" s="155">
        <f t="shared" ref="AE195:AE217" si="168">AB195+AD195</f>
        <v>0</v>
      </c>
      <c r="AF195" s="159">
        <f t="shared" ref="AF195:AF217" si="169">IFERROR((AE195-AB195)/AB195,0)</f>
        <v>0</v>
      </c>
      <c r="AG195" s="78"/>
      <c r="AH195" s="155">
        <f t="shared" ref="AH195:AH217" si="170">AE195+AG195</f>
        <v>0</v>
      </c>
      <c r="AI195" s="159">
        <f t="shared" ref="AI195:AI217" si="171">IFERROR((AH195-AE195)/AE195,0)</f>
        <v>0</v>
      </c>
      <c r="AJ195" s="162">
        <f>U195+X195+AA195+AD195+AG195</f>
        <v>0</v>
      </c>
      <c r="AK195" s="161">
        <f>IFERROR((AH195/V195)^(1/4)-1,0)</f>
        <v>0</v>
      </c>
    </row>
    <row r="196" spans="2:37" outlineLevel="1">
      <c r="B196" s="236" t="s">
        <v>76</v>
      </c>
      <c r="C196" s="62" t="s">
        <v>103</v>
      </c>
      <c r="D196" s="78"/>
      <c r="E196" s="79">
        <f t="shared" ref="E196:E217" si="172">D196</f>
        <v>0</v>
      </c>
      <c r="F196" s="78"/>
      <c r="G196" s="155">
        <f t="shared" si="152"/>
        <v>0</v>
      </c>
      <c r="H196" s="159">
        <f t="shared" si="153"/>
        <v>0</v>
      </c>
      <c r="I196" s="78"/>
      <c r="J196" s="155">
        <f t="shared" si="154"/>
        <v>0</v>
      </c>
      <c r="K196" s="159">
        <f t="shared" si="155"/>
        <v>0</v>
      </c>
      <c r="L196" s="78"/>
      <c r="M196" s="155">
        <f t="shared" si="156"/>
        <v>0</v>
      </c>
      <c r="N196" s="159">
        <f t="shared" si="157"/>
        <v>0</v>
      </c>
      <c r="O196" s="78"/>
      <c r="P196" s="155">
        <f t="shared" si="158"/>
        <v>0</v>
      </c>
      <c r="Q196" s="159">
        <f t="shared" si="159"/>
        <v>0</v>
      </c>
      <c r="R196" s="151">
        <f t="shared" si="160"/>
        <v>0</v>
      </c>
      <c r="S196" s="161">
        <f t="shared" si="161"/>
        <v>0</v>
      </c>
      <c r="U196" s="78"/>
      <c r="V196" s="155">
        <f t="shared" si="162"/>
        <v>0</v>
      </c>
      <c r="W196" s="159">
        <f t="shared" si="163"/>
        <v>0</v>
      </c>
      <c r="X196" s="78"/>
      <c r="Y196" s="155">
        <f t="shared" si="164"/>
        <v>0</v>
      </c>
      <c r="Z196" s="159">
        <f t="shared" si="165"/>
        <v>0</v>
      </c>
      <c r="AA196" s="78"/>
      <c r="AB196" s="155">
        <f t="shared" si="166"/>
        <v>0</v>
      </c>
      <c r="AC196" s="159">
        <f t="shared" si="167"/>
        <v>0</v>
      </c>
      <c r="AD196" s="78"/>
      <c r="AE196" s="155">
        <f t="shared" si="168"/>
        <v>0</v>
      </c>
      <c r="AF196" s="159">
        <f t="shared" si="169"/>
        <v>0</v>
      </c>
      <c r="AG196" s="78"/>
      <c r="AH196" s="155">
        <f t="shared" si="170"/>
        <v>0</v>
      </c>
      <c r="AI196" s="159">
        <f t="shared" si="171"/>
        <v>0</v>
      </c>
      <c r="AJ196" s="162">
        <f t="shared" ref="AJ196:AJ217" si="173">U196+X196+AA196+AD196+AG196</f>
        <v>0</v>
      </c>
      <c r="AK196" s="161">
        <f t="shared" ref="AK196:AK217" si="174">IFERROR((AH196/V196)^(1/4)-1,0)</f>
        <v>0</v>
      </c>
    </row>
    <row r="197" spans="2:37" outlineLevel="1">
      <c r="B197" s="236" t="s">
        <v>77</v>
      </c>
      <c r="C197" s="62" t="s">
        <v>103</v>
      </c>
      <c r="D197" s="78"/>
      <c r="E197" s="79">
        <f t="shared" si="172"/>
        <v>0</v>
      </c>
      <c r="F197" s="78"/>
      <c r="G197" s="155">
        <f t="shared" si="152"/>
        <v>0</v>
      </c>
      <c r="H197" s="159">
        <f t="shared" si="153"/>
        <v>0</v>
      </c>
      <c r="I197" s="78"/>
      <c r="J197" s="155">
        <f t="shared" si="154"/>
        <v>0</v>
      </c>
      <c r="K197" s="159">
        <f t="shared" si="155"/>
        <v>0</v>
      </c>
      <c r="L197" s="78"/>
      <c r="M197" s="155">
        <f t="shared" si="156"/>
        <v>0</v>
      </c>
      <c r="N197" s="159">
        <f t="shared" si="157"/>
        <v>0</v>
      </c>
      <c r="O197" s="78"/>
      <c r="P197" s="155">
        <f t="shared" si="158"/>
        <v>0</v>
      </c>
      <c r="Q197" s="159">
        <f t="shared" si="159"/>
        <v>0</v>
      </c>
      <c r="R197" s="151">
        <f t="shared" si="160"/>
        <v>0</v>
      </c>
      <c r="S197" s="161">
        <f t="shared" si="161"/>
        <v>0</v>
      </c>
      <c r="U197" s="78"/>
      <c r="V197" s="155">
        <f t="shared" si="162"/>
        <v>0</v>
      </c>
      <c r="W197" s="159">
        <f t="shared" si="163"/>
        <v>0</v>
      </c>
      <c r="X197" s="78"/>
      <c r="Y197" s="155">
        <f t="shared" si="164"/>
        <v>0</v>
      </c>
      <c r="Z197" s="159">
        <f t="shared" si="165"/>
        <v>0</v>
      </c>
      <c r="AA197" s="78"/>
      <c r="AB197" s="155">
        <f t="shared" si="166"/>
        <v>0</v>
      </c>
      <c r="AC197" s="159">
        <f t="shared" si="167"/>
        <v>0</v>
      </c>
      <c r="AD197" s="78"/>
      <c r="AE197" s="155">
        <f t="shared" si="168"/>
        <v>0</v>
      </c>
      <c r="AF197" s="159">
        <f t="shared" si="169"/>
        <v>0</v>
      </c>
      <c r="AG197" s="78"/>
      <c r="AH197" s="155">
        <f t="shared" si="170"/>
        <v>0</v>
      </c>
      <c r="AI197" s="159">
        <f t="shared" si="171"/>
        <v>0</v>
      </c>
      <c r="AJ197" s="162">
        <f t="shared" si="173"/>
        <v>0</v>
      </c>
      <c r="AK197" s="161">
        <f t="shared" si="174"/>
        <v>0</v>
      </c>
    </row>
    <row r="198" spans="2:37" outlineLevel="1">
      <c r="B198" s="235" t="s">
        <v>78</v>
      </c>
      <c r="C198" s="62" t="s">
        <v>103</v>
      </c>
      <c r="D198" s="78"/>
      <c r="E198" s="79">
        <f t="shared" si="172"/>
        <v>0</v>
      </c>
      <c r="F198" s="78"/>
      <c r="G198" s="155">
        <f t="shared" si="152"/>
        <v>0</v>
      </c>
      <c r="H198" s="159">
        <f t="shared" si="153"/>
        <v>0</v>
      </c>
      <c r="I198" s="78"/>
      <c r="J198" s="155">
        <f t="shared" si="154"/>
        <v>0</v>
      </c>
      <c r="K198" s="159">
        <f t="shared" si="155"/>
        <v>0</v>
      </c>
      <c r="L198" s="78"/>
      <c r="M198" s="155">
        <f t="shared" si="156"/>
        <v>0</v>
      </c>
      <c r="N198" s="159">
        <f t="shared" si="157"/>
        <v>0</v>
      </c>
      <c r="O198" s="78"/>
      <c r="P198" s="155">
        <f t="shared" si="158"/>
        <v>0</v>
      </c>
      <c r="Q198" s="159">
        <f t="shared" si="159"/>
        <v>0</v>
      </c>
      <c r="R198" s="151">
        <f t="shared" si="160"/>
        <v>0</v>
      </c>
      <c r="S198" s="161">
        <f t="shared" si="161"/>
        <v>0</v>
      </c>
      <c r="U198" s="78"/>
      <c r="V198" s="155">
        <f t="shared" si="162"/>
        <v>0</v>
      </c>
      <c r="W198" s="159">
        <f t="shared" si="163"/>
        <v>0</v>
      </c>
      <c r="X198" s="78"/>
      <c r="Y198" s="155">
        <f t="shared" si="164"/>
        <v>0</v>
      </c>
      <c r="Z198" s="159">
        <f t="shared" si="165"/>
        <v>0</v>
      </c>
      <c r="AA198" s="78"/>
      <c r="AB198" s="155">
        <f t="shared" si="166"/>
        <v>0</v>
      </c>
      <c r="AC198" s="159">
        <f t="shared" si="167"/>
        <v>0</v>
      </c>
      <c r="AD198" s="78"/>
      <c r="AE198" s="155">
        <f t="shared" si="168"/>
        <v>0</v>
      </c>
      <c r="AF198" s="159">
        <f t="shared" si="169"/>
        <v>0</v>
      </c>
      <c r="AG198" s="78"/>
      <c r="AH198" s="155">
        <f t="shared" si="170"/>
        <v>0</v>
      </c>
      <c r="AI198" s="159">
        <f t="shared" si="171"/>
        <v>0</v>
      </c>
      <c r="AJ198" s="162">
        <f t="shared" si="173"/>
        <v>0</v>
      </c>
      <c r="AK198" s="161">
        <f t="shared" si="174"/>
        <v>0</v>
      </c>
    </row>
    <row r="199" spans="2:37" outlineLevel="1">
      <c r="B199" s="236" t="s">
        <v>79</v>
      </c>
      <c r="C199" s="62" t="s">
        <v>103</v>
      </c>
      <c r="D199" s="78"/>
      <c r="E199" s="79">
        <f t="shared" si="172"/>
        <v>0</v>
      </c>
      <c r="F199" s="78"/>
      <c r="G199" s="155">
        <f t="shared" si="152"/>
        <v>0</v>
      </c>
      <c r="H199" s="159">
        <f t="shared" si="153"/>
        <v>0</v>
      </c>
      <c r="I199" s="78"/>
      <c r="J199" s="155">
        <f t="shared" si="154"/>
        <v>0</v>
      </c>
      <c r="K199" s="159">
        <f t="shared" si="155"/>
        <v>0</v>
      </c>
      <c r="L199" s="78"/>
      <c r="M199" s="155">
        <f t="shared" si="156"/>
        <v>0</v>
      </c>
      <c r="N199" s="159">
        <f t="shared" si="157"/>
        <v>0</v>
      </c>
      <c r="O199" s="78"/>
      <c r="P199" s="155">
        <f t="shared" si="158"/>
        <v>0</v>
      </c>
      <c r="Q199" s="159">
        <f t="shared" si="159"/>
        <v>0</v>
      </c>
      <c r="R199" s="151">
        <f t="shared" si="160"/>
        <v>0</v>
      </c>
      <c r="S199" s="161">
        <f t="shared" si="161"/>
        <v>0</v>
      </c>
      <c r="U199" s="78"/>
      <c r="V199" s="155">
        <f t="shared" si="162"/>
        <v>0</v>
      </c>
      <c r="W199" s="159">
        <f t="shared" si="163"/>
        <v>0</v>
      </c>
      <c r="X199" s="78"/>
      <c r="Y199" s="155">
        <f t="shared" si="164"/>
        <v>0</v>
      </c>
      <c r="Z199" s="159">
        <f t="shared" si="165"/>
        <v>0</v>
      </c>
      <c r="AA199" s="78"/>
      <c r="AB199" s="155">
        <f t="shared" si="166"/>
        <v>0</v>
      </c>
      <c r="AC199" s="159">
        <f t="shared" si="167"/>
        <v>0</v>
      </c>
      <c r="AD199" s="78"/>
      <c r="AE199" s="155">
        <f t="shared" si="168"/>
        <v>0</v>
      </c>
      <c r="AF199" s="159">
        <f t="shared" si="169"/>
        <v>0</v>
      </c>
      <c r="AG199" s="78"/>
      <c r="AH199" s="155">
        <f t="shared" si="170"/>
        <v>0</v>
      </c>
      <c r="AI199" s="159">
        <f t="shared" si="171"/>
        <v>0</v>
      </c>
      <c r="AJ199" s="162">
        <f t="shared" si="173"/>
        <v>0</v>
      </c>
      <c r="AK199" s="161">
        <f t="shared" si="174"/>
        <v>0</v>
      </c>
    </row>
    <row r="200" spans="2:37" outlineLevel="1">
      <c r="B200" s="236" t="s">
        <v>80</v>
      </c>
      <c r="C200" s="62" t="s">
        <v>103</v>
      </c>
      <c r="D200" s="78"/>
      <c r="E200" s="79">
        <f t="shared" si="172"/>
        <v>0</v>
      </c>
      <c r="F200" s="78"/>
      <c r="G200" s="155">
        <f t="shared" si="152"/>
        <v>0</v>
      </c>
      <c r="H200" s="159">
        <f t="shared" si="153"/>
        <v>0</v>
      </c>
      <c r="I200" s="78"/>
      <c r="J200" s="155">
        <f t="shared" si="154"/>
        <v>0</v>
      </c>
      <c r="K200" s="159">
        <f t="shared" si="155"/>
        <v>0</v>
      </c>
      <c r="L200" s="78"/>
      <c r="M200" s="155">
        <f t="shared" si="156"/>
        <v>0</v>
      </c>
      <c r="N200" s="159">
        <f t="shared" si="157"/>
        <v>0</v>
      </c>
      <c r="O200" s="78"/>
      <c r="P200" s="155">
        <f t="shared" si="158"/>
        <v>0</v>
      </c>
      <c r="Q200" s="159">
        <f t="shared" si="159"/>
        <v>0</v>
      </c>
      <c r="R200" s="151">
        <f t="shared" si="160"/>
        <v>0</v>
      </c>
      <c r="S200" s="161">
        <f t="shared" si="161"/>
        <v>0</v>
      </c>
      <c r="U200" s="78"/>
      <c r="V200" s="155">
        <f t="shared" si="162"/>
        <v>0</v>
      </c>
      <c r="W200" s="159">
        <f t="shared" si="163"/>
        <v>0</v>
      </c>
      <c r="X200" s="78"/>
      <c r="Y200" s="155">
        <f t="shared" si="164"/>
        <v>0</v>
      </c>
      <c r="Z200" s="159">
        <f t="shared" si="165"/>
        <v>0</v>
      </c>
      <c r="AA200" s="78"/>
      <c r="AB200" s="155">
        <f t="shared" si="166"/>
        <v>0</v>
      </c>
      <c r="AC200" s="159">
        <f t="shared" si="167"/>
        <v>0</v>
      </c>
      <c r="AD200" s="78"/>
      <c r="AE200" s="155">
        <f t="shared" si="168"/>
        <v>0</v>
      </c>
      <c r="AF200" s="159">
        <f t="shared" si="169"/>
        <v>0</v>
      </c>
      <c r="AG200" s="78"/>
      <c r="AH200" s="155">
        <f t="shared" si="170"/>
        <v>0</v>
      </c>
      <c r="AI200" s="159">
        <f t="shared" si="171"/>
        <v>0</v>
      </c>
      <c r="AJ200" s="162">
        <f t="shared" si="173"/>
        <v>0</v>
      </c>
      <c r="AK200" s="161">
        <f t="shared" si="174"/>
        <v>0</v>
      </c>
    </row>
    <row r="201" spans="2:37" outlineLevel="1">
      <c r="B201" s="235" t="s">
        <v>81</v>
      </c>
      <c r="C201" s="62" t="s">
        <v>103</v>
      </c>
      <c r="D201" s="78"/>
      <c r="E201" s="79">
        <f t="shared" si="172"/>
        <v>0</v>
      </c>
      <c r="F201" s="78"/>
      <c r="G201" s="155">
        <f t="shared" si="152"/>
        <v>0</v>
      </c>
      <c r="H201" s="159">
        <f t="shared" si="153"/>
        <v>0</v>
      </c>
      <c r="I201" s="78"/>
      <c r="J201" s="155">
        <f t="shared" si="154"/>
        <v>0</v>
      </c>
      <c r="K201" s="159">
        <f t="shared" si="155"/>
        <v>0</v>
      </c>
      <c r="L201" s="78"/>
      <c r="M201" s="155">
        <f t="shared" si="156"/>
        <v>0</v>
      </c>
      <c r="N201" s="159">
        <f t="shared" si="157"/>
        <v>0</v>
      </c>
      <c r="O201" s="78"/>
      <c r="P201" s="155">
        <f t="shared" si="158"/>
        <v>0</v>
      </c>
      <c r="Q201" s="159">
        <f t="shared" si="159"/>
        <v>0</v>
      </c>
      <c r="R201" s="151">
        <f t="shared" si="160"/>
        <v>0</v>
      </c>
      <c r="S201" s="161">
        <f t="shared" si="161"/>
        <v>0</v>
      </c>
      <c r="U201" s="78"/>
      <c r="V201" s="155">
        <f t="shared" si="162"/>
        <v>0</v>
      </c>
      <c r="W201" s="159">
        <f t="shared" si="163"/>
        <v>0</v>
      </c>
      <c r="X201" s="78"/>
      <c r="Y201" s="155">
        <f t="shared" si="164"/>
        <v>0</v>
      </c>
      <c r="Z201" s="159">
        <f t="shared" si="165"/>
        <v>0</v>
      </c>
      <c r="AA201" s="78"/>
      <c r="AB201" s="155">
        <f t="shared" si="166"/>
        <v>0</v>
      </c>
      <c r="AC201" s="159">
        <f t="shared" si="167"/>
        <v>0</v>
      </c>
      <c r="AD201" s="78"/>
      <c r="AE201" s="155">
        <f t="shared" si="168"/>
        <v>0</v>
      </c>
      <c r="AF201" s="159">
        <f t="shared" si="169"/>
        <v>0</v>
      </c>
      <c r="AG201" s="78"/>
      <c r="AH201" s="155">
        <f t="shared" si="170"/>
        <v>0</v>
      </c>
      <c r="AI201" s="159">
        <f t="shared" si="171"/>
        <v>0</v>
      </c>
      <c r="AJ201" s="162">
        <f t="shared" si="173"/>
        <v>0</v>
      </c>
      <c r="AK201" s="161">
        <f t="shared" si="174"/>
        <v>0</v>
      </c>
    </row>
    <row r="202" spans="2:37" outlineLevel="1">
      <c r="B202" s="236" t="s">
        <v>82</v>
      </c>
      <c r="C202" s="62" t="s">
        <v>103</v>
      </c>
      <c r="D202" s="78"/>
      <c r="E202" s="79">
        <f t="shared" si="172"/>
        <v>0</v>
      </c>
      <c r="F202" s="78"/>
      <c r="G202" s="155">
        <f t="shared" si="152"/>
        <v>0</v>
      </c>
      <c r="H202" s="159">
        <f t="shared" si="153"/>
        <v>0</v>
      </c>
      <c r="I202" s="78"/>
      <c r="J202" s="155">
        <f t="shared" si="154"/>
        <v>0</v>
      </c>
      <c r="K202" s="159">
        <f t="shared" si="155"/>
        <v>0</v>
      </c>
      <c r="L202" s="78"/>
      <c r="M202" s="155">
        <f t="shared" si="156"/>
        <v>0</v>
      </c>
      <c r="N202" s="159">
        <f t="shared" si="157"/>
        <v>0</v>
      </c>
      <c r="O202" s="78"/>
      <c r="P202" s="155">
        <f t="shared" si="158"/>
        <v>0</v>
      </c>
      <c r="Q202" s="159">
        <f t="shared" si="159"/>
        <v>0</v>
      </c>
      <c r="R202" s="151">
        <f t="shared" si="160"/>
        <v>0</v>
      </c>
      <c r="S202" s="161">
        <f t="shared" si="161"/>
        <v>0</v>
      </c>
      <c r="U202" s="78"/>
      <c r="V202" s="155">
        <f t="shared" si="162"/>
        <v>0</v>
      </c>
      <c r="W202" s="159">
        <f t="shared" si="163"/>
        <v>0</v>
      </c>
      <c r="X202" s="78"/>
      <c r="Y202" s="155">
        <f t="shared" si="164"/>
        <v>0</v>
      </c>
      <c r="Z202" s="159">
        <f t="shared" si="165"/>
        <v>0</v>
      </c>
      <c r="AA202" s="78"/>
      <c r="AB202" s="155">
        <f t="shared" si="166"/>
        <v>0</v>
      </c>
      <c r="AC202" s="159">
        <f t="shared" si="167"/>
        <v>0</v>
      </c>
      <c r="AD202" s="78"/>
      <c r="AE202" s="155">
        <f t="shared" si="168"/>
        <v>0</v>
      </c>
      <c r="AF202" s="159">
        <f t="shared" si="169"/>
        <v>0</v>
      </c>
      <c r="AG202" s="78"/>
      <c r="AH202" s="155">
        <f t="shared" si="170"/>
        <v>0</v>
      </c>
      <c r="AI202" s="159">
        <f t="shared" si="171"/>
        <v>0</v>
      </c>
      <c r="AJ202" s="162">
        <f t="shared" si="173"/>
        <v>0</v>
      </c>
      <c r="AK202" s="161">
        <f t="shared" si="174"/>
        <v>0</v>
      </c>
    </row>
    <row r="203" spans="2:37" outlineLevel="1">
      <c r="B203" s="236" t="s">
        <v>83</v>
      </c>
      <c r="C203" s="62" t="s">
        <v>103</v>
      </c>
      <c r="D203" s="78"/>
      <c r="E203" s="79">
        <f t="shared" si="172"/>
        <v>0</v>
      </c>
      <c r="F203" s="78"/>
      <c r="G203" s="155">
        <f t="shared" si="152"/>
        <v>0</v>
      </c>
      <c r="H203" s="159">
        <f t="shared" si="153"/>
        <v>0</v>
      </c>
      <c r="I203" s="78"/>
      <c r="J203" s="155">
        <f t="shared" si="154"/>
        <v>0</v>
      </c>
      <c r="K203" s="159">
        <f t="shared" si="155"/>
        <v>0</v>
      </c>
      <c r="L203" s="78"/>
      <c r="M203" s="155">
        <f t="shared" si="156"/>
        <v>0</v>
      </c>
      <c r="N203" s="159">
        <f t="shared" si="157"/>
        <v>0</v>
      </c>
      <c r="O203" s="78"/>
      <c r="P203" s="155">
        <f t="shared" si="158"/>
        <v>0</v>
      </c>
      <c r="Q203" s="159">
        <f t="shared" si="159"/>
        <v>0</v>
      </c>
      <c r="R203" s="151">
        <f t="shared" si="160"/>
        <v>0</v>
      </c>
      <c r="S203" s="161">
        <f t="shared" si="161"/>
        <v>0</v>
      </c>
      <c r="U203" s="78"/>
      <c r="V203" s="155">
        <f t="shared" si="162"/>
        <v>0</v>
      </c>
      <c r="W203" s="159">
        <f t="shared" si="163"/>
        <v>0</v>
      </c>
      <c r="X203" s="78"/>
      <c r="Y203" s="155">
        <f t="shared" si="164"/>
        <v>0</v>
      </c>
      <c r="Z203" s="159">
        <f t="shared" si="165"/>
        <v>0</v>
      </c>
      <c r="AA203" s="78"/>
      <c r="AB203" s="155">
        <f t="shared" si="166"/>
        <v>0</v>
      </c>
      <c r="AC203" s="159">
        <f t="shared" si="167"/>
        <v>0</v>
      </c>
      <c r="AD203" s="78"/>
      <c r="AE203" s="155">
        <f t="shared" si="168"/>
        <v>0</v>
      </c>
      <c r="AF203" s="159">
        <f t="shared" si="169"/>
        <v>0</v>
      </c>
      <c r="AG203" s="78"/>
      <c r="AH203" s="155">
        <f t="shared" si="170"/>
        <v>0</v>
      </c>
      <c r="AI203" s="159">
        <f t="shared" si="171"/>
        <v>0</v>
      </c>
      <c r="AJ203" s="162">
        <f t="shared" si="173"/>
        <v>0</v>
      </c>
      <c r="AK203" s="161">
        <f t="shared" si="174"/>
        <v>0</v>
      </c>
    </row>
    <row r="204" spans="2:37" outlineLevel="1">
      <c r="B204" s="235" t="s">
        <v>84</v>
      </c>
      <c r="C204" s="62" t="s">
        <v>103</v>
      </c>
      <c r="D204" s="78"/>
      <c r="E204" s="79">
        <f t="shared" si="172"/>
        <v>0</v>
      </c>
      <c r="F204" s="78"/>
      <c r="G204" s="155">
        <f t="shared" si="152"/>
        <v>0</v>
      </c>
      <c r="H204" s="159">
        <f t="shared" si="153"/>
        <v>0</v>
      </c>
      <c r="I204" s="78"/>
      <c r="J204" s="155">
        <f t="shared" si="154"/>
        <v>0</v>
      </c>
      <c r="K204" s="159">
        <f t="shared" si="155"/>
        <v>0</v>
      </c>
      <c r="L204" s="78"/>
      <c r="M204" s="155">
        <f t="shared" si="156"/>
        <v>0</v>
      </c>
      <c r="N204" s="159">
        <f t="shared" si="157"/>
        <v>0</v>
      </c>
      <c r="O204" s="78"/>
      <c r="P204" s="155">
        <f t="shared" si="158"/>
        <v>0</v>
      </c>
      <c r="Q204" s="159">
        <f t="shared" si="159"/>
        <v>0</v>
      </c>
      <c r="R204" s="151">
        <f t="shared" si="160"/>
        <v>0</v>
      </c>
      <c r="S204" s="161">
        <f t="shared" si="161"/>
        <v>0</v>
      </c>
      <c r="U204" s="78"/>
      <c r="V204" s="155">
        <f t="shared" si="162"/>
        <v>0</v>
      </c>
      <c r="W204" s="159">
        <f t="shared" si="163"/>
        <v>0</v>
      </c>
      <c r="X204" s="78"/>
      <c r="Y204" s="155">
        <f t="shared" si="164"/>
        <v>0</v>
      </c>
      <c r="Z204" s="159">
        <f t="shared" si="165"/>
        <v>0</v>
      </c>
      <c r="AA204" s="78"/>
      <c r="AB204" s="155">
        <f t="shared" si="166"/>
        <v>0</v>
      </c>
      <c r="AC204" s="159">
        <f t="shared" si="167"/>
        <v>0</v>
      </c>
      <c r="AD204" s="78"/>
      <c r="AE204" s="155">
        <f t="shared" si="168"/>
        <v>0</v>
      </c>
      <c r="AF204" s="159">
        <f t="shared" si="169"/>
        <v>0</v>
      </c>
      <c r="AG204" s="78"/>
      <c r="AH204" s="155">
        <f t="shared" si="170"/>
        <v>0</v>
      </c>
      <c r="AI204" s="159">
        <f t="shared" si="171"/>
        <v>0</v>
      </c>
      <c r="AJ204" s="162">
        <f t="shared" si="173"/>
        <v>0</v>
      </c>
      <c r="AK204" s="161">
        <f t="shared" si="174"/>
        <v>0</v>
      </c>
    </row>
    <row r="205" spans="2:37" outlineLevel="1">
      <c r="B205" s="237" t="s">
        <v>85</v>
      </c>
      <c r="C205" s="62" t="s">
        <v>103</v>
      </c>
      <c r="D205" s="78"/>
      <c r="E205" s="79">
        <f t="shared" si="172"/>
        <v>0</v>
      </c>
      <c r="F205" s="78"/>
      <c r="G205" s="155">
        <f t="shared" si="152"/>
        <v>0</v>
      </c>
      <c r="H205" s="159">
        <f t="shared" si="153"/>
        <v>0</v>
      </c>
      <c r="I205" s="78"/>
      <c r="J205" s="155">
        <f t="shared" si="154"/>
        <v>0</v>
      </c>
      <c r="K205" s="159">
        <f t="shared" si="155"/>
        <v>0</v>
      </c>
      <c r="L205" s="78"/>
      <c r="M205" s="155">
        <f t="shared" si="156"/>
        <v>0</v>
      </c>
      <c r="N205" s="159">
        <f t="shared" si="157"/>
        <v>0</v>
      </c>
      <c r="O205" s="78"/>
      <c r="P205" s="155">
        <f t="shared" si="158"/>
        <v>0</v>
      </c>
      <c r="Q205" s="159">
        <f t="shared" si="159"/>
        <v>0</v>
      </c>
      <c r="R205" s="151">
        <f t="shared" si="160"/>
        <v>0</v>
      </c>
      <c r="S205" s="161">
        <f t="shared" si="161"/>
        <v>0</v>
      </c>
      <c r="U205" s="78"/>
      <c r="V205" s="155">
        <f t="shared" si="162"/>
        <v>0</v>
      </c>
      <c r="W205" s="159">
        <f t="shared" si="163"/>
        <v>0</v>
      </c>
      <c r="X205" s="78"/>
      <c r="Y205" s="155">
        <f t="shared" si="164"/>
        <v>0</v>
      </c>
      <c r="Z205" s="159">
        <f t="shared" si="165"/>
        <v>0</v>
      </c>
      <c r="AA205" s="78"/>
      <c r="AB205" s="155">
        <f t="shared" si="166"/>
        <v>0</v>
      </c>
      <c r="AC205" s="159">
        <f t="shared" si="167"/>
        <v>0</v>
      </c>
      <c r="AD205" s="78"/>
      <c r="AE205" s="155">
        <f t="shared" si="168"/>
        <v>0</v>
      </c>
      <c r="AF205" s="159">
        <f t="shared" si="169"/>
        <v>0</v>
      </c>
      <c r="AG205" s="78"/>
      <c r="AH205" s="155">
        <f t="shared" si="170"/>
        <v>0</v>
      </c>
      <c r="AI205" s="159">
        <f t="shared" si="171"/>
        <v>0</v>
      </c>
      <c r="AJ205" s="162">
        <f t="shared" si="173"/>
        <v>0</v>
      </c>
      <c r="AK205" s="161">
        <f t="shared" si="174"/>
        <v>0</v>
      </c>
    </row>
    <row r="206" spans="2:37" outlineLevel="1">
      <c r="B206" s="235" t="s">
        <v>86</v>
      </c>
      <c r="C206" s="62" t="s">
        <v>103</v>
      </c>
      <c r="D206" s="78"/>
      <c r="E206" s="79">
        <f t="shared" si="172"/>
        <v>0</v>
      </c>
      <c r="F206" s="78"/>
      <c r="G206" s="155">
        <f t="shared" si="152"/>
        <v>0</v>
      </c>
      <c r="H206" s="159">
        <f t="shared" si="153"/>
        <v>0</v>
      </c>
      <c r="I206" s="78"/>
      <c r="J206" s="155">
        <f t="shared" si="154"/>
        <v>0</v>
      </c>
      <c r="K206" s="159">
        <f t="shared" si="155"/>
        <v>0</v>
      </c>
      <c r="L206" s="78"/>
      <c r="M206" s="155">
        <f t="shared" si="156"/>
        <v>0</v>
      </c>
      <c r="N206" s="159">
        <f t="shared" si="157"/>
        <v>0</v>
      </c>
      <c r="O206" s="78"/>
      <c r="P206" s="155">
        <f t="shared" si="158"/>
        <v>0</v>
      </c>
      <c r="Q206" s="159">
        <f t="shared" si="159"/>
        <v>0</v>
      </c>
      <c r="R206" s="151">
        <f t="shared" si="160"/>
        <v>0</v>
      </c>
      <c r="S206" s="161">
        <f t="shared" si="161"/>
        <v>0</v>
      </c>
      <c r="U206" s="78"/>
      <c r="V206" s="155">
        <f t="shared" si="162"/>
        <v>0</v>
      </c>
      <c r="W206" s="159">
        <f t="shared" si="163"/>
        <v>0</v>
      </c>
      <c r="X206" s="78"/>
      <c r="Y206" s="155">
        <f t="shared" si="164"/>
        <v>0</v>
      </c>
      <c r="Z206" s="159">
        <f t="shared" si="165"/>
        <v>0</v>
      </c>
      <c r="AA206" s="78"/>
      <c r="AB206" s="155">
        <f t="shared" si="166"/>
        <v>0</v>
      </c>
      <c r="AC206" s="159">
        <f t="shared" si="167"/>
        <v>0</v>
      </c>
      <c r="AD206" s="78"/>
      <c r="AE206" s="155">
        <f t="shared" si="168"/>
        <v>0</v>
      </c>
      <c r="AF206" s="159">
        <f t="shared" si="169"/>
        <v>0</v>
      </c>
      <c r="AG206" s="78"/>
      <c r="AH206" s="155">
        <f t="shared" si="170"/>
        <v>0</v>
      </c>
      <c r="AI206" s="159">
        <f t="shared" si="171"/>
        <v>0</v>
      </c>
      <c r="AJ206" s="162">
        <f t="shared" si="173"/>
        <v>0</v>
      </c>
      <c r="AK206" s="161">
        <f t="shared" si="174"/>
        <v>0</v>
      </c>
    </row>
    <row r="207" spans="2:37" outlineLevel="1">
      <c r="B207" s="236" t="s">
        <v>87</v>
      </c>
      <c r="C207" s="62" t="s">
        <v>103</v>
      </c>
      <c r="D207" s="78"/>
      <c r="E207" s="79">
        <f t="shared" si="172"/>
        <v>0</v>
      </c>
      <c r="F207" s="78"/>
      <c r="G207" s="155">
        <f t="shared" si="152"/>
        <v>0</v>
      </c>
      <c r="H207" s="159">
        <f t="shared" si="153"/>
        <v>0</v>
      </c>
      <c r="I207" s="78"/>
      <c r="J207" s="155">
        <f t="shared" si="154"/>
        <v>0</v>
      </c>
      <c r="K207" s="159">
        <f t="shared" si="155"/>
        <v>0</v>
      </c>
      <c r="L207" s="78"/>
      <c r="M207" s="155">
        <f t="shared" si="156"/>
        <v>0</v>
      </c>
      <c r="N207" s="159">
        <f t="shared" si="157"/>
        <v>0</v>
      </c>
      <c r="O207" s="78"/>
      <c r="P207" s="155">
        <f t="shared" si="158"/>
        <v>0</v>
      </c>
      <c r="Q207" s="159">
        <f t="shared" si="159"/>
        <v>0</v>
      </c>
      <c r="R207" s="151">
        <f t="shared" si="160"/>
        <v>0</v>
      </c>
      <c r="S207" s="161">
        <f t="shared" si="161"/>
        <v>0</v>
      </c>
      <c r="U207" s="78"/>
      <c r="V207" s="155">
        <f t="shared" si="162"/>
        <v>0</v>
      </c>
      <c r="W207" s="159">
        <f t="shared" si="163"/>
        <v>0</v>
      </c>
      <c r="X207" s="78"/>
      <c r="Y207" s="155">
        <f t="shared" si="164"/>
        <v>0</v>
      </c>
      <c r="Z207" s="159">
        <f t="shared" si="165"/>
        <v>0</v>
      </c>
      <c r="AA207" s="78"/>
      <c r="AB207" s="155">
        <f t="shared" si="166"/>
        <v>0</v>
      </c>
      <c r="AC207" s="159">
        <f t="shared" si="167"/>
        <v>0</v>
      </c>
      <c r="AD207" s="78"/>
      <c r="AE207" s="155">
        <f t="shared" si="168"/>
        <v>0</v>
      </c>
      <c r="AF207" s="159">
        <f t="shared" si="169"/>
        <v>0</v>
      </c>
      <c r="AG207" s="78"/>
      <c r="AH207" s="155">
        <f t="shared" si="170"/>
        <v>0</v>
      </c>
      <c r="AI207" s="159">
        <f t="shared" si="171"/>
        <v>0</v>
      </c>
      <c r="AJ207" s="162">
        <f t="shared" si="173"/>
        <v>0</v>
      </c>
      <c r="AK207" s="161">
        <f t="shared" si="174"/>
        <v>0</v>
      </c>
    </row>
    <row r="208" spans="2:37" outlineLevel="1">
      <c r="B208" s="235" t="s">
        <v>88</v>
      </c>
      <c r="C208" s="62" t="s">
        <v>103</v>
      </c>
      <c r="D208" s="78"/>
      <c r="E208" s="79">
        <f t="shared" si="172"/>
        <v>0</v>
      </c>
      <c r="F208" s="78"/>
      <c r="G208" s="155">
        <f t="shared" si="152"/>
        <v>0</v>
      </c>
      <c r="H208" s="159">
        <f t="shared" si="153"/>
        <v>0</v>
      </c>
      <c r="I208" s="78"/>
      <c r="J208" s="155">
        <f t="shared" si="154"/>
        <v>0</v>
      </c>
      <c r="K208" s="159">
        <f t="shared" si="155"/>
        <v>0</v>
      </c>
      <c r="L208" s="78"/>
      <c r="M208" s="155">
        <f t="shared" si="156"/>
        <v>0</v>
      </c>
      <c r="N208" s="159">
        <f t="shared" si="157"/>
        <v>0</v>
      </c>
      <c r="O208" s="78"/>
      <c r="P208" s="155">
        <f t="shared" si="158"/>
        <v>0</v>
      </c>
      <c r="Q208" s="159">
        <f t="shared" si="159"/>
        <v>0</v>
      </c>
      <c r="R208" s="151">
        <f t="shared" si="160"/>
        <v>0</v>
      </c>
      <c r="S208" s="161">
        <f t="shared" si="161"/>
        <v>0</v>
      </c>
      <c r="U208" s="78"/>
      <c r="V208" s="155">
        <f t="shared" si="162"/>
        <v>0</v>
      </c>
      <c r="W208" s="159">
        <f t="shared" si="163"/>
        <v>0</v>
      </c>
      <c r="X208" s="78"/>
      <c r="Y208" s="155">
        <f t="shared" si="164"/>
        <v>0</v>
      </c>
      <c r="Z208" s="159">
        <f t="shared" si="165"/>
        <v>0</v>
      </c>
      <c r="AA208" s="78"/>
      <c r="AB208" s="155">
        <f t="shared" si="166"/>
        <v>0</v>
      </c>
      <c r="AC208" s="159">
        <f t="shared" si="167"/>
        <v>0</v>
      </c>
      <c r="AD208" s="78"/>
      <c r="AE208" s="155">
        <f t="shared" si="168"/>
        <v>0</v>
      </c>
      <c r="AF208" s="159">
        <f t="shared" si="169"/>
        <v>0</v>
      </c>
      <c r="AG208" s="78"/>
      <c r="AH208" s="155">
        <f t="shared" si="170"/>
        <v>0</v>
      </c>
      <c r="AI208" s="159">
        <f t="shared" si="171"/>
        <v>0</v>
      </c>
      <c r="AJ208" s="162">
        <f t="shared" si="173"/>
        <v>0</v>
      </c>
      <c r="AK208" s="161">
        <f t="shared" si="174"/>
        <v>0</v>
      </c>
    </row>
    <row r="209" spans="2:37" outlineLevel="1">
      <c r="B209" s="236" t="s">
        <v>89</v>
      </c>
      <c r="C209" s="62" t="s">
        <v>103</v>
      </c>
      <c r="D209" s="78"/>
      <c r="E209" s="79">
        <f t="shared" si="172"/>
        <v>0</v>
      </c>
      <c r="F209" s="78"/>
      <c r="G209" s="155">
        <f t="shared" si="152"/>
        <v>0</v>
      </c>
      <c r="H209" s="159">
        <f t="shared" si="153"/>
        <v>0</v>
      </c>
      <c r="I209" s="78"/>
      <c r="J209" s="155">
        <f t="shared" si="154"/>
        <v>0</v>
      </c>
      <c r="K209" s="159">
        <f t="shared" si="155"/>
        <v>0</v>
      </c>
      <c r="L209" s="78"/>
      <c r="M209" s="155">
        <f t="shared" si="156"/>
        <v>0</v>
      </c>
      <c r="N209" s="159">
        <f t="shared" si="157"/>
        <v>0</v>
      </c>
      <c r="O209" s="78"/>
      <c r="P209" s="155">
        <f t="shared" si="158"/>
        <v>0</v>
      </c>
      <c r="Q209" s="159">
        <f t="shared" si="159"/>
        <v>0</v>
      </c>
      <c r="R209" s="151">
        <f t="shared" si="160"/>
        <v>0</v>
      </c>
      <c r="S209" s="161">
        <f t="shared" si="161"/>
        <v>0</v>
      </c>
      <c r="U209" s="78"/>
      <c r="V209" s="155">
        <f t="shared" si="162"/>
        <v>0</v>
      </c>
      <c r="W209" s="159">
        <f t="shared" si="163"/>
        <v>0</v>
      </c>
      <c r="X209" s="78"/>
      <c r="Y209" s="155">
        <f t="shared" si="164"/>
        <v>0</v>
      </c>
      <c r="Z209" s="159">
        <f t="shared" si="165"/>
        <v>0</v>
      </c>
      <c r="AA209" s="78"/>
      <c r="AB209" s="155">
        <f t="shared" si="166"/>
        <v>0</v>
      </c>
      <c r="AC209" s="159">
        <f t="shared" si="167"/>
        <v>0</v>
      </c>
      <c r="AD209" s="78"/>
      <c r="AE209" s="155">
        <f t="shared" si="168"/>
        <v>0</v>
      </c>
      <c r="AF209" s="159">
        <f t="shared" si="169"/>
        <v>0</v>
      </c>
      <c r="AG209" s="78"/>
      <c r="AH209" s="155">
        <f t="shared" si="170"/>
        <v>0</v>
      </c>
      <c r="AI209" s="159">
        <f t="shared" si="171"/>
        <v>0</v>
      </c>
      <c r="AJ209" s="162">
        <f t="shared" si="173"/>
        <v>0</v>
      </c>
      <c r="AK209" s="161">
        <f t="shared" si="174"/>
        <v>0</v>
      </c>
    </row>
    <row r="210" spans="2:37" outlineLevel="1">
      <c r="B210" s="235" t="s">
        <v>90</v>
      </c>
      <c r="C210" s="62" t="s">
        <v>103</v>
      </c>
      <c r="D210" s="78"/>
      <c r="E210" s="79">
        <f t="shared" si="172"/>
        <v>0</v>
      </c>
      <c r="F210" s="78"/>
      <c r="G210" s="155">
        <f t="shared" si="152"/>
        <v>0</v>
      </c>
      <c r="H210" s="159">
        <f t="shared" si="153"/>
        <v>0</v>
      </c>
      <c r="I210" s="78"/>
      <c r="J210" s="155">
        <f t="shared" si="154"/>
        <v>0</v>
      </c>
      <c r="K210" s="159">
        <f t="shared" si="155"/>
        <v>0</v>
      </c>
      <c r="L210" s="78"/>
      <c r="M210" s="155">
        <f t="shared" si="156"/>
        <v>0</v>
      </c>
      <c r="N210" s="159">
        <f t="shared" si="157"/>
        <v>0</v>
      </c>
      <c r="O210" s="78"/>
      <c r="P210" s="155">
        <f t="shared" si="158"/>
        <v>0</v>
      </c>
      <c r="Q210" s="159">
        <f t="shared" si="159"/>
        <v>0</v>
      </c>
      <c r="R210" s="151">
        <f t="shared" si="160"/>
        <v>0</v>
      </c>
      <c r="S210" s="161">
        <f t="shared" si="161"/>
        <v>0</v>
      </c>
      <c r="U210" s="78"/>
      <c r="V210" s="155">
        <f t="shared" si="162"/>
        <v>0</v>
      </c>
      <c r="W210" s="159">
        <f t="shared" si="163"/>
        <v>0</v>
      </c>
      <c r="X210" s="78"/>
      <c r="Y210" s="155">
        <f t="shared" si="164"/>
        <v>0</v>
      </c>
      <c r="Z210" s="159">
        <f t="shared" si="165"/>
        <v>0</v>
      </c>
      <c r="AA210" s="78"/>
      <c r="AB210" s="155">
        <f t="shared" si="166"/>
        <v>0</v>
      </c>
      <c r="AC210" s="159">
        <f t="shared" si="167"/>
        <v>0</v>
      </c>
      <c r="AD210" s="78"/>
      <c r="AE210" s="155">
        <f t="shared" si="168"/>
        <v>0</v>
      </c>
      <c r="AF210" s="159">
        <f t="shared" si="169"/>
        <v>0</v>
      </c>
      <c r="AG210" s="78"/>
      <c r="AH210" s="155">
        <f t="shared" si="170"/>
        <v>0</v>
      </c>
      <c r="AI210" s="159">
        <f t="shared" si="171"/>
        <v>0</v>
      </c>
      <c r="AJ210" s="162">
        <f t="shared" si="173"/>
        <v>0</v>
      </c>
      <c r="AK210" s="161">
        <f t="shared" si="174"/>
        <v>0</v>
      </c>
    </row>
    <row r="211" spans="2:37" outlineLevel="1">
      <c r="B211" s="236" t="s">
        <v>91</v>
      </c>
      <c r="C211" s="62" t="s">
        <v>103</v>
      </c>
      <c r="D211" s="78"/>
      <c r="E211" s="79">
        <f t="shared" si="172"/>
        <v>0</v>
      </c>
      <c r="F211" s="78"/>
      <c r="G211" s="155">
        <f t="shared" si="152"/>
        <v>0</v>
      </c>
      <c r="H211" s="159">
        <f t="shared" si="153"/>
        <v>0</v>
      </c>
      <c r="I211" s="78"/>
      <c r="J211" s="155">
        <f t="shared" si="154"/>
        <v>0</v>
      </c>
      <c r="K211" s="159">
        <f t="shared" si="155"/>
        <v>0</v>
      </c>
      <c r="L211" s="78"/>
      <c r="M211" s="155">
        <f t="shared" si="156"/>
        <v>0</v>
      </c>
      <c r="N211" s="159">
        <f t="shared" si="157"/>
        <v>0</v>
      </c>
      <c r="O211" s="78"/>
      <c r="P211" s="155">
        <f t="shared" si="158"/>
        <v>0</v>
      </c>
      <c r="Q211" s="159">
        <f t="shared" si="159"/>
        <v>0</v>
      </c>
      <c r="R211" s="151">
        <f t="shared" si="160"/>
        <v>0</v>
      </c>
      <c r="S211" s="161">
        <f t="shared" si="161"/>
        <v>0</v>
      </c>
      <c r="U211" s="78"/>
      <c r="V211" s="155">
        <f t="shared" si="162"/>
        <v>0</v>
      </c>
      <c r="W211" s="159">
        <f t="shared" si="163"/>
        <v>0</v>
      </c>
      <c r="X211" s="78"/>
      <c r="Y211" s="155">
        <f t="shared" si="164"/>
        <v>0</v>
      </c>
      <c r="Z211" s="159">
        <f t="shared" si="165"/>
        <v>0</v>
      </c>
      <c r="AA211" s="78"/>
      <c r="AB211" s="155">
        <f t="shared" si="166"/>
        <v>0</v>
      </c>
      <c r="AC211" s="159">
        <f t="shared" si="167"/>
        <v>0</v>
      </c>
      <c r="AD211" s="78"/>
      <c r="AE211" s="155">
        <f t="shared" si="168"/>
        <v>0</v>
      </c>
      <c r="AF211" s="159">
        <f t="shared" si="169"/>
        <v>0</v>
      </c>
      <c r="AG211" s="78"/>
      <c r="AH211" s="155">
        <f t="shared" si="170"/>
        <v>0</v>
      </c>
      <c r="AI211" s="159">
        <f t="shared" si="171"/>
        <v>0</v>
      </c>
      <c r="AJ211" s="162">
        <f t="shared" si="173"/>
        <v>0</v>
      </c>
      <c r="AK211" s="161">
        <f t="shared" si="174"/>
        <v>0</v>
      </c>
    </row>
    <row r="212" spans="2:37" outlineLevel="1">
      <c r="B212" s="236" t="s">
        <v>92</v>
      </c>
      <c r="C212" s="62" t="s">
        <v>103</v>
      </c>
      <c r="D212" s="78"/>
      <c r="E212" s="79">
        <f t="shared" si="172"/>
        <v>0</v>
      </c>
      <c r="F212" s="78"/>
      <c r="G212" s="155">
        <f t="shared" si="152"/>
        <v>0</v>
      </c>
      <c r="H212" s="159">
        <f t="shared" si="153"/>
        <v>0</v>
      </c>
      <c r="I212" s="78"/>
      <c r="J212" s="155">
        <f t="shared" si="154"/>
        <v>0</v>
      </c>
      <c r="K212" s="159">
        <f t="shared" si="155"/>
        <v>0</v>
      </c>
      <c r="L212" s="78"/>
      <c r="M212" s="155">
        <f t="shared" si="156"/>
        <v>0</v>
      </c>
      <c r="N212" s="159">
        <f t="shared" si="157"/>
        <v>0</v>
      </c>
      <c r="O212" s="78"/>
      <c r="P212" s="155">
        <f t="shared" si="158"/>
        <v>0</v>
      </c>
      <c r="Q212" s="159">
        <f t="shared" si="159"/>
        <v>0</v>
      </c>
      <c r="R212" s="151">
        <f t="shared" si="160"/>
        <v>0</v>
      </c>
      <c r="S212" s="161">
        <f t="shared" si="161"/>
        <v>0</v>
      </c>
      <c r="U212" s="78"/>
      <c r="V212" s="155">
        <f t="shared" si="162"/>
        <v>0</v>
      </c>
      <c r="W212" s="159">
        <f t="shared" si="163"/>
        <v>0</v>
      </c>
      <c r="X212" s="78"/>
      <c r="Y212" s="155">
        <f t="shared" si="164"/>
        <v>0</v>
      </c>
      <c r="Z212" s="159">
        <f t="shared" si="165"/>
        <v>0</v>
      </c>
      <c r="AA212" s="78"/>
      <c r="AB212" s="155">
        <f t="shared" si="166"/>
        <v>0</v>
      </c>
      <c r="AC212" s="159">
        <f t="shared" si="167"/>
        <v>0</v>
      </c>
      <c r="AD212" s="78"/>
      <c r="AE212" s="155">
        <f t="shared" si="168"/>
        <v>0</v>
      </c>
      <c r="AF212" s="159">
        <f t="shared" si="169"/>
        <v>0</v>
      </c>
      <c r="AG212" s="78"/>
      <c r="AH212" s="155">
        <f t="shared" si="170"/>
        <v>0</v>
      </c>
      <c r="AI212" s="159">
        <f t="shared" si="171"/>
        <v>0</v>
      </c>
      <c r="AJ212" s="162">
        <f t="shared" si="173"/>
        <v>0</v>
      </c>
      <c r="AK212" s="161">
        <f t="shared" si="174"/>
        <v>0</v>
      </c>
    </row>
    <row r="213" spans="2:37" outlineLevel="1">
      <c r="B213" s="235" t="s">
        <v>84</v>
      </c>
      <c r="C213" s="62" t="s">
        <v>103</v>
      </c>
      <c r="D213" s="78"/>
      <c r="E213" s="79">
        <f t="shared" si="172"/>
        <v>0</v>
      </c>
      <c r="F213" s="78"/>
      <c r="G213" s="155">
        <f t="shared" si="152"/>
        <v>0</v>
      </c>
      <c r="H213" s="159">
        <f t="shared" si="153"/>
        <v>0</v>
      </c>
      <c r="I213" s="78"/>
      <c r="J213" s="155">
        <f t="shared" si="154"/>
        <v>0</v>
      </c>
      <c r="K213" s="159">
        <f t="shared" si="155"/>
        <v>0</v>
      </c>
      <c r="L213" s="78"/>
      <c r="M213" s="155">
        <f t="shared" si="156"/>
        <v>0</v>
      </c>
      <c r="N213" s="159">
        <f t="shared" si="157"/>
        <v>0</v>
      </c>
      <c r="O213" s="78"/>
      <c r="P213" s="155">
        <f t="shared" si="158"/>
        <v>0</v>
      </c>
      <c r="Q213" s="159">
        <f t="shared" si="159"/>
        <v>0</v>
      </c>
      <c r="R213" s="151">
        <f t="shared" si="160"/>
        <v>0</v>
      </c>
      <c r="S213" s="161">
        <f t="shared" si="161"/>
        <v>0</v>
      </c>
      <c r="U213" s="78"/>
      <c r="V213" s="155">
        <f t="shared" si="162"/>
        <v>0</v>
      </c>
      <c r="W213" s="159">
        <f t="shared" si="163"/>
        <v>0</v>
      </c>
      <c r="X213" s="78"/>
      <c r="Y213" s="155">
        <f t="shared" si="164"/>
        <v>0</v>
      </c>
      <c r="Z213" s="159">
        <f t="shared" si="165"/>
        <v>0</v>
      </c>
      <c r="AA213" s="78"/>
      <c r="AB213" s="155">
        <f t="shared" si="166"/>
        <v>0</v>
      </c>
      <c r="AC213" s="159">
        <f t="shared" si="167"/>
        <v>0</v>
      </c>
      <c r="AD213" s="78"/>
      <c r="AE213" s="155">
        <f t="shared" si="168"/>
        <v>0</v>
      </c>
      <c r="AF213" s="159">
        <f t="shared" si="169"/>
        <v>0</v>
      </c>
      <c r="AG213" s="78"/>
      <c r="AH213" s="155">
        <f t="shared" si="170"/>
        <v>0</v>
      </c>
      <c r="AI213" s="159">
        <f t="shared" si="171"/>
        <v>0</v>
      </c>
      <c r="AJ213" s="162">
        <f t="shared" si="173"/>
        <v>0</v>
      </c>
      <c r="AK213" s="161">
        <f t="shared" si="174"/>
        <v>0</v>
      </c>
    </row>
    <row r="214" spans="2:37" outlineLevel="1">
      <c r="B214" s="236" t="s">
        <v>93</v>
      </c>
      <c r="C214" s="62" t="s">
        <v>103</v>
      </c>
      <c r="D214" s="78"/>
      <c r="E214" s="79">
        <f t="shared" si="172"/>
        <v>0</v>
      </c>
      <c r="F214" s="78"/>
      <c r="G214" s="155">
        <f t="shared" si="152"/>
        <v>0</v>
      </c>
      <c r="H214" s="159">
        <f t="shared" si="153"/>
        <v>0</v>
      </c>
      <c r="I214" s="78"/>
      <c r="J214" s="155">
        <f t="shared" si="154"/>
        <v>0</v>
      </c>
      <c r="K214" s="159">
        <f t="shared" si="155"/>
        <v>0</v>
      </c>
      <c r="L214" s="78"/>
      <c r="M214" s="155">
        <f t="shared" si="156"/>
        <v>0</v>
      </c>
      <c r="N214" s="159">
        <f t="shared" si="157"/>
        <v>0</v>
      </c>
      <c r="O214" s="78"/>
      <c r="P214" s="155">
        <f t="shared" si="158"/>
        <v>0</v>
      </c>
      <c r="Q214" s="159">
        <f t="shared" si="159"/>
        <v>0</v>
      </c>
      <c r="R214" s="151">
        <f t="shared" si="160"/>
        <v>0</v>
      </c>
      <c r="S214" s="161">
        <f t="shared" si="161"/>
        <v>0</v>
      </c>
      <c r="U214" s="78"/>
      <c r="V214" s="155">
        <f t="shared" si="162"/>
        <v>0</v>
      </c>
      <c r="W214" s="159">
        <f t="shared" si="163"/>
        <v>0</v>
      </c>
      <c r="X214" s="78"/>
      <c r="Y214" s="155">
        <f t="shared" si="164"/>
        <v>0</v>
      </c>
      <c r="Z214" s="159">
        <f t="shared" si="165"/>
        <v>0</v>
      </c>
      <c r="AA214" s="78"/>
      <c r="AB214" s="155">
        <f t="shared" si="166"/>
        <v>0</v>
      </c>
      <c r="AC214" s="159">
        <f t="shared" si="167"/>
        <v>0</v>
      </c>
      <c r="AD214" s="78"/>
      <c r="AE214" s="155">
        <f t="shared" si="168"/>
        <v>0</v>
      </c>
      <c r="AF214" s="159">
        <f t="shared" si="169"/>
        <v>0</v>
      </c>
      <c r="AG214" s="78"/>
      <c r="AH214" s="155">
        <f t="shared" si="170"/>
        <v>0</v>
      </c>
      <c r="AI214" s="159">
        <f t="shared" si="171"/>
        <v>0</v>
      </c>
      <c r="AJ214" s="162">
        <f t="shared" si="173"/>
        <v>0</v>
      </c>
      <c r="AK214" s="161">
        <f t="shared" si="174"/>
        <v>0</v>
      </c>
    </row>
    <row r="215" spans="2:37" outlineLevel="1">
      <c r="B215" s="235" t="s">
        <v>94</v>
      </c>
      <c r="C215" s="62" t="s">
        <v>103</v>
      </c>
      <c r="D215" s="78"/>
      <c r="E215" s="79">
        <f t="shared" si="172"/>
        <v>0</v>
      </c>
      <c r="F215" s="78"/>
      <c r="G215" s="155">
        <f t="shared" si="152"/>
        <v>0</v>
      </c>
      <c r="H215" s="159">
        <f t="shared" si="153"/>
        <v>0</v>
      </c>
      <c r="I215" s="78"/>
      <c r="J215" s="155">
        <f t="shared" si="154"/>
        <v>0</v>
      </c>
      <c r="K215" s="159">
        <f t="shared" si="155"/>
        <v>0</v>
      </c>
      <c r="L215" s="78"/>
      <c r="M215" s="155">
        <f t="shared" si="156"/>
        <v>0</v>
      </c>
      <c r="N215" s="159">
        <f t="shared" si="157"/>
        <v>0</v>
      </c>
      <c r="O215" s="78"/>
      <c r="P215" s="155">
        <f t="shared" si="158"/>
        <v>0</v>
      </c>
      <c r="Q215" s="159">
        <f t="shared" si="159"/>
        <v>0</v>
      </c>
      <c r="R215" s="151">
        <f t="shared" si="160"/>
        <v>0</v>
      </c>
      <c r="S215" s="161">
        <f t="shared" si="161"/>
        <v>0</v>
      </c>
      <c r="U215" s="78"/>
      <c r="V215" s="155">
        <f t="shared" si="162"/>
        <v>0</v>
      </c>
      <c r="W215" s="159">
        <f t="shared" si="163"/>
        <v>0</v>
      </c>
      <c r="X215" s="78"/>
      <c r="Y215" s="155">
        <f t="shared" si="164"/>
        <v>0</v>
      </c>
      <c r="Z215" s="159">
        <f t="shared" si="165"/>
        <v>0</v>
      </c>
      <c r="AA215" s="78"/>
      <c r="AB215" s="155">
        <f t="shared" si="166"/>
        <v>0</v>
      </c>
      <c r="AC215" s="159">
        <f t="shared" si="167"/>
        <v>0</v>
      </c>
      <c r="AD215" s="78"/>
      <c r="AE215" s="155">
        <f t="shared" si="168"/>
        <v>0</v>
      </c>
      <c r="AF215" s="159">
        <f t="shared" si="169"/>
        <v>0</v>
      </c>
      <c r="AG215" s="78"/>
      <c r="AH215" s="155">
        <f t="shared" si="170"/>
        <v>0</v>
      </c>
      <c r="AI215" s="159">
        <f t="shared" si="171"/>
        <v>0</v>
      </c>
      <c r="AJ215" s="162">
        <f t="shared" si="173"/>
        <v>0</v>
      </c>
      <c r="AK215" s="161">
        <f t="shared" si="174"/>
        <v>0</v>
      </c>
    </row>
    <row r="216" spans="2:37" outlineLevel="1">
      <c r="B216" s="236" t="s">
        <v>95</v>
      </c>
      <c r="C216" s="62" t="s">
        <v>103</v>
      </c>
      <c r="D216" s="78"/>
      <c r="E216" s="79">
        <f t="shared" si="172"/>
        <v>0</v>
      </c>
      <c r="F216" s="78"/>
      <c r="G216" s="155">
        <f t="shared" si="152"/>
        <v>0</v>
      </c>
      <c r="H216" s="159">
        <f t="shared" si="153"/>
        <v>0</v>
      </c>
      <c r="I216" s="78"/>
      <c r="J216" s="155">
        <f t="shared" si="154"/>
        <v>0</v>
      </c>
      <c r="K216" s="159">
        <f t="shared" si="155"/>
        <v>0</v>
      </c>
      <c r="L216" s="78"/>
      <c r="M216" s="155">
        <f t="shared" si="156"/>
        <v>0</v>
      </c>
      <c r="N216" s="159">
        <f t="shared" si="157"/>
        <v>0</v>
      </c>
      <c r="O216" s="78"/>
      <c r="P216" s="155">
        <f t="shared" si="158"/>
        <v>0</v>
      </c>
      <c r="Q216" s="159">
        <f t="shared" si="159"/>
        <v>0</v>
      </c>
      <c r="R216" s="151">
        <f t="shared" si="160"/>
        <v>0</v>
      </c>
      <c r="S216" s="161">
        <f t="shared" si="161"/>
        <v>0</v>
      </c>
      <c r="U216" s="78"/>
      <c r="V216" s="155">
        <f t="shared" si="162"/>
        <v>0</v>
      </c>
      <c r="W216" s="159">
        <f t="shared" si="163"/>
        <v>0</v>
      </c>
      <c r="X216" s="78"/>
      <c r="Y216" s="155">
        <f t="shared" si="164"/>
        <v>0</v>
      </c>
      <c r="Z216" s="159">
        <f t="shared" si="165"/>
        <v>0</v>
      </c>
      <c r="AA216" s="78"/>
      <c r="AB216" s="155">
        <f t="shared" si="166"/>
        <v>0</v>
      </c>
      <c r="AC216" s="159">
        <f t="shared" si="167"/>
        <v>0</v>
      </c>
      <c r="AD216" s="78"/>
      <c r="AE216" s="155">
        <f t="shared" si="168"/>
        <v>0</v>
      </c>
      <c r="AF216" s="159">
        <f t="shared" si="169"/>
        <v>0</v>
      </c>
      <c r="AG216" s="78"/>
      <c r="AH216" s="155">
        <f t="shared" si="170"/>
        <v>0</v>
      </c>
      <c r="AI216" s="159">
        <f t="shared" si="171"/>
        <v>0</v>
      </c>
      <c r="AJ216" s="162">
        <f t="shared" si="173"/>
        <v>0</v>
      </c>
      <c r="AK216" s="161">
        <f t="shared" si="174"/>
        <v>0</v>
      </c>
    </row>
    <row r="217" spans="2:37" outlineLevel="1">
      <c r="B217" s="236" t="s">
        <v>96</v>
      </c>
      <c r="C217" s="62" t="s">
        <v>103</v>
      </c>
      <c r="D217" s="78"/>
      <c r="E217" s="79">
        <f t="shared" si="172"/>
        <v>0</v>
      </c>
      <c r="F217" s="78"/>
      <c r="G217" s="155">
        <f t="shared" si="152"/>
        <v>0</v>
      </c>
      <c r="H217" s="159">
        <f t="shared" si="153"/>
        <v>0</v>
      </c>
      <c r="I217" s="78"/>
      <c r="J217" s="155">
        <f t="shared" si="154"/>
        <v>0</v>
      </c>
      <c r="K217" s="159">
        <f t="shared" si="155"/>
        <v>0</v>
      </c>
      <c r="L217" s="78"/>
      <c r="M217" s="155">
        <f t="shared" si="156"/>
        <v>0</v>
      </c>
      <c r="N217" s="159">
        <f t="shared" si="157"/>
        <v>0</v>
      </c>
      <c r="O217" s="78"/>
      <c r="P217" s="155">
        <f t="shared" si="158"/>
        <v>0</v>
      </c>
      <c r="Q217" s="159">
        <f t="shared" si="159"/>
        <v>0</v>
      </c>
      <c r="R217" s="151">
        <f t="shared" si="160"/>
        <v>0</v>
      </c>
      <c r="S217" s="161">
        <f t="shared" si="161"/>
        <v>0</v>
      </c>
      <c r="U217" s="78"/>
      <c r="V217" s="155">
        <f t="shared" si="162"/>
        <v>0</v>
      </c>
      <c r="W217" s="159">
        <f t="shared" si="163"/>
        <v>0</v>
      </c>
      <c r="X217" s="78"/>
      <c r="Y217" s="155">
        <f t="shared" si="164"/>
        <v>0</v>
      </c>
      <c r="Z217" s="159">
        <f t="shared" si="165"/>
        <v>0</v>
      </c>
      <c r="AA217" s="78"/>
      <c r="AB217" s="155">
        <f t="shared" si="166"/>
        <v>0</v>
      </c>
      <c r="AC217" s="159">
        <f t="shared" si="167"/>
        <v>0</v>
      </c>
      <c r="AD217" s="78"/>
      <c r="AE217" s="155">
        <f t="shared" si="168"/>
        <v>0</v>
      </c>
      <c r="AF217" s="159">
        <f t="shared" si="169"/>
        <v>0</v>
      </c>
      <c r="AG217" s="78"/>
      <c r="AH217" s="155">
        <f t="shared" si="170"/>
        <v>0</v>
      </c>
      <c r="AI217" s="159">
        <f t="shared" si="171"/>
        <v>0</v>
      </c>
      <c r="AJ217" s="162">
        <f t="shared" si="173"/>
        <v>0</v>
      </c>
      <c r="AK217" s="161">
        <f t="shared" si="174"/>
        <v>0</v>
      </c>
    </row>
    <row r="218" spans="2:37" outlineLevel="1">
      <c r="B218" s="49" t="s">
        <v>135</v>
      </c>
      <c r="C218" s="46" t="s">
        <v>103</v>
      </c>
      <c r="D218" s="157">
        <f>SUM(D195:D217)</f>
        <v>0</v>
      </c>
      <c r="E218" s="156">
        <f>SUM(E195:E217)</f>
        <v>0</v>
      </c>
      <c r="F218" s="157">
        <f>SUM(F195:F217)</f>
        <v>0</v>
      </c>
      <c r="G218" s="156">
        <f>SUM(G195:G217)</f>
        <v>0</v>
      </c>
      <c r="H218" s="160">
        <f>IFERROR((G218-E218)/E218,0)</f>
        <v>0</v>
      </c>
      <c r="I218" s="157">
        <f>SUM(I195:I217)</f>
        <v>0</v>
      </c>
      <c r="J218" s="156">
        <f>SUM(J195:J217)</f>
        <v>0</v>
      </c>
      <c r="K218" s="160">
        <f t="shared" ref="K218" si="175">IFERROR((J218-G218)/G218,0)</f>
        <v>0</v>
      </c>
      <c r="L218" s="157">
        <f>SUM(L195:L217)</f>
        <v>0</v>
      </c>
      <c r="M218" s="156">
        <f>SUM(M195:M217)</f>
        <v>0</v>
      </c>
      <c r="N218" s="160">
        <f t="shared" ref="N218" si="176">IFERROR((M218-J218)/J218,0)</f>
        <v>0</v>
      </c>
      <c r="O218" s="157">
        <f>SUM(O195:O217)</f>
        <v>0</v>
      </c>
      <c r="P218" s="156">
        <f>SUM(P195:P217)</f>
        <v>0</v>
      </c>
      <c r="Q218" s="160">
        <f t="shared" si="159"/>
        <v>0</v>
      </c>
      <c r="R218" s="151">
        <f t="shared" si="160"/>
        <v>0</v>
      </c>
      <c r="S218" s="161">
        <f t="shared" si="161"/>
        <v>0</v>
      </c>
      <c r="U218" s="157">
        <f>SUM(U195:U217)</f>
        <v>0</v>
      </c>
      <c r="V218" s="156">
        <f>SUM(V195:V217)</f>
        <v>0</v>
      </c>
      <c r="W218" s="160">
        <f>IFERROR((V218-P218)/P218,0)</f>
        <v>0</v>
      </c>
      <c r="X218" s="157">
        <f>SUM(X195:X217)</f>
        <v>0</v>
      </c>
      <c r="Y218" s="156">
        <f>SUM(Y195:Y217)</f>
        <v>0</v>
      </c>
      <c r="Z218" s="160">
        <f t="shared" ref="Z218" si="177">IFERROR((Y218-V218)/V218,0)</f>
        <v>0</v>
      </c>
      <c r="AA218" s="157">
        <f>SUM(AA195:AA217)</f>
        <v>0</v>
      </c>
      <c r="AB218" s="156">
        <f>SUM(AB195:AB217)</f>
        <v>0</v>
      </c>
      <c r="AC218" s="160">
        <f t="shared" ref="AC218" si="178">IFERROR((AB218-Y218)/Y218,0)</f>
        <v>0</v>
      </c>
      <c r="AD218" s="157">
        <f>SUM(AD195:AD217)</f>
        <v>0</v>
      </c>
      <c r="AE218" s="156">
        <f>SUM(AE195:AE217)</f>
        <v>0</v>
      </c>
      <c r="AF218" s="160">
        <f t="shared" ref="AF218" si="179">IFERROR((AE218-AB218)/AB218,0)</f>
        <v>0</v>
      </c>
      <c r="AG218" s="157">
        <f>SUM(AG195:AG217)</f>
        <v>0</v>
      </c>
      <c r="AH218" s="156">
        <f>SUM(AH195:AH217)</f>
        <v>0</v>
      </c>
      <c r="AI218" s="160">
        <f>IFERROR((AH218-AE218)/AE218,0)</f>
        <v>0</v>
      </c>
      <c r="AJ218" s="156">
        <f>SUM(AJ195:AJ217)</f>
        <v>0</v>
      </c>
      <c r="AK218" s="161">
        <f t="shared" ref="AK218" si="180">IFERROR((AH218/V218)^(1/4)-1,0)</f>
        <v>0</v>
      </c>
    </row>
    <row r="220" spans="2:37" ht="17.25" customHeight="1">
      <c r="B220" s="293" t="s">
        <v>160</v>
      </c>
      <c r="C220" s="293"/>
      <c r="D220" s="293"/>
      <c r="E220" s="293"/>
      <c r="F220" s="293"/>
      <c r="G220" s="293"/>
      <c r="H220" s="293"/>
      <c r="I220" s="293"/>
      <c r="J220" s="293"/>
      <c r="K220" s="293"/>
      <c r="L220" s="293"/>
      <c r="M220" s="293"/>
      <c r="N220" s="293"/>
      <c r="O220" s="293"/>
      <c r="P220" s="293"/>
      <c r="Q220" s="293"/>
      <c r="R220" s="293"/>
      <c r="S220" s="293"/>
      <c r="T220" s="293"/>
      <c r="U220" s="293"/>
      <c r="V220" s="293"/>
      <c r="W220" s="293"/>
      <c r="X220" s="293"/>
      <c r="Y220" s="293"/>
      <c r="Z220" s="293"/>
      <c r="AA220" s="293"/>
      <c r="AB220" s="293"/>
      <c r="AC220" s="293"/>
      <c r="AD220" s="293"/>
      <c r="AE220" s="293"/>
      <c r="AF220" s="293"/>
      <c r="AG220" s="293"/>
      <c r="AH220" s="293"/>
      <c r="AI220" s="293"/>
      <c r="AJ220" s="293"/>
      <c r="AK220" s="329"/>
    </row>
    <row r="221" spans="2:37" ht="5.45" customHeight="1" outlineLevel="1">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c r="AA221" s="102"/>
      <c r="AB221" s="102"/>
      <c r="AC221" s="102"/>
      <c r="AD221" s="102"/>
      <c r="AE221" s="102"/>
      <c r="AF221" s="102"/>
      <c r="AG221" s="102"/>
      <c r="AH221" s="102"/>
      <c r="AI221" s="102"/>
      <c r="AJ221" s="102"/>
      <c r="AK221" s="102"/>
    </row>
    <row r="222" spans="2:37" ht="15" customHeight="1" outlineLevel="1">
      <c r="B222" s="330"/>
      <c r="C222" s="331" t="s">
        <v>102</v>
      </c>
      <c r="D222" s="310" t="s">
        <v>127</v>
      </c>
      <c r="E222" s="312"/>
      <c r="F222" s="312"/>
      <c r="G222" s="312"/>
      <c r="H222" s="312"/>
      <c r="I222" s="312"/>
      <c r="J222" s="312"/>
      <c r="K222" s="312"/>
      <c r="L222" s="312"/>
      <c r="M222" s="312"/>
      <c r="N222" s="312"/>
      <c r="O222" s="312"/>
      <c r="P222" s="312"/>
      <c r="Q222" s="311"/>
      <c r="R222" s="313" t="str">
        <f xml:space="preserve"> D223&amp;" - "&amp;O223</f>
        <v>2019 - 2023</v>
      </c>
      <c r="S222" s="343"/>
      <c r="U222" s="310" t="s">
        <v>128</v>
      </c>
      <c r="V222" s="312"/>
      <c r="W222" s="312"/>
      <c r="X222" s="312"/>
      <c r="Y222" s="312"/>
      <c r="Z222" s="312"/>
      <c r="AA222" s="312"/>
      <c r="AB222" s="312"/>
      <c r="AC222" s="312"/>
      <c r="AD222" s="312"/>
      <c r="AE222" s="312"/>
      <c r="AF222" s="312"/>
      <c r="AG222" s="312"/>
      <c r="AH222" s="312"/>
      <c r="AI222" s="312"/>
      <c r="AJ222" s="312"/>
      <c r="AK222" s="335"/>
    </row>
    <row r="223" spans="2:37" ht="15" customHeight="1" outlineLevel="1">
      <c r="B223" s="330"/>
      <c r="C223" s="332"/>
      <c r="D223" s="310">
        <f>$C$3-5</f>
        <v>2019</v>
      </c>
      <c r="E223" s="311"/>
      <c r="F223" s="310">
        <f>$C$3-4</f>
        <v>2020</v>
      </c>
      <c r="G223" s="312"/>
      <c r="H223" s="311"/>
      <c r="I223" s="310">
        <f>$C$3-3</f>
        <v>2021</v>
      </c>
      <c r="J223" s="312"/>
      <c r="K223" s="311"/>
      <c r="L223" s="310">
        <f>$C$3-2</f>
        <v>2022</v>
      </c>
      <c r="M223" s="312"/>
      <c r="N223" s="311"/>
      <c r="O223" s="310">
        <f>$C$3-1</f>
        <v>2023</v>
      </c>
      <c r="P223" s="312"/>
      <c r="Q223" s="311"/>
      <c r="R223" s="315"/>
      <c r="S223" s="344"/>
      <c r="U223" s="310">
        <f>$C$3</f>
        <v>2024</v>
      </c>
      <c r="V223" s="312"/>
      <c r="W223" s="311"/>
      <c r="X223" s="310">
        <f>$C$3+1</f>
        <v>2025</v>
      </c>
      <c r="Y223" s="312"/>
      <c r="Z223" s="311"/>
      <c r="AA223" s="310">
        <f>$C$3+2</f>
        <v>2026</v>
      </c>
      <c r="AB223" s="312"/>
      <c r="AC223" s="311"/>
      <c r="AD223" s="310">
        <f>$C$3+3</f>
        <v>2027</v>
      </c>
      <c r="AE223" s="312"/>
      <c r="AF223" s="311"/>
      <c r="AG223" s="310">
        <f>$C$3+4</f>
        <v>2028</v>
      </c>
      <c r="AH223" s="312"/>
      <c r="AI223" s="311"/>
      <c r="AJ223" s="317" t="str">
        <f>U223&amp;" - "&amp;AG223</f>
        <v>2024 - 2028</v>
      </c>
      <c r="AK223" s="334"/>
    </row>
    <row r="224" spans="2:37" ht="28.9" outlineLevel="1">
      <c r="B224" s="330"/>
      <c r="C224" s="333"/>
      <c r="D224" s="64" t="s">
        <v>154</v>
      </c>
      <c r="E224" s="65" t="s">
        <v>155</v>
      </c>
      <c r="F224" s="64" t="s">
        <v>154</v>
      </c>
      <c r="G224" s="8" t="s">
        <v>155</v>
      </c>
      <c r="H224" s="65" t="s">
        <v>131</v>
      </c>
      <c r="I224" s="64" t="s">
        <v>154</v>
      </c>
      <c r="J224" s="8" t="s">
        <v>155</v>
      </c>
      <c r="K224" s="65" t="s">
        <v>131</v>
      </c>
      <c r="L224" s="64" t="s">
        <v>154</v>
      </c>
      <c r="M224" s="8" t="s">
        <v>155</v>
      </c>
      <c r="N224" s="65" t="s">
        <v>131</v>
      </c>
      <c r="O224" s="64" t="s">
        <v>149</v>
      </c>
      <c r="P224" s="8" t="s">
        <v>150</v>
      </c>
      <c r="Q224" s="65" t="s">
        <v>131</v>
      </c>
      <c r="R224" s="8" t="s">
        <v>123</v>
      </c>
      <c r="S224" s="58" t="s">
        <v>132</v>
      </c>
      <c r="U224" s="64" t="s">
        <v>154</v>
      </c>
      <c r="V224" s="8" t="s">
        <v>155</v>
      </c>
      <c r="W224" s="65" t="s">
        <v>131</v>
      </c>
      <c r="X224" s="64" t="s">
        <v>154</v>
      </c>
      <c r="Y224" s="8" t="s">
        <v>155</v>
      </c>
      <c r="Z224" s="65" t="s">
        <v>131</v>
      </c>
      <c r="AA224" s="64" t="s">
        <v>154</v>
      </c>
      <c r="AB224" s="8" t="s">
        <v>155</v>
      </c>
      <c r="AC224" s="65" t="s">
        <v>131</v>
      </c>
      <c r="AD224" s="64" t="s">
        <v>154</v>
      </c>
      <c r="AE224" s="8" t="s">
        <v>155</v>
      </c>
      <c r="AF224" s="65" t="s">
        <v>131</v>
      </c>
      <c r="AG224" s="64" t="s">
        <v>154</v>
      </c>
      <c r="AH224" s="8" t="s">
        <v>155</v>
      </c>
      <c r="AI224" s="65" t="s">
        <v>131</v>
      </c>
      <c r="AJ224" s="8" t="s">
        <v>123</v>
      </c>
      <c r="AK224" s="58" t="s">
        <v>132</v>
      </c>
    </row>
    <row r="225" spans="1:37" outlineLevel="1">
      <c r="B225" s="235" t="s">
        <v>75</v>
      </c>
      <c r="C225" s="62" t="s">
        <v>103</v>
      </c>
      <c r="D225" s="78"/>
      <c r="E225" s="79">
        <f>D225</f>
        <v>0</v>
      </c>
      <c r="F225" s="78"/>
      <c r="G225" s="155">
        <f t="shared" ref="G225:G247" si="181">E225+F225</f>
        <v>0</v>
      </c>
      <c r="H225" s="159">
        <f t="shared" ref="H225:H247" si="182">IFERROR((G225-E225)/E225,0)</f>
        <v>0</v>
      </c>
      <c r="I225" s="78"/>
      <c r="J225" s="155">
        <f t="shared" si="2"/>
        <v>0</v>
      </c>
      <c r="K225" s="159">
        <f t="shared" si="3"/>
        <v>0</v>
      </c>
      <c r="L225" s="78"/>
      <c r="M225" s="155">
        <f t="shared" si="4"/>
        <v>0</v>
      </c>
      <c r="N225" s="159">
        <f t="shared" si="5"/>
        <v>0</v>
      </c>
      <c r="O225" s="78"/>
      <c r="P225" s="155">
        <f t="shared" ref="P225:P247" si="183">M225+O225</f>
        <v>0</v>
      </c>
      <c r="Q225" s="159">
        <f t="shared" ref="Q225:Q247" si="184">IFERROR((P225-M225)/M225,0)</f>
        <v>0</v>
      </c>
      <c r="R225" s="151">
        <f t="shared" ref="R225:R247" si="185">D225+F225+I225+L225+O225</f>
        <v>0</v>
      </c>
      <c r="S225" s="161">
        <f t="shared" ref="S225:S247" si="186">IFERROR((P225/E225)^(1/4)-1,0)</f>
        <v>0</v>
      </c>
      <c r="U225" s="78"/>
      <c r="V225" s="155">
        <f t="shared" ref="V225:V247" si="187">P225+U225</f>
        <v>0</v>
      </c>
      <c r="W225" s="159">
        <f t="shared" ref="W225:W247" si="188">IFERROR((V225-P225)/P225,0)</f>
        <v>0</v>
      </c>
      <c r="X225" s="78"/>
      <c r="Y225" s="155">
        <f t="shared" ref="Y225:Y247" si="189">V225+X225</f>
        <v>0</v>
      </c>
      <c r="Z225" s="159">
        <f t="shared" ref="Z225:Z247" si="190">IFERROR((Y225-V225)/V225,0)</f>
        <v>0</v>
      </c>
      <c r="AA225" s="78"/>
      <c r="AB225" s="155">
        <f t="shared" ref="AB225:AB247" si="191">Y225+AA225</f>
        <v>0</v>
      </c>
      <c r="AC225" s="159">
        <f t="shared" ref="AC225:AC247" si="192">IFERROR((AB225-Y225)/Y225,0)</f>
        <v>0</v>
      </c>
      <c r="AD225" s="78"/>
      <c r="AE225" s="155">
        <f t="shared" ref="AE225:AE247" si="193">AB225+AD225</f>
        <v>0</v>
      </c>
      <c r="AF225" s="159">
        <f t="shared" ref="AF225:AF247" si="194">IFERROR((AE225-AB225)/AB225,0)</f>
        <v>0</v>
      </c>
      <c r="AG225" s="78"/>
      <c r="AH225" s="155">
        <f t="shared" ref="AH225:AH247" si="195">AE225+AG225</f>
        <v>0</v>
      </c>
      <c r="AI225" s="159">
        <f t="shared" ref="AI225:AI247" si="196">IFERROR((AH225-AE225)/AE225,0)</f>
        <v>0</v>
      </c>
      <c r="AJ225" s="162">
        <f>U225+X225+AA225+AD225+AG225</f>
        <v>0</v>
      </c>
      <c r="AK225" s="161">
        <f>IFERROR((AH225/V225)^(1/4)-1,0)</f>
        <v>0</v>
      </c>
    </row>
    <row r="226" spans="1:37" s="53" customFormat="1" outlineLevel="1">
      <c r="A226"/>
      <c r="B226" s="236" t="s">
        <v>76</v>
      </c>
      <c r="C226" s="62" t="s">
        <v>103</v>
      </c>
      <c r="D226" s="70"/>
      <c r="E226" s="79">
        <f>D226</f>
        <v>0</v>
      </c>
      <c r="F226" s="70"/>
      <c r="G226" s="155">
        <f t="shared" si="181"/>
        <v>0</v>
      </c>
      <c r="H226" s="159">
        <f t="shared" si="182"/>
        <v>0</v>
      </c>
      <c r="I226" s="70"/>
      <c r="J226" s="155">
        <f t="shared" si="2"/>
        <v>0</v>
      </c>
      <c r="K226" s="159">
        <f t="shared" si="3"/>
        <v>0</v>
      </c>
      <c r="L226" s="70"/>
      <c r="M226" s="155">
        <f t="shared" si="4"/>
        <v>0</v>
      </c>
      <c r="N226" s="159">
        <f t="shared" si="5"/>
        <v>0</v>
      </c>
      <c r="O226" s="70"/>
      <c r="P226" s="155">
        <f t="shared" si="183"/>
        <v>0</v>
      </c>
      <c r="Q226" s="159">
        <f t="shared" si="184"/>
        <v>0</v>
      </c>
      <c r="R226" s="151">
        <f t="shared" si="185"/>
        <v>0</v>
      </c>
      <c r="S226" s="161">
        <f t="shared" si="186"/>
        <v>0</v>
      </c>
      <c r="T226"/>
      <c r="U226" s="70"/>
      <c r="V226" s="155">
        <f t="shared" si="187"/>
        <v>0</v>
      </c>
      <c r="W226" s="159">
        <f t="shared" si="188"/>
        <v>0</v>
      </c>
      <c r="X226" s="70"/>
      <c r="Y226" s="155">
        <f t="shared" si="189"/>
        <v>0</v>
      </c>
      <c r="Z226" s="159">
        <f t="shared" si="190"/>
        <v>0</v>
      </c>
      <c r="AA226" s="70"/>
      <c r="AB226" s="155">
        <f t="shared" si="191"/>
        <v>0</v>
      </c>
      <c r="AC226" s="159">
        <f t="shared" si="192"/>
        <v>0</v>
      </c>
      <c r="AD226" s="70"/>
      <c r="AE226" s="155">
        <f t="shared" si="193"/>
        <v>0</v>
      </c>
      <c r="AF226" s="159">
        <f t="shared" si="194"/>
        <v>0</v>
      </c>
      <c r="AG226" s="70"/>
      <c r="AH226" s="155">
        <f t="shared" si="195"/>
        <v>0</v>
      </c>
      <c r="AI226" s="159">
        <f t="shared" si="196"/>
        <v>0</v>
      </c>
      <c r="AJ226" s="162">
        <f t="shared" ref="AJ226:AJ247" si="197">U226+X226+AA226+AD226+AG226</f>
        <v>0</v>
      </c>
      <c r="AK226" s="161">
        <f t="shared" ref="AK226:AK247" si="198">IFERROR((AH226/V226)^(1/4)-1,0)</f>
        <v>0</v>
      </c>
    </row>
    <row r="227" spans="1:37" s="53" customFormat="1" outlineLevel="1">
      <c r="A227"/>
      <c r="B227" s="236" t="s">
        <v>77</v>
      </c>
      <c r="C227" s="62" t="s">
        <v>103</v>
      </c>
      <c r="D227" s="70"/>
      <c r="E227" s="79">
        <f t="shared" ref="E227:E247" si="199">D227</f>
        <v>0</v>
      </c>
      <c r="F227" s="70"/>
      <c r="G227" s="155">
        <f t="shared" si="181"/>
        <v>0</v>
      </c>
      <c r="H227" s="159">
        <f t="shared" si="182"/>
        <v>0</v>
      </c>
      <c r="I227" s="70"/>
      <c r="J227" s="155">
        <f t="shared" si="2"/>
        <v>0</v>
      </c>
      <c r="K227" s="159">
        <f t="shared" si="3"/>
        <v>0</v>
      </c>
      <c r="L227" s="70"/>
      <c r="M227" s="155">
        <f t="shared" si="4"/>
        <v>0</v>
      </c>
      <c r="N227" s="159">
        <f t="shared" si="5"/>
        <v>0</v>
      </c>
      <c r="O227" s="70"/>
      <c r="P227" s="155">
        <f t="shared" si="183"/>
        <v>0</v>
      </c>
      <c r="Q227" s="159">
        <f t="shared" si="184"/>
        <v>0</v>
      </c>
      <c r="R227" s="151">
        <f t="shared" si="185"/>
        <v>0</v>
      </c>
      <c r="S227" s="161">
        <f t="shared" si="186"/>
        <v>0</v>
      </c>
      <c r="T227"/>
      <c r="U227" s="70"/>
      <c r="V227" s="155">
        <f t="shared" si="187"/>
        <v>0</v>
      </c>
      <c r="W227" s="159">
        <f t="shared" si="188"/>
        <v>0</v>
      </c>
      <c r="X227" s="70"/>
      <c r="Y227" s="155">
        <f t="shared" si="189"/>
        <v>0</v>
      </c>
      <c r="Z227" s="159">
        <f t="shared" si="190"/>
        <v>0</v>
      </c>
      <c r="AA227" s="70"/>
      <c r="AB227" s="155">
        <f t="shared" si="191"/>
        <v>0</v>
      </c>
      <c r="AC227" s="159">
        <f t="shared" si="192"/>
        <v>0</v>
      </c>
      <c r="AD227" s="70"/>
      <c r="AE227" s="155">
        <f t="shared" si="193"/>
        <v>0</v>
      </c>
      <c r="AF227" s="159">
        <f t="shared" si="194"/>
        <v>0</v>
      </c>
      <c r="AG227" s="70"/>
      <c r="AH227" s="155">
        <f t="shared" si="195"/>
        <v>0</v>
      </c>
      <c r="AI227" s="159">
        <f t="shared" si="196"/>
        <v>0</v>
      </c>
      <c r="AJ227" s="162">
        <f t="shared" si="197"/>
        <v>0</v>
      </c>
      <c r="AK227" s="161">
        <f t="shared" si="198"/>
        <v>0</v>
      </c>
    </row>
    <row r="228" spans="1:37" s="53" customFormat="1" outlineLevel="1">
      <c r="A228"/>
      <c r="B228" s="235" t="s">
        <v>78</v>
      </c>
      <c r="C228" s="62" t="s">
        <v>103</v>
      </c>
      <c r="D228" s="70"/>
      <c r="E228" s="79">
        <f t="shared" si="199"/>
        <v>0</v>
      </c>
      <c r="F228" s="70"/>
      <c r="G228" s="155">
        <f t="shared" si="181"/>
        <v>0</v>
      </c>
      <c r="H228" s="159">
        <f t="shared" si="182"/>
        <v>0</v>
      </c>
      <c r="I228" s="70"/>
      <c r="J228" s="155">
        <f t="shared" si="2"/>
        <v>0</v>
      </c>
      <c r="K228" s="159">
        <f t="shared" si="3"/>
        <v>0</v>
      </c>
      <c r="L228" s="70"/>
      <c r="M228" s="155">
        <f t="shared" si="4"/>
        <v>0</v>
      </c>
      <c r="N228" s="159">
        <f t="shared" si="5"/>
        <v>0</v>
      </c>
      <c r="O228" s="70"/>
      <c r="P228" s="155">
        <f t="shared" si="183"/>
        <v>0</v>
      </c>
      <c r="Q228" s="159">
        <f t="shared" si="184"/>
        <v>0</v>
      </c>
      <c r="R228" s="151">
        <f t="shared" si="185"/>
        <v>0</v>
      </c>
      <c r="S228" s="161">
        <f t="shared" si="186"/>
        <v>0</v>
      </c>
      <c r="T228"/>
      <c r="U228" s="70"/>
      <c r="V228" s="155">
        <f t="shared" si="187"/>
        <v>0</v>
      </c>
      <c r="W228" s="159">
        <f t="shared" si="188"/>
        <v>0</v>
      </c>
      <c r="X228" s="70"/>
      <c r="Y228" s="155">
        <f t="shared" si="189"/>
        <v>0</v>
      </c>
      <c r="Z228" s="159">
        <f t="shared" si="190"/>
        <v>0</v>
      </c>
      <c r="AA228" s="70"/>
      <c r="AB228" s="155">
        <f t="shared" si="191"/>
        <v>0</v>
      </c>
      <c r="AC228" s="159">
        <f t="shared" si="192"/>
        <v>0</v>
      </c>
      <c r="AD228" s="70"/>
      <c r="AE228" s="155">
        <f t="shared" si="193"/>
        <v>0</v>
      </c>
      <c r="AF228" s="159">
        <f t="shared" si="194"/>
        <v>0</v>
      </c>
      <c r="AG228" s="70"/>
      <c r="AH228" s="155">
        <f t="shared" si="195"/>
        <v>0</v>
      </c>
      <c r="AI228" s="159">
        <f t="shared" si="196"/>
        <v>0</v>
      </c>
      <c r="AJ228" s="162">
        <f t="shared" si="197"/>
        <v>0</v>
      </c>
      <c r="AK228" s="161">
        <f t="shared" si="198"/>
        <v>0</v>
      </c>
    </row>
    <row r="229" spans="1:37" s="53" customFormat="1" outlineLevel="1">
      <c r="A229"/>
      <c r="B229" s="236" t="s">
        <v>79</v>
      </c>
      <c r="C229" s="62" t="s">
        <v>103</v>
      </c>
      <c r="D229" s="70"/>
      <c r="E229" s="79">
        <f t="shared" si="199"/>
        <v>0</v>
      </c>
      <c r="F229" s="70"/>
      <c r="G229" s="155">
        <f t="shared" si="181"/>
        <v>0</v>
      </c>
      <c r="H229" s="159">
        <f t="shared" si="182"/>
        <v>0</v>
      </c>
      <c r="I229" s="70"/>
      <c r="J229" s="155">
        <f t="shared" si="2"/>
        <v>0</v>
      </c>
      <c r="K229" s="159">
        <f t="shared" si="3"/>
        <v>0</v>
      </c>
      <c r="L229" s="70"/>
      <c r="M229" s="155">
        <f t="shared" si="4"/>
        <v>0</v>
      </c>
      <c r="N229" s="159">
        <f t="shared" si="5"/>
        <v>0</v>
      </c>
      <c r="O229" s="70"/>
      <c r="P229" s="155">
        <f t="shared" si="183"/>
        <v>0</v>
      </c>
      <c r="Q229" s="159">
        <f t="shared" si="184"/>
        <v>0</v>
      </c>
      <c r="R229" s="151">
        <f t="shared" si="185"/>
        <v>0</v>
      </c>
      <c r="S229" s="161">
        <f t="shared" si="186"/>
        <v>0</v>
      </c>
      <c r="T229"/>
      <c r="U229" s="70"/>
      <c r="V229" s="155">
        <f t="shared" si="187"/>
        <v>0</v>
      </c>
      <c r="W229" s="159">
        <f t="shared" si="188"/>
        <v>0</v>
      </c>
      <c r="X229" s="70"/>
      <c r="Y229" s="155">
        <f t="shared" si="189"/>
        <v>0</v>
      </c>
      <c r="Z229" s="159">
        <f t="shared" si="190"/>
        <v>0</v>
      </c>
      <c r="AA229" s="70"/>
      <c r="AB229" s="155">
        <f t="shared" si="191"/>
        <v>0</v>
      </c>
      <c r="AC229" s="159">
        <f t="shared" si="192"/>
        <v>0</v>
      </c>
      <c r="AD229" s="70"/>
      <c r="AE229" s="155">
        <f t="shared" si="193"/>
        <v>0</v>
      </c>
      <c r="AF229" s="159">
        <f t="shared" si="194"/>
        <v>0</v>
      </c>
      <c r="AG229" s="70"/>
      <c r="AH229" s="155">
        <f t="shared" si="195"/>
        <v>0</v>
      </c>
      <c r="AI229" s="159">
        <f t="shared" si="196"/>
        <v>0</v>
      </c>
      <c r="AJ229" s="162">
        <f t="shared" si="197"/>
        <v>0</v>
      </c>
      <c r="AK229" s="161">
        <f t="shared" si="198"/>
        <v>0</v>
      </c>
    </row>
    <row r="230" spans="1:37" s="53" customFormat="1" outlineLevel="1">
      <c r="A230"/>
      <c r="B230" s="236" t="s">
        <v>80</v>
      </c>
      <c r="C230" s="62" t="s">
        <v>103</v>
      </c>
      <c r="D230" s="70"/>
      <c r="E230" s="79">
        <f t="shared" si="199"/>
        <v>0</v>
      </c>
      <c r="F230" s="70"/>
      <c r="G230" s="155">
        <f t="shared" si="181"/>
        <v>0</v>
      </c>
      <c r="H230" s="159">
        <f t="shared" si="182"/>
        <v>0</v>
      </c>
      <c r="I230" s="70"/>
      <c r="J230" s="155">
        <f t="shared" si="2"/>
        <v>0</v>
      </c>
      <c r="K230" s="159">
        <f t="shared" si="3"/>
        <v>0</v>
      </c>
      <c r="L230" s="70"/>
      <c r="M230" s="155">
        <f t="shared" si="4"/>
        <v>0</v>
      </c>
      <c r="N230" s="159">
        <f t="shared" si="5"/>
        <v>0</v>
      </c>
      <c r="O230" s="70"/>
      <c r="P230" s="155">
        <f t="shared" si="183"/>
        <v>0</v>
      </c>
      <c r="Q230" s="159">
        <f t="shared" si="184"/>
        <v>0</v>
      </c>
      <c r="R230" s="151">
        <f t="shared" si="185"/>
        <v>0</v>
      </c>
      <c r="S230" s="161">
        <f t="shared" si="186"/>
        <v>0</v>
      </c>
      <c r="T230"/>
      <c r="U230" s="70"/>
      <c r="V230" s="155">
        <f t="shared" si="187"/>
        <v>0</v>
      </c>
      <c r="W230" s="159">
        <f t="shared" si="188"/>
        <v>0</v>
      </c>
      <c r="X230" s="70"/>
      <c r="Y230" s="155">
        <f t="shared" si="189"/>
        <v>0</v>
      </c>
      <c r="Z230" s="159">
        <f t="shared" si="190"/>
        <v>0</v>
      </c>
      <c r="AA230" s="70"/>
      <c r="AB230" s="155">
        <f t="shared" si="191"/>
        <v>0</v>
      </c>
      <c r="AC230" s="159">
        <f t="shared" si="192"/>
        <v>0</v>
      </c>
      <c r="AD230" s="70"/>
      <c r="AE230" s="155">
        <f t="shared" si="193"/>
        <v>0</v>
      </c>
      <c r="AF230" s="159">
        <f t="shared" si="194"/>
        <v>0</v>
      </c>
      <c r="AG230" s="70"/>
      <c r="AH230" s="155">
        <f t="shared" si="195"/>
        <v>0</v>
      </c>
      <c r="AI230" s="159">
        <f t="shared" si="196"/>
        <v>0</v>
      </c>
      <c r="AJ230" s="162">
        <f t="shared" si="197"/>
        <v>0</v>
      </c>
      <c r="AK230" s="161">
        <f t="shared" si="198"/>
        <v>0</v>
      </c>
    </row>
    <row r="231" spans="1:37" s="53" customFormat="1" outlineLevel="1">
      <c r="A231"/>
      <c r="B231" s="235" t="s">
        <v>81</v>
      </c>
      <c r="C231" s="62" t="s">
        <v>103</v>
      </c>
      <c r="D231" s="70"/>
      <c r="E231" s="79">
        <f t="shared" si="199"/>
        <v>0</v>
      </c>
      <c r="F231" s="70"/>
      <c r="G231" s="155">
        <f t="shared" si="181"/>
        <v>0</v>
      </c>
      <c r="H231" s="159">
        <f t="shared" si="182"/>
        <v>0</v>
      </c>
      <c r="I231" s="70"/>
      <c r="J231" s="155">
        <f t="shared" si="2"/>
        <v>0</v>
      </c>
      <c r="K231" s="159">
        <f t="shared" si="3"/>
        <v>0</v>
      </c>
      <c r="L231" s="70"/>
      <c r="M231" s="155">
        <f t="shared" si="4"/>
        <v>0</v>
      </c>
      <c r="N231" s="159">
        <f t="shared" si="5"/>
        <v>0</v>
      </c>
      <c r="O231" s="70"/>
      <c r="P231" s="155">
        <f t="shared" si="183"/>
        <v>0</v>
      </c>
      <c r="Q231" s="159">
        <f t="shared" si="184"/>
        <v>0</v>
      </c>
      <c r="R231" s="151">
        <f t="shared" si="185"/>
        <v>0</v>
      </c>
      <c r="S231" s="161">
        <f t="shared" si="186"/>
        <v>0</v>
      </c>
      <c r="T231"/>
      <c r="U231" s="70"/>
      <c r="V231" s="155">
        <f t="shared" si="187"/>
        <v>0</v>
      </c>
      <c r="W231" s="159">
        <f t="shared" si="188"/>
        <v>0</v>
      </c>
      <c r="X231" s="70"/>
      <c r="Y231" s="155">
        <f t="shared" si="189"/>
        <v>0</v>
      </c>
      <c r="Z231" s="159">
        <f t="shared" si="190"/>
        <v>0</v>
      </c>
      <c r="AA231" s="70"/>
      <c r="AB231" s="155">
        <f t="shared" si="191"/>
        <v>0</v>
      </c>
      <c r="AC231" s="159">
        <f t="shared" si="192"/>
        <v>0</v>
      </c>
      <c r="AD231" s="70"/>
      <c r="AE231" s="155">
        <f t="shared" si="193"/>
        <v>0</v>
      </c>
      <c r="AF231" s="159">
        <f t="shared" si="194"/>
        <v>0</v>
      </c>
      <c r="AG231" s="70"/>
      <c r="AH231" s="155">
        <f t="shared" si="195"/>
        <v>0</v>
      </c>
      <c r="AI231" s="159">
        <f t="shared" si="196"/>
        <v>0</v>
      </c>
      <c r="AJ231" s="162">
        <f t="shared" si="197"/>
        <v>0</v>
      </c>
      <c r="AK231" s="161">
        <f t="shared" si="198"/>
        <v>0</v>
      </c>
    </row>
    <row r="232" spans="1:37" s="53" customFormat="1" outlineLevel="1">
      <c r="A232"/>
      <c r="B232" s="236" t="s">
        <v>82</v>
      </c>
      <c r="C232" s="62" t="s">
        <v>103</v>
      </c>
      <c r="D232" s="70"/>
      <c r="E232" s="79">
        <f t="shared" si="199"/>
        <v>0</v>
      </c>
      <c r="F232" s="70"/>
      <c r="G232" s="155">
        <f t="shared" si="181"/>
        <v>0</v>
      </c>
      <c r="H232" s="159">
        <f t="shared" si="182"/>
        <v>0</v>
      </c>
      <c r="I232" s="70"/>
      <c r="J232" s="155">
        <f t="shared" si="2"/>
        <v>0</v>
      </c>
      <c r="K232" s="159">
        <f t="shared" si="3"/>
        <v>0</v>
      </c>
      <c r="L232" s="70"/>
      <c r="M232" s="155">
        <f t="shared" si="4"/>
        <v>0</v>
      </c>
      <c r="N232" s="159">
        <f t="shared" si="5"/>
        <v>0</v>
      </c>
      <c r="O232" s="70"/>
      <c r="P232" s="155">
        <f t="shared" si="183"/>
        <v>0</v>
      </c>
      <c r="Q232" s="159">
        <f t="shared" si="184"/>
        <v>0</v>
      </c>
      <c r="R232" s="151">
        <f t="shared" si="185"/>
        <v>0</v>
      </c>
      <c r="S232" s="161">
        <f t="shared" si="186"/>
        <v>0</v>
      </c>
      <c r="T232"/>
      <c r="U232" s="70"/>
      <c r="V232" s="155">
        <f t="shared" si="187"/>
        <v>0</v>
      </c>
      <c r="W232" s="159">
        <f t="shared" si="188"/>
        <v>0</v>
      </c>
      <c r="X232" s="70"/>
      <c r="Y232" s="155">
        <f t="shared" si="189"/>
        <v>0</v>
      </c>
      <c r="Z232" s="159">
        <f t="shared" si="190"/>
        <v>0</v>
      </c>
      <c r="AA232" s="70"/>
      <c r="AB232" s="155">
        <f t="shared" si="191"/>
        <v>0</v>
      </c>
      <c r="AC232" s="159">
        <f t="shared" si="192"/>
        <v>0</v>
      </c>
      <c r="AD232" s="70"/>
      <c r="AE232" s="155">
        <f t="shared" si="193"/>
        <v>0</v>
      </c>
      <c r="AF232" s="159">
        <f t="shared" si="194"/>
        <v>0</v>
      </c>
      <c r="AG232" s="70"/>
      <c r="AH232" s="155">
        <f t="shared" si="195"/>
        <v>0</v>
      </c>
      <c r="AI232" s="159">
        <f t="shared" si="196"/>
        <v>0</v>
      </c>
      <c r="AJ232" s="162">
        <f t="shared" si="197"/>
        <v>0</v>
      </c>
      <c r="AK232" s="161">
        <f t="shared" si="198"/>
        <v>0</v>
      </c>
    </row>
    <row r="233" spans="1:37" s="53" customFormat="1" outlineLevel="1">
      <c r="A233"/>
      <c r="B233" s="236" t="s">
        <v>83</v>
      </c>
      <c r="C233" s="62" t="s">
        <v>103</v>
      </c>
      <c r="D233" s="70"/>
      <c r="E233" s="79">
        <f t="shared" si="199"/>
        <v>0</v>
      </c>
      <c r="F233" s="70"/>
      <c r="G233" s="155">
        <f t="shared" si="181"/>
        <v>0</v>
      </c>
      <c r="H233" s="159">
        <f t="shared" si="182"/>
        <v>0</v>
      </c>
      <c r="I233" s="70"/>
      <c r="J233" s="155">
        <f t="shared" si="2"/>
        <v>0</v>
      </c>
      <c r="K233" s="159">
        <f t="shared" si="3"/>
        <v>0</v>
      </c>
      <c r="L233" s="70"/>
      <c r="M233" s="155">
        <f t="shared" si="4"/>
        <v>0</v>
      </c>
      <c r="N233" s="159">
        <f t="shared" si="5"/>
        <v>0</v>
      </c>
      <c r="O233" s="70"/>
      <c r="P233" s="155">
        <f t="shared" si="183"/>
        <v>0</v>
      </c>
      <c r="Q233" s="159">
        <f t="shared" si="184"/>
        <v>0</v>
      </c>
      <c r="R233" s="151">
        <f t="shared" si="185"/>
        <v>0</v>
      </c>
      <c r="S233" s="161">
        <f t="shared" si="186"/>
        <v>0</v>
      </c>
      <c r="T233"/>
      <c r="U233" s="70"/>
      <c r="V233" s="155">
        <f t="shared" si="187"/>
        <v>0</v>
      </c>
      <c r="W233" s="159">
        <f t="shared" si="188"/>
        <v>0</v>
      </c>
      <c r="X233" s="70"/>
      <c r="Y233" s="155">
        <f t="shared" si="189"/>
        <v>0</v>
      </c>
      <c r="Z233" s="159">
        <f t="shared" si="190"/>
        <v>0</v>
      </c>
      <c r="AA233" s="70"/>
      <c r="AB233" s="155">
        <f t="shared" si="191"/>
        <v>0</v>
      </c>
      <c r="AC233" s="159">
        <f t="shared" si="192"/>
        <v>0</v>
      </c>
      <c r="AD233" s="70"/>
      <c r="AE233" s="155">
        <f t="shared" si="193"/>
        <v>0</v>
      </c>
      <c r="AF233" s="159">
        <f t="shared" si="194"/>
        <v>0</v>
      </c>
      <c r="AG233" s="70"/>
      <c r="AH233" s="155">
        <f t="shared" si="195"/>
        <v>0</v>
      </c>
      <c r="AI233" s="159">
        <f t="shared" si="196"/>
        <v>0</v>
      </c>
      <c r="AJ233" s="162">
        <f t="shared" si="197"/>
        <v>0</v>
      </c>
      <c r="AK233" s="161">
        <f t="shared" si="198"/>
        <v>0</v>
      </c>
    </row>
    <row r="234" spans="1:37" s="53" customFormat="1" outlineLevel="1">
      <c r="A234"/>
      <c r="B234" s="235" t="s">
        <v>84</v>
      </c>
      <c r="C234" s="62" t="s">
        <v>103</v>
      </c>
      <c r="D234" s="70"/>
      <c r="E234" s="79">
        <f t="shared" si="199"/>
        <v>0</v>
      </c>
      <c r="F234" s="70"/>
      <c r="G234" s="155">
        <f t="shared" si="181"/>
        <v>0</v>
      </c>
      <c r="H234" s="159">
        <f t="shared" si="182"/>
        <v>0</v>
      </c>
      <c r="I234" s="70"/>
      <c r="J234" s="155">
        <f t="shared" si="2"/>
        <v>0</v>
      </c>
      <c r="K234" s="159">
        <f t="shared" si="3"/>
        <v>0</v>
      </c>
      <c r="L234" s="70"/>
      <c r="M234" s="155">
        <f t="shared" si="4"/>
        <v>0</v>
      </c>
      <c r="N234" s="159">
        <f t="shared" si="5"/>
        <v>0</v>
      </c>
      <c r="O234" s="70"/>
      <c r="P234" s="155">
        <f t="shared" si="183"/>
        <v>0</v>
      </c>
      <c r="Q234" s="159">
        <f t="shared" si="184"/>
        <v>0</v>
      </c>
      <c r="R234" s="151">
        <f t="shared" si="185"/>
        <v>0</v>
      </c>
      <c r="S234" s="161">
        <f t="shared" si="186"/>
        <v>0</v>
      </c>
      <c r="T234"/>
      <c r="U234" s="70"/>
      <c r="V234" s="155">
        <f t="shared" si="187"/>
        <v>0</v>
      </c>
      <c r="W234" s="159">
        <f t="shared" si="188"/>
        <v>0</v>
      </c>
      <c r="X234" s="70"/>
      <c r="Y234" s="155">
        <f t="shared" si="189"/>
        <v>0</v>
      </c>
      <c r="Z234" s="159">
        <f t="shared" si="190"/>
        <v>0</v>
      </c>
      <c r="AA234" s="70"/>
      <c r="AB234" s="155">
        <f t="shared" si="191"/>
        <v>0</v>
      </c>
      <c r="AC234" s="159">
        <f t="shared" si="192"/>
        <v>0</v>
      </c>
      <c r="AD234" s="70"/>
      <c r="AE234" s="155">
        <f t="shared" si="193"/>
        <v>0</v>
      </c>
      <c r="AF234" s="159">
        <f t="shared" si="194"/>
        <v>0</v>
      </c>
      <c r="AG234" s="70"/>
      <c r="AH234" s="155">
        <f t="shared" si="195"/>
        <v>0</v>
      </c>
      <c r="AI234" s="159">
        <f t="shared" si="196"/>
        <v>0</v>
      </c>
      <c r="AJ234" s="162">
        <f t="shared" si="197"/>
        <v>0</v>
      </c>
      <c r="AK234" s="161">
        <f t="shared" si="198"/>
        <v>0</v>
      </c>
    </row>
    <row r="235" spans="1:37" s="53" customFormat="1" outlineLevel="1">
      <c r="A235"/>
      <c r="B235" s="237" t="s">
        <v>85</v>
      </c>
      <c r="C235" s="62" t="s">
        <v>103</v>
      </c>
      <c r="D235" s="70"/>
      <c r="E235" s="79">
        <f t="shared" si="199"/>
        <v>0</v>
      </c>
      <c r="F235" s="70"/>
      <c r="G235" s="155">
        <f t="shared" si="181"/>
        <v>0</v>
      </c>
      <c r="H235" s="159">
        <f t="shared" si="182"/>
        <v>0</v>
      </c>
      <c r="I235" s="70"/>
      <c r="J235" s="155">
        <f t="shared" si="2"/>
        <v>0</v>
      </c>
      <c r="K235" s="159">
        <f t="shared" si="3"/>
        <v>0</v>
      </c>
      <c r="L235" s="70"/>
      <c r="M235" s="155">
        <f t="shared" si="4"/>
        <v>0</v>
      </c>
      <c r="N235" s="159">
        <f t="shared" si="5"/>
        <v>0</v>
      </c>
      <c r="O235" s="70"/>
      <c r="P235" s="155">
        <f t="shared" si="183"/>
        <v>0</v>
      </c>
      <c r="Q235" s="159">
        <f t="shared" si="184"/>
        <v>0</v>
      </c>
      <c r="R235" s="151">
        <f t="shared" si="185"/>
        <v>0</v>
      </c>
      <c r="S235" s="161">
        <f t="shared" si="186"/>
        <v>0</v>
      </c>
      <c r="T235"/>
      <c r="U235" s="70"/>
      <c r="V235" s="155">
        <f t="shared" si="187"/>
        <v>0</v>
      </c>
      <c r="W235" s="159">
        <f t="shared" si="188"/>
        <v>0</v>
      </c>
      <c r="X235" s="70"/>
      <c r="Y235" s="155">
        <f t="shared" si="189"/>
        <v>0</v>
      </c>
      <c r="Z235" s="159">
        <f t="shared" si="190"/>
        <v>0</v>
      </c>
      <c r="AA235" s="70"/>
      <c r="AB235" s="155">
        <f t="shared" si="191"/>
        <v>0</v>
      </c>
      <c r="AC235" s="159">
        <f t="shared" si="192"/>
        <v>0</v>
      </c>
      <c r="AD235" s="70"/>
      <c r="AE235" s="155">
        <f t="shared" si="193"/>
        <v>0</v>
      </c>
      <c r="AF235" s="159">
        <f t="shared" si="194"/>
        <v>0</v>
      </c>
      <c r="AG235" s="70"/>
      <c r="AH235" s="155">
        <f t="shared" si="195"/>
        <v>0</v>
      </c>
      <c r="AI235" s="159">
        <f t="shared" si="196"/>
        <v>0</v>
      </c>
      <c r="AJ235" s="162">
        <f t="shared" si="197"/>
        <v>0</v>
      </c>
      <c r="AK235" s="161">
        <f t="shared" si="198"/>
        <v>0</v>
      </c>
    </row>
    <row r="236" spans="1:37" s="53" customFormat="1" outlineLevel="1">
      <c r="A236"/>
      <c r="B236" s="235" t="s">
        <v>86</v>
      </c>
      <c r="C236" s="62" t="s">
        <v>103</v>
      </c>
      <c r="D236" s="70"/>
      <c r="E236" s="79">
        <f t="shared" si="199"/>
        <v>0</v>
      </c>
      <c r="F236" s="70"/>
      <c r="G236" s="155">
        <f t="shared" si="181"/>
        <v>0</v>
      </c>
      <c r="H236" s="159">
        <f t="shared" si="182"/>
        <v>0</v>
      </c>
      <c r="I236" s="70"/>
      <c r="J236" s="155">
        <f t="shared" si="2"/>
        <v>0</v>
      </c>
      <c r="K236" s="159">
        <f t="shared" si="3"/>
        <v>0</v>
      </c>
      <c r="L236" s="70"/>
      <c r="M236" s="155">
        <f t="shared" si="4"/>
        <v>0</v>
      </c>
      <c r="N236" s="159">
        <f t="shared" si="5"/>
        <v>0</v>
      </c>
      <c r="O236" s="70"/>
      <c r="P236" s="155">
        <f t="shared" si="183"/>
        <v>0</v>
      </c>
      <c r="Q236" s="159">
        <f t="shared" si="184"/>
        <v>0</v>
      </c>
      <c r="R236" s="151">
        <f t="shared" si="185"/>
        <v>0</v>
      </c>
      <c r="S236" s="161">
        <f t="shared" si="186"/>
        <v>0</v>
      </c>
      <c r="T236"/>
      <c r="U236" s="70"/>
      <c r="V236" s="155">
        <f t="shared" si="187"/>
        <v>0</v>
      </c>
      <c r="W236" s="159">
        <f t="shared" si="188"/>
        <v>0</v>
      </c>
      <c r="X236" s="70"/>
      <c r="Y236" s="155">
        <f t="shared" si="189"/>
        <v>0</v>
      </c>
      <c r="Z236" s="159">
        <f t="shared" si="190"/>
        <v>0</v>
      </c>
      <c r="AA236" s="70"/>
      <c r="AB236" s="155">
        <f t="shared" si="191"/>
        <v>0</v>
      </c>
      <c r="AC236" s="159">
        <f t="shared" si="192"/>
        <v>0</v>
      </c>
      <c r="AD236" s="70"/>
      <c r="AE236" s="155">
        <f t="shared" si="193"/>
        <v>0</v>
      </c>
      <c r="AF236" s="159">
        <f t="shared" si="194"/>
        <v>0</v>
      </c>
      <c r="AG236" s="70"/>
      <c r="AH236" s="155">
        <f t="shared" si="195"/>
        <v>0</v>
      </c>
      <c r="AI236" s="159">
        <f t="shared" si="196"/>
        <v>0</v>
      </c>
      <c r="AJ236" s="162">
        <f t="shared" si="197"/>
        <v>0</v>
      </c>
      <c r="AK236" s="161">
        <f t="shared" si="198"/>
        <v>0</v>
      </c>
    </row>
    <row r="237" spans="1:37" s="53" customFormat="1" outlineLevel="1">
      <c r="A237"/>
      <c r="B237" s="236" t="s">
        <v>87</v>
      </c>
      <c r="C237" s="62" t="s">
        <v>103</v>
      </c>
      <c r="D237" s="70"/>
      <c r="E237" s="79">
        <f t="shared" si="199"/>
        <v>0</v>
      </c>
      <c r="F237" s="70"/>
      <c r="G237" s="155">
        <f t="shared" si="181"/>
        <v>0</v>
      </c>
      <c r="H237" s="159">
        <f t="shared" si="182"/>
        <v>0</v>
      </c>
      <c r="I237" s="70"/>
      <c r="J237" s="155">
        <f t="shared" si="2"/>
        <v>0</v>
      </c>
      <c r="K237" s="159">
        <f t="shared" si="3"/>
        <v>0</v>
      </c>
      <c r="L237" s="70"/>
      <c r="M237" s="155">
        <f t="shared" si="4"/>
        <v>0</v>
      </c>
      <c r="N237" s="159">
        <f t="shared" si="5"/>
        <v>0</v>
      </c>
      <c r="O237" s="70"/>
      <c r="P237" s="155">
        <f t="shared" si="183"/>
        <v>0</v>
      </c>
      <c r="Q237" s="159">
        <f t="shared" si="184"/>
        <v>0</v>
      </c>
      <c r="R237" s="151">
        <f t="shared" si="185"/>
        <v>0</v>
      </c>
      <c r="S237" s="161">
        <f t="shared" si="186"/>
        <v>0</v>
      </c>
      <c r="T237"/>
      <c r="U237" s="70"/>
      <c r="V237" s="155">
        <f t="shared" si="187"/>
        <v>0</v>
      </c>
      <c r="W237" s="159">
        <f t="shared" si="188"/>
        <v>0</v>
      </c>
      <c r="X237" s="70"/>
      <c r="Y237" s="155">
        <f t="shared" si="189"/>
        <v>0</v>
      </c>
      <c r="Z237" s="159">
        <f t="shared" si="190"/>
        <v>0</v>
      </c>
      <c r="AA237" s="70"/>
      <c r="AB237" s="155">
        <f t="shared" si="191"/>
        <v>0</v>
      </c>
      <c r="AC237" s="159">
        <f t="shared" si="192"/>
        <v>0</v>
      </c>
      <c r="AD237" s="70"/>
      <c r="AE237" s="155">
        <f t="shared" si="193"/>
        <v>0</v>
      </c>
      <c r="AF237" s="159">
        <f t="shared" si="194"/>
        <v>0</v>
      </c>
      <c r="AG237" s="70"/>
      <c r="AH237" s="155">
        <f t="shared" si="195"/>
        <v>0</v>
      </c>
      <c r="AI237" s="159">
        <f t="shared" si="196"/>
        <v>0</v>
      </c>
      <c r="AJ237" s="162">
        <f t="shared" si="197"/>
        <v>0</v>
      </c>
      <c r="AK237" s="161">
        <f t="shared" si="198"/>
        <v>0</v>
      </c>
    </row>
    <row r="238" spans="1:37" s="53" customFormat="1" outlineLevel="1">
      <c r="A238"/>
      <c r="B238" s="235" t="s">
        <v>88</v>
      </c>
      <c r="C238" s="62" t="s">
        <v>103</v>
      </c>
      <c r="D238" s="70"/>
      <c r="E238" s="79">
        <f t="shared" si="199"/>
        <v>0</v>
      </c>
      <c r="F238" s="70"/>
      <c r="G238" s="155">
        <f t="shared" si="181"/>
        <v>0</v>
      </c>
      <c r="H238" s="159">
        <f t="shared" si="182"/>
        <v>0</v>
      </c>
      <c r="I238" s="70"/>
      <c r="J238" s="155">
        <f t="shared" si="2"/>
        <v>0</v>
      </c>
      <c r="K238" s="159">
        <f t="shared" si="3"/>
        <v>0</v>
      </c>
      <c r="L238" s="70"/>
      <c r="M238" s="155">
        <f t="shared" si="4"/>
        <v>0</v>
      </c>
      <c r="N238" s="159">
        <f t="shared" si="5"/>
        <v>0</v>
      </c>
      <c r="O238" s="70"/>
      <c r="P238" s="155">
        <f t="shared" si="183"/>
        <v>0</v>
      </c>
      <c r="Q238" s="159">
        <f t="shared" si="184"/>
        <v>0</v>
      </c>
      <c r="R238" s="151">
        <f t="shared" si="185"/>
        <v>0</v>
      </c>
      <c r="S238" s="161">
        <f t="shared" si="186"/>
        <v>0</v>
      </c>
      <c r="T238"/>
      <c r="U238" s="70"/>
      <c r="V238" s="155">
        <f t="shared" si="187"/>
        <v>0</v>
      </c>
      <c r="W238" s="159">
        <f t="shared" si="188"/>
        <v>0</v>
      </c>
      <c r="X238" s="70"/>
      <c r="Y238" s="155">
        <f t="shared" si="189"/>
        <v>0</v>
      </c>
      <c r="Z238" s="159">
        <f t="shared" si="190"/>
        <v>0</v>
      </c>
      <c r="AA238" s="70"/>
      <c r="AB238" s="155">
        <f t="shared" si="191"/>
        <v>0</v>
      </c>
      <c r="AC238" s="159">
        <f t="shared" si="192"/>
        <v>0</v>
      </c>
      <c r="AD238" s="70"/>
      <c r="AE238" s="155">
        <f t="shared" si="193"/>
        <v>0</v>
      </c>
      <c r="AF238" s="159">
        <f t="shared" si="194"/>
        <v>0</v>
      </c>
      <c r="AG238" s="70"/>
      <c r="AH238" s="155">
        <f t="shared" si="195"/>
        <v>0</v>
      </c>
      <c r="AI238" s="159">
        <f t="shared" si="196"/>
        <v>0</v>
      </c>
      <c r="AJ238" s="162">
        <f t="shared" si="197"/>
        <v>0</v>
      </c>
      <c r="AK238" s="161">
        <f t="shared" si="198"/>
        <v>0</v>
      </c>
    </row>
    <row r="239" spans="1:37" s="53" customFormat="1" outlineLevel="1">
      <c r="A239"/>
      <c r="B239" s="236" t="s">
        <v>89</v>
      </c>
      <c r="C239" s="62" t="s">
        <v>103</v>
      </c>
      <c r="D239" s="70"/>
      <c r="E239" s="79">
        <f t="shared" si="199"/>
        <v>0</v>
      </c>
      <c r="F239" s="70"/>
      <c r="G239" s="155">
        <f t="shared" si="181"/>
        <v>0</v>
      </c>
      <c r="H239" s="159">
        <f t="shared" si="182"/>
        <v>0</v>
      </c>
      <c r="I239" s="70"/>
      <c r="J239" s="155">
        <f t="shared" si="2"/>
        <v>0</v>
      </c>
      <c r="K239" s="159">
        <f t="shared" si="3"/>
        <v>0</v>
      </c>
      <c r="L239" s="70"/>
      <c r="M239" s="155">
        <f t="shared" si="4"/>
        <v>0</v>
      </c>
      <c r="N239" s="159">
        <f t="shared" si="5"/>
        <v>0</v>
      </c>
      <c r="O239" s="70"/>
      <c r="P239" s="155">
        <f t="shared" si="183"/>
        <v>0</v>
      </c>
      <c r="Q239" s="159">
        <f t="shared" si="184"/>
        <v>0</v>
      </c>
      <c r="R239" s="151">
        <f t="shared" si="185"/>
        <v>0</v>
      </c>
      <c r="S239" s="161">
        <f t="shared" si="186"/>
        <v>0</v>
      </c>
      <c r="T239"/>
      <c r="U239" s="70"/>
      <c r="V239" s="155">
        <f t="shared" si="187"/>
        <v>0</v>
      </c>
      <c r="W239" s="159">
        <f t="shared" si="188"/>
        <v>0</v>
      </c>
      <c r="X239" s="70"/>
      <c r="Y239" s="155">
        <f t="shared" si="189"/>
        <v>0</v>
      </c>
      <c r="Z239" s="159">
        <f t="shared" si="190"/>
        <v>0</v>
      </c>
      <c r="AA239" s="70"/>
      <c r="AB239" s="155">
        <f t="shared" si="191"/>
        <v>0</v>
      </c>
      <c r="AC239" s="159">
        <f t="shared" si="192"/>
        <v>0</v>
      </c>
      <c r="AD239" s="70"/>
      <c r="AE239" s="155">
        <f t="shared" si="193"/>
        <v>0</v>
      </c>
      <c r="AF239" s="159">
        <f t="shared" si="194"/>
        <v>0</v>
      </c>
      <c r="AG239" s="70"/>
      <c r="AH239" s="155">
        <f t="shared" si="195"/>
        <v>0</v>
      </c>
      <c r="AI239" s="159">
        <f t="shared" si="196"/>
        <v>0</v>
      </c>
      <c r="AJ239" s="162">
        <f t="shared" si="197"/>
        <v>0</v>
      </c>
      <c r="AK239" s="161">
        <f t="shared" si="198"/>
        <v>0</v>
      </c>
    </row>
    <row r="240" spans="1:37" s="53" customFormat="1" outlineLevel="1">
      <c r="A240"/>
      <c r="B240" s="235" t="s">
        <v>90</v>
      </c>
      <c r="C240" s="62" t="s">
        <v>103</v>
      </c>
      <c r="D240" s="70"/>
      <c r="E240" s="79">
        <f t="shared" si="199"/>
        <v>0</v>
      </c>
      <c r="F240" s="70"/>
      <c r="G240" s="155">
        <f t="shared" si="181"/>
        <v>0</v>
      </c>
      <c r="H240" s="159">
        <f t="shared" si="182"/>
        <v>0</v>
      </c>
      <c r="I240" s="70"/>
      <c r="J240" s="155">
        <f t="shared" si="2"/>
        <v>0</v>
      </c>
      <c r="K240" s="159">
        <f t="shared" si="3"/>
        <v>0</v>
      </c>
      <c r="L240" s="70"/>
      <c r="M240" s="155">
        <f t="shared" si="4"/>
        <v>0</v>
      </c>
      <c r="N240" s="159">
        <f t="shared" si="5"/>
        <v>0</v>
      </c>
      <c r="O240" s="70"/>
      <c r="P240" s="155">
        <f t="shared" si="183"/>
        <v>0</v>
      </c>
      <c r="Q240" s="159">
        <f t="shared" si="184"/>
        <v>0</v>
      </c>
      <c r="R240" s="151">
        <f t="shared" si="185"/>
        <v>0</v>
      </c>
      <c r="S240" s="161">
        <f t="shared" si="186"/>
        <v>0</v>
      </c>
      <c r="T240"/>
      <c r="U240" s="70"/>
      <c r="V240" s="155">
        <f t="shared" si="187"/>
        <v>0</v>
      </c>
      <c r="W240" s="159">
        <f t="shared" si="188"/>
        <v>0</v>
      </c>
      <c r="X240" s="70"/>
      <c r="Y240" s="155">
        <f t="shared" si="189"/>
        <v>0</v>
      </c>
      <c r="Z240" s="159">
        <f t="shared" si="190"/>
        <v>0</v>
      </c>
      <c r="AA240" s="70"/>
      <c r="AB240" s="155">
        <f t="shared" si="191"/>
        <v>0</v>
      </c>
      <c r="AC240" s="159">
        <f t="shared" si="192"/>
        <v>0</v>
      </c>
      <c r="AD240" s="70"/>
      <c r="AE240" s="155">
        <f t="shared" si="193"/>
        <v>0</v>
      </c>
      <c r="AF240" s="159">
        <f t="shared" si="194"/>
        <v>0</v>
      </c>
      <c r="AG240" s="70"/>
      <c r="AH240" s="155">
        <f t="shared" si="195"/>
        <v>0</v>
      </c>
      <c r="AI240" s="159">
        <f t="shared" si="196"/>
        <v>0</v>
      </c>
      <c r="AJ240" s="162">
        <f t="shared" si="197"/>
        <v>0</v>
      </c>
      <c r="AK240" s="161">
        <f t="shared" si="198"/>
        <v>0</v>
      </c>
    </row>
    <row r="241" spans="1:37" s="53" customFormat="1" outlineLevel="1">
      <c r="A241"/>
      <c r="B241" s="236" t="s">
        <v>91</v>
      </c>
      <c r="C241" s="62" t="s">
        <v>103</v>
      </c>
      <c r="D241" s="70"/>
      <c r="E241" s="79">
        <f t="shared" si="199"/>
        <v>0</v>
      </c>
      <c r="F241" s="70"/>
      <c r="G241" s="155">
        <f t="shared" si="181"/>
        <v>0</v>
      </c>
      <c r="H241" s="159">
        <f t="shared" si="182"/>
        <v>0</v>
      </c>
      <c r="I241" s="70"/>
      <c r="J241" s="155">
        <f t="shared" si="2"/>
        <v>0</v>
      </c>
      <c r="K241" s="159">
        <f t="shared" si="3"/>
        <v>0</v>
      </c>
      <c r="L241" s="70"/>
      <c r="M241" s="155">
        <f t="shared" si="4"/>
        <v>0</v>
      </c>
      <c r="N241" s="159">
        <f t="shared" si="5"/>
        <v>0</v>
      </c>
      <c r="O241" s="70"/>
      <c r="P241" s="155">
        <f t="shared" si="183"/>
        <v>0</v>
      </c>
      <c r="Q241" s="159">
        <f t="shared" si="184"/>
        <v>0</v>
      </c>
      <c r="R241" s="151">
        <f t="shared" si="185"/>
        <v>0</v>
      </c>
      <c r="S241" s="161">
        <f t="shared" si="186"/>
        <v>0</v>
      </c>
      <c r="T241"/>
      <c r="U241" s="70"/>
      <c r="V241" s="155">
        <f t="shared" si="187"/>
        <v>0</v>
      </c>
      <c r="W241" s="159">
        <f t="shared" si="188"/>
        <v>0</v>
      </c>
      <c r="X241" s="70"/>
      <c r="Y241" s="155">
        <f t="shared" si="189"/>
        <v>0</v>
      </c>
      <c r="Z241" s="159">
        <f t="shared" si="190"/>
        <v>0</v>
      </c>
      <c r="AA241" s="70"/>
      <c r="AB241" s="155">
        <f t="shared" si="191"/>
        <v>0</v>
      </c>
      <c r="AC241" s="159">
        <f t="shared" si="192"/>
        <v>0</v>
      </c>
      <c r="AD241" s="70"/>
      <c r="AE241" s="155">
        <f t="shared" si="193"/>
        <v>0</v>
      </c>
      <c r="AF241" s="159">
        <f t="shared" si="194"/>
        <v>0</v>
      </c>
      <c r="AG241" s="70"/>
      <c r="AH241" s="155">
        <f t="shared" si="195"/>
        <v>0</v>
      </c>
      <c r="AI241" s="159">
        <f t="shared" si="196"/>
        <v>0</v>
      </c>
      <c r="AJ241" s="162">
        <f t="shared" si="197"/>
        <v>0</v>
      </c>
      <c r="AK241" s="161">
        <f t="shared" si="198"/>
        <v>0</v>
      </c>
    </row>
    <row r="242" spans="1:37" s="53" customFormat="1" outlineLevel="1">
      <c r="A242"/>
      <c r="B242" s="236" t="s">
        <v>92</v>
      </c>
      <c r="C242" s="62" t="s">
        <v>103</v>
      </c>
      <c r="D242" s="70"/>
      <c r="E242" s="79">
        <f t="shared" si="199"/>
        <v>0</v>
      </c>
      <c r="F242" s="70"/>
      <c r="G242" s="155">
        <f t="shared" si="181"/>
        <v>0</v>
      </c>
      <c r="H242" s="159">
        <f t="shared" si="182"/>
        <v>0</v>
      </c>
      <c r="I242" s="70"/>
      <c r="J242" s="155">
        <f t="shared" si="2"/>
        <v>0</v>
      </c>
      <c r="K242" s="159">
        <f t="shared" si="3"/>
        <v>0</v>
      </c>
      <c r="L242" s="70"/>
      <c r="M242" s="155">
        <f t="shared" si="4"/>
        <v>0</v>
      </c>
      <c r="N242" s="159">
        <f t="shared" si="5"/>
        <v>0</v>
      </c>
      <c r="O242" s="70"/>
      <c r="P242" s="155">
        <f t="shared" si="183"/>
        <v>0</v>
      </c>
      <c r="Q242" s="159">
        <f t="shared" si="184"/>
        <v>0</v>
      </c>
      <c r="R242" s="151">
        <f t="shared" si="185"/>
        <v>0</v>
      </c>
      <c r="S242" s="161">
        <f t="shared" si="186"/>
        <v>0</v>
      </c>
      <c r="T242"/>
      <c r="U242" s="70"/>
      <c r="V242" s="155">
        <f t="shared" si="187"/>
        <v>0</v>
      </c>
      <c r="W242" s="159">
        <f t="shared" si="188"/>
        <v>0</v>
      </c>
      <c r="X242" s="70"/>
      <c r="Y242" s="155">
        <f t="shared" si="189"/>
        <v>0</v>
      </c>
      <c r="Z242" s="159">
        <f t="shared" si="190"/>
        <v>0</v>
      </c>
      <c r="AA242" s="70"/>
      <c r="AB242" s="155">
        <f t="shared" si="191"/>
        <v>0</v>
      </c>
      <c r="AC242" s="159">
        <f t="shared" si="192"/>
        <v>0</v>
      </c>
      <c r="AD242" s="70"/>
      <c r="AE242" s="155">
        <f t="shared" si="193"/>
        <v>0</v>
      </c>
      <c r="AF242" s="159">
        <f t="shared" si="194"/>
        <v>0</v>
      </c>
      <c r="AG242" s="70"/>
      <c r="AH242" s="155">
        <f t="shared" si="195"/>
        <v>0</v>
      </c>
      <c r="AI242" s="159">
        <f t="shared" si="196"/>
        <v>0</v>
      </c>
      <c r="AJ242" s="162">
        <f t="shared" si="197"/>
        <v>0</v>
      </c>
      <c r="AK242" s="161">
        <f t="shared" si="198"/>
        <v>0</v>
      </c>
    </row>
    <row r="243" spans="1:37" s="53" customFormat="1" outlineLevel="1">
      <c r="A243"/>
      <c r="B243" s="235" t="s">
        <v>84</v>
      </c>
      <c r="C243" s="62" t="s">
        <v>103</v>
      </c>
      <c r="D243" s="70"/>
      <c r="E243" s="79">
        <f t="shared" si="199"/>
        <v>0</v>
      </c>
      <c r="F243" s="70"/>
      <c r="G243" s="155">
        <f t="shared" si="181"/>
        <v>0</v>
      </c>
      <c r="H243" s="159">
        <f t="shared" si="182"/>
        <v>0</v>
      </c>
      <c r="I243" s="70"/>
      <c r="J243" s="155">
        <f t="shared" si="2"/>
        <v>0</v>
      </c>
      <c r="K243" s="159">
        <f t="shared" si="3"/>
        <v>0</v>
      </c>
      <c r="L243" s="70"/>
      <c r="M243" s="155">
        <f t="shared" si="4"/>
        <v>0</v>
      </c>
      <c r="N243" s="159">
        <f t="shared" si="5"/>
        <v>0</v>
      </c>
      <c r="O243" s="70"/>
      <c r="P243" s="155">
        <f t="shared" si="183"/>
        <v>0</v>
      </c>
      <c r="Q243" s="159">
        <f t="shared" si="184"/>
        <v>0</v>
      </c>
      <c r="R243" s="151">
        <f t="shared" si="185"/>
        <v>0</v>
      </c>
      <c r="S243" s="161">
        <f t="shared" si="186"/>
        <v>0</v>
      </c>
      <c r="T243"/>
      <c r="U243" s="70"/>
      <c r="V243" s="155">
        <f t="shared" si="187"/>
        <v>0</v>
      </c>
      <c r="W243" s="159">
        <f t="shared" si="188"/>
        <v>0</v>
      </c>
      <c r="X243" s="70"/>
      <c r="Y243" s="155">
        <f t="shared" si="189"/>
        <v>0</v>
      </c>
      <c r="Z243" s="159">
        <f t="shared" si="190"/>
        <v>0</v>
      </c>
      <c r="AA243" s="70"/>
      <c r="AB243" s="155">
        <f t="shared" si="191"/>
        <v>0</v>
      </c>
      <c r="AC243" s="159">
        <f t="shared" si="192"/>
        <v>0</v>
      </c>
      <c r="AD243" s="70"/>
      <c r="AE243" s="155">
        <f t="shared" si="193"/>
        <v>0</v>
      </c>
      <c r="AF243" s="159">
        <f t="shared" si="194"/>
        <v>0</v>
      </c>
      <c r="AG243" s="70"/>
      <c r="AH243" s="155">
        <f t="shared" si="195"/>
        <v>0</v>
      </c>
      <c r="AI243" s="159">
        <f t="shared" si="196"/>
        <v>0</v>
      </c>
      <c r="AJ243" s="162">
        <f t="shared" si="197"/>
        <v>0</v>
      </c>
      <c r="AK243" s="161">
        <f t="shared" si="198"/>
        <v>0</v>
      </c>
    </row>
    <row r="244" spans="1:37" s="53" customFormat="1" outlineLevel="1">
      <c r="A244"/>
      <c r="B244" s="236" t="s">
        <v>93</v>
      </c>
      <c r="C244" s="62" t="s">
        <v>103</v>
      </c>
      <c r="D244" s="70"/>
      <c r="E244" s="79">
        <f t="shared" si="199"/>
        <v>0</v>
      </c>
      <c r="F244" s="70"/>
      <c r="G244" s="155">
        <f t="shared" si="181"/>
        <v>0</v>
      </c>
      <c r="H244" s="159">
        <f t="shared" si="182"/>
        <v>0</v>
      </c>
      <c r="I244" s="70"/>
      <c r="J244" s="155">
        <f t="shared" si="2"/>
        <v>0</v>
      </c>
      <c r="K244" s="159">
        <f t="shared" si="3"/>
        <v>0</v>
      </c>
      <c r="L244" s="70"/>
      <c r="M244" s="155">
        <f t="shared" si="4"/>
        <v>0</v>
      </c>
      <c r="N244" s="159">
        <f t="shared" si="5"/>
        <v>0</v>
      </c>
      <c r="O244" s="70"/>
      <c r="P244" s="155">
        <f t="shared" si="183"/>
        <v>0</v>
      </c>
      <c r="Q244" s="159">
        <f t="shared" si="184"/>
        <v>0</v>
      </c>
      <c r="R244" s="151">
        <f t="shared" si="185"/>
        <v>0</v>
      </c>
      <c r="S244" s="161">
        <f t="shared" si="186"/>
        <v>0</v>
      </c>
      <c r="T244"/>
      <c r="U244" s="70"/>
      <c r="V244" s="155">
        <f t="shared" si="187"/>
        <v>0</v>
      </c>
      <c r="W244" s="159">
        <f t="shared" si="188"/>
        <v>0</v>
      </c>
      <c r="X244" s="70"/>
      <c r="Y244" s="155">
        <f t="shared" si="189"/>
        <v>0</v>
      </c>
      <c r="Z244" s="159">
        <f t="shared" si="190"/>
        <v>0</v>
      </c>
      <c r="AA244" s="70"/>
      <c r="AB244" s="155">
        <f t="shared" si="191"/>
        <v>0</v>
      </c>
      <c r="AC244" s="159">
        <f t="shared" si="192"/>
        <v>0</v>
      </c>
      <c r="AD244" s="70"/>
      <c r="AE244" s="155">
        <f t="shared" si="193"/>
        <v>0</v>
      </c>
      <c r="AF244" s="159">
        <f t="shared" si="194"/>
        <v>0</v>
      </c>
      <c r="AG244" s="70"/>
      <c r="AH244" s="155">
        <f t="shared" si="195"/>
        <v>0</v>
      </c>
      <c r="AI244" s="159">
        <f t="shared" si="196"/>
        <v>0</v>
      </c>
      <c r="AJ244" s="162">
        <f t="shared" si="197"/>
        <v>0</v>
      </c>
      <c r="AK244" s="161">
        <f t="shared" si="198"/>
        <v>0</v>
      </c>
    </row>
    <row r="245" spans="1:37" s="53" customFormat="1" outlineLevel="1">
      <c r="A245"/>
      <c r="B245" s="235" t="s">
        <v>94</v>
      </c>
      <c r="C245" s="62" t="s">
        <v>103</v>
      </c>
      <c r="D245" s="70"/>
      <c r="E245" s="79">
        <f t="shared" si="199"/>
        <v>0</v>
      </c>
      <c r="F245" s="70"/>
      <c r="G245" s="155">
        <f t="shared" si="181"/>
        <v>0</v>
      </c>
      <c r="H245" s="159">
        <f t="shared" si="182"/>
        <v>0</v>
      </c>
      <c r="I245" s="70"/>
      <c r="J245" s="155">
        <f t="shared" si="2"/>
        <v>0</v>
      </c>
      <c r="K245" s="159">
        <f t="shared" si="3"/>
        <v>0</v>
      </c>
      <c r="L245" s="70"/>
      <c r="M245" s="155">
        <f t="shared" si="4"/>
        <v>0</v>
      </c>
      <c r="N245" s="159">
        <f t="shared" si="5"/>
        <v>0</v>
      </c>
      <c r="O245" s="70"/>
      <c r="P245" s="155">
        <f t="shared" si="183"/>
        <v>0</v>
      </c>
      <c r="Q245" s="159">
        <f t="shared" si="184"/>
        <v>0</v>
      </c>
      <c r="R245" s="151">
        <f t="shared" si="185"/>
        <v>0</v>
      </c>
      <c r="S245" s="161">
        <f t="shared" si="186"/>
        <v>0</v>
      </c>
      <c r="T245"/>
      <c r="U245" s="70"/>
      <c r="V245" s="155">
        <f t="shared" si="187"/>
        <v>0</v>
      </c>
      <c r="W245" s="159">
        <f t="shared" si="188"/>
        <v>0</v>
      </c>
      <c r="X245" s="70"/>
      <c r="Y245" s="155">
        <f t="shared" si="189"/>
        <v>0</v>
      </c>
      <c r="Z245" s="159">
        <f t="shared" si="190"/>
        <v>0</v>
      </c>
      <c r="AA245" s="70"/>
      <c r="AB245" s="155">
        <f t="shared" si="191"/>
        <v>0</v>
      </c>
      <c r="AC245" s="159">
        <f t="shared" si="192"/>
        <v>0</v>
      </c>
      <c r="AD245" s="70"/>
      <c r="AE245" s="155">
        <f t="shared" si="193"/>
        <v>0</v>
      </c>
      <c r="AF245" s="159">
        <f t="shared" si="194"/>
        <v>0</v>
      </c>
      <c r="AG245" s="70"/>
      <c r="AH245" s="155">
        <f t="shared" si="195"/>
        <v>0</v>
      </c>
      <c r="AI245" s="159">
        <f t="shared" si="196"/>
        <v>0</v>
      </c>
      <c r="AJ245" s="162">
        <f t="shared" si="197"/>
        <v>0</v>
      </c>
      <c r="AK245" s="161">
        <f t="shared" si="198"/>
        <v>0</v>
      </c>
    </row>
    <row r="246" spans="1:37" s="53" customFormat="1" outlineLevel="1">
      <c r="A246"/>
      <c r="B246" s="236" t="s">
        <v>95</v>
      </c>
      <c r="C246" s="62" t="s">
        <v>103</v>
      </c>
      <c r="D246" s="70"/>
      <c r="E246" s="79">
        <f t="shared" si="199"/>
        <v>0</v>
      </c>
      <c r="F246" s="70"/>
      <c r="G246" s="155">
        <f t="shared" si="181"/>
        <v>0</v>
      </c>
      <c r="H246" s="159">
        <f t="shared" si="182"/>
        <v>0</v>
      </c>
      <c r="I246" s="70"/>
      <c r="J246" s="155">
        <f t="shared" si="2"/>
        <v>0</v>
      </c>
      <c r="K246" s="159">
        <f t="shared" si="3"/>
        <v>0</v>
      </c>
      <c r="L246" s="70"/>
      <c r="M246" s="155">
        <f t="shared" si="4"/>
        <v>0</v>
      </c>
      <c r="N246" s="159">
        <f t="shared" si="5"/>
        <v>0</v>
      </c>
      <c r="O246" s="70"/>
      <c r="P246" s="155">
        <f t="shared" si="183"/>
        <v>0</v>
      </c>
      <c r="Q246" s="159">
        <f t="shared" si="184"/>
        <v>0</v>
      </c>
      <c r="R246" s="151">
        <f t="shared" si="185"/>
        <v>0</v>
      </c>
      <c r="S246" s="161">
        <f t="shared" si="186"/>
        <v>0</v>
      </c>
      <c r="T246"/>
      <c r="U246" s="70"/>
      <c r="V246" s="155">
        <f t="shared" si="187"/>
        <v>0</v>
      </c>
      <c r="W246" s="159">
        <f t="shared" si="188"/>
        <v>0</v>
      </c>
      <c r="X246" s="70"/>
      <c r="Y246" s="155">
        <f t="shared" si="189"/>
        <v>0</v>
      </c>
      <c r="Z246" s="159">
        <f t="shared" si="190"/>
        <v>0</v>
      </c>
      <c r="AA246" s="70"/>
      <c r="AB246" s="155">
        <f t="shared" si="191"/>
        <v>0</v>
      </c>
      <c r="AC246" s="159">
        <f t="shared" si="192"/>
        <v>0</v>
      </c>
      <c r="AD246" s="70"/>
      <c r="AE246" s="155">
        <f t="shared" si="193"/>
        <v>0</v>
      </c>
      <c r="AF246" s="159">
        <f t="shared" si="194"/>
        <v>0</v>
      </c>
      <c r="AG246" s="70"/>
      <c r="AH246" s="155">
        <f t="shared" si="195"/>
        <v>0</v>
      </c>
      <c r="AI246" s="159">
        <f t="shared" si="196"/>
        <v>0</v>
      </c>
      <c r="AJ246" s="162">
        <f t="shared" si="197"/>
        <v>0</v>
      </c>
      <c r="AK246" s="161">
        <f t="shared" si="198"/>
        <v>0</v>
      </c>
    </row>
    <row r="247" spans="1:37" s="53" customFormat="1" outlineLevel="1">
      <c r="A247"/>
      <c r="B247" s="236" t="s">
        <v>96</v>
      </c>
      <c r="C247" s="62" t="s">
        <v>103</v>
      </c>
      <c r="D247" s="70"/>
      <c r="E247" s="79">
        <f t="shared" si="199"/>
        <v>0</v>
      </c>
      <c r="F247" s="70"/>
      <c r="G247" s="155">
        <f t="shared" si="181"/>
        <v>0</v>
      </c>
      <c r="H247" s="159">
        <f t="shared" si="182"/>
        <v>0</v>
      </c>
      <c r="I247" s="70"/>
      <c r="J247" s="155">
        <f t="shared" si="2"/>
        <v>0</v>
      </c>
      <c r="K247" s="159">
        <f t="shared" si="3"/>
        <v>0</v>
      </c>
      <c r="L247" s="70"/>
      <c r="M247" s="155">
        <f t="shared" si="4"/>
        <v>0</v>
      </c>
      <c r="N247" s="159">
        <f t="shared" si="5"/>
        <v>0</v>
      </c>
      <c r="O247" s="70"/>
      <c r="P247" s="155">
        <f t="shared" si="183"/>
        <v>0</v>
      </c>
      <c r="Q247" s="159">
        <f t="shared" si="184"/>
        <v>0</v>
      </c>
      <c r="R247" s="151">
        <f t="shared" si="185"/>
        <v>0</v>
      </c>
      <c r="S247" s="161">
        <f t="shared" si="186"/>
        <v>0</v>
      </c>
      <c r="T247"/>
      <c r="U247" s="70"/>
      <c r="V247" s="155">
        <f t="shared" si="187"/>
        <v>0</v>
      </c>
      <c r="W247" s="159">
        <f t="shared" si="188"/>
        <v>0</v>
      </c>
      <c r="X247" s="70"/>
      <c r="Y247" s="155">
        <f t="shared" si="189"/>
        <v>0</v>
      </c>
      <c r="Z247" s="159">
        <f t="shared" si="190"/>
        <v>0</v>
      </c>
      <c r="AA247" s="70"/>
      <c r="AB247" s="155">
        <f t="shared" si="191"/>
        <v>0</v>
      </c>
      <c r="AC247" s="159">
        <f t="shared" si="192"/>
        <v>0</v>
      </c>
      <c r="AD247" s="70"/>
      <c r="AE247" s="155">
        <f t="shared" si="193"/>
        <v>0</v>
      </c>
      <c r="AF247" s="159">
        <f t="shared" si="194"/>
        <v>0</v>
      </c>
      <c r="AG247" s="70"/>
      <c r="AH247" s="155">
        <f t="shared" si="195"/>
        <v>0</v>
      </c>
      <c r="AI247" s="159">
        <f t="shared" si="196"/>
        <v>0</v>
      </c>
      <c r="AJ247" s="162">
        <f t="shared" si="197"/>
        <v>0</v>
      </c>
      <c r="AK247" s="161">
        <f t="shared" si="198"/>
        <v>0</v>
      </c>
    </row>
    <row r="248" spans="1:37" s="53" customFormat="1" outlineLevel="1">
      <c r="A248"/>
      <c r="B248" s="236" t="s">
        <v>161</v>
      </c>
      <c r="C248" s="62" t="s">
        <v>103</v>
      </c>
      <c r="D248" s="263"/>
      <c r="E248" s="267"/>
      <c r="F248" s="263"/>
      <c r="G248" s="268"/>
      <c r="H248" s="269"/>
      <c r="I248" s="263"/>
      <c r="J248" s="268"/>
      <c r="K248" s="269"/>
      <c r="L248" s="263"/>
      <c r="M248" s="268"/>
      <c r="N248" s="269"/>
      <c r="O248" s="263"/>
      <c r="P248" s="268"/>
      <c r="Q248" s="269"/>
      <c r="R248" s="151"/>
      <c r="S248" s="161"/>
      <c r="T248"/>
      <c r="U248" s="263"/>
      <c r="V248" s="268"/>
      <c r="W248" s="269"/>
      <c r="X248" s="263">
        <v>1</v>
      </c>
      <c r="Y248" s="268"/>
      <c r="Z248" s="269"/>
      <c r="AA248" s="263"/>
      <c r="AB248" s="268"/>
      <c r="AC248" s="269"/>
      <c r="AD248" s="263"/>
      <c r="AE248" s="268"/>
      <c r="AF248" s="269"/>
      <c r="AG248" s="263"/>
      <c r="AH248" s="268"/>
      <c r="AI248" s="269"/>
      <c r="AJ248" s="162"/>
      <c r="AK248" s="161"/>
    </row>
    <row r="249" spans="1:37" outlineLevel="1">
      <c r="B249" s="49" t="s">
        <v>135</v>
      </c>
      <c r="C249" s="46" t="s">
        <v>103</v>
      </c>
      <c r="D249" s="157">
        <f>SUM(D225:D247)</f>
        <v>0</v>
      </c>
      <c r="E249" s="156">
        <f>SUM(E225:E247)</f>
        <v>0</v>
      </c>
      <c r="F249" s="157">
        <f>SUM(F225:F247)</f>
        <v>0</v>
      </c>
      <c r="G249" s="156">
        <f>SUM(G225:G247)</f>
        <v>0</v>
      </c>
      <c r="H249" s="160">
        <f>IFERROR((G249-E249)/E249,0)</f>
        <v>0</v>
      </c>
      <c r="I249" s="157">
        <f>SUM(I225:I247)</f>
        <v>0</v>
      </c>
      <c r="J249" s="156">
        <f>SUM(J225:J247)</f>
        <v>0</v>
      </c>
      <c r="K249" s="160">
        <f t="shared" ref="K249" si="200">IFERROR((J249-G249)/G249,0)</f>
        <v>0</v>
      </c>
      <c r="L249" s="157">
        <f>SUM(L225:L247)</f>
        <v>0</v>
      </c>
      <c r="M249" s="156">
        <f>SUM(M225:M247)</f>
        <v>0</v>
      </c>
      <c r="N249" s="160">
        <f t="shared" ref="N249" si="201">IFERROR((M249-J249)/J249,0)</f>
        <v>0</v>
      </c>
      <c r="O249" s="157">
        <f>SUM(O225:O247)</f>
        <v>0</v>
      </c>
      <c r="P249" s="156">
        <f>SUM(P225:P247)</f>
        <v>0</v>
      </c>
      <c r="Q249" s="160">
        <f>IFERROR((P249-M249)/M249,0)</f>
        <v>0</v>
      </c>
      <c r="R249" s="151">
        <f>D249+F249+I249+L249+O249</f>
        <v>0</v>
      </c>
      <c r="S249" s="161">
        <f>IFERROR((P249/E249)^(1/4)-1,0)</f>
        <v>0</v>
      </c>
      <c r="U249" s="157">
        <f>SUM(U225:U247)</f>
        <v>0</v>
      </c>
      <c r="V249" s="156">
        <f>SUM(V225:V247)</f>
        <v>0</v>
      </c>
      <c r="W249" s="160">
        <f>IFERROR((V249-P249)/P249,0)</f>
        <v>0</v>
      </c>
      <c r="X249" s="157">
        <f>SUM(X225:X248)</f>
        <v>1</v>
      </c>
      <c r="Y249" s="156">
        <f>SUM(Y225:Y247)</f>
        <v>0</v>
      </c>
      <c r="Z249" s="160">
        <f t="shared" ref="Z249" si="202">IFERROR((Y249-V249)/V249,0)</f>
        <v>0</v>
      </c>
      <c r="AA249" s="157">
        <f>SUM(AA225:AA247)</f>
        <v>0</v>
      </c>
      <c r="AB249" s="156">
        <f>SUM(AB225:AB247)</f>
        <v>0</v>
      </c>
      <c r="AC249" s="160">
        <f t="shared" ref="AC249" si="203">IFERROR((AB249-Y249)/Y249,0)</f>
        <v>0</v>
      </c>
      <c r="AD249" s="157">
        <f>SUM(AD225:AD247)</f>
        <v>0</v>
      </c>
      <c r="AE249" s="156">
        <f>SUM(AE225:AE247)</f>
        <v>0</v>
      </c>
      <c r="AF249" s="160">
        <f t="shared" ref="AF249" si="204">IFERROR((AE249-AB249)/AB249,0)</f>
        <v>0</v>
      </c>
      <c r="AG249" s="157">
        <f>SUM(AG225:AG247)</f>
        <v>0</v>
      </c>
      <c r="AH249" s="156">
        <f>SUM(AH225:AH247)</f>
        <v>0</v>
      </c>
      <c r="AI249" s="160">
        <f>IFERROR((AH249-AE249)/AE249,0)</f>
        <v>0</v>
      </c>
      <c r="AJ249" s="156">
        <f>SUM(AJ225:AJ247)</f>
        <v>0</v>
      </c>
      <c r="AK249" s="161">
        <f t="shared" ref="AK249" si="205">IFERROR((AH249/V249)^(1/4)-1,0)</f>
        <v>0</v>
      </c>
    </row>
    <row r="251" spans="1:37" ht="15.75" customHeight="1"/>
    <row r="255" spans="1:37" ht="15" customHeight="1"/>
  </sheetData>
  <mergeCells count="140">
    <mergeCell ref="U222:AK222"/>
    <mergeCell ref="AG193:AI193"/>
    <mergeCell ref="AJ193:AK193"/>
    <mergeCell ref="AG223:AI223"/>
    <mergeCell ref="AJ223:AK223"/>
    <mergeCell ref="D223:E223"/>
    <mergeCell ref="F223:H223"/>
    <mergeCell ref="I223:K223"/>
    <mergeCell ref="L223:N223"/>
    <mergeCell ref="U223:W223"/>
    <mergeCell ref="X223:Z223"/>
    <mergeCell ref="AA223:AC223"/>
    <mergeCell ref="AD223:AF223"/>
    <mergeCell ref="L193:N193"/>
    <mergeCell ref="U193:W193"/>
    <mergeCell ref="X193:Z193"/>
    <mergeCell ref="AA193:AC193"/>
    <mergeCell ref="AD193:AF193"/>
    <mergeCell ref="I193:K193"/>
    <mergeCell ref="U102:AK102"/>
    <mergeCell ref="D103:E103"/>
    <mergeCell ref="F103:H103"/>
    <mergeCell ref="I103:K103"/>
    <mergeCell ref="L103:N103"/>
    <mergeCell ref="U103:W103"/>
    <mergeCell ref="X103:Z103"/>
    <mergeCell ref="AA103:AC103"/>
    <mergeCell ref="AD103:AF103"/>
    <mergeCell ref="AG103:AI103"/>
    <mergeCell ref="AJ103:AK103"/>
    <mergeCell ref="O103:Q103"/>
    <mergeCell ref="X73:Z73"/>
    <mergeCell ref="AA73:AC73"/>
    <mergeCell ref="AD73:AF73"/>
    <mergeCell ref="AG73:AI73"/>
    <mergeCell ref="AJ73:AK73"/>
    <mergeCell ref="D43:E43"/>
    <mergeCell ref="F43:H43"/>
    <mergeCell ref="I43:K43"/>
    <mergeCell ref="L43:N43"/>
    <mergeCell ref="U43:W43"/>
    <mergeCell ref="X43:Z43"/>
    <mergeCell ref="AA43:AC43"/>
    <mergeCell ref="AD43:AF43"/>
    <mergeCell ref="B11:B13"/>
    <mergeCell ref="C11:C13"/>
    <mergeCell ref="R11:S12"/>
    <mergeCell ref="U42:AK42"/>
    <mergeCell ref="O223:Q223"/>
    <mergeCell ref="R42:S43"/>
    <mergeCell ref="R72:S73"/>
    <mergeCell ref="R102:S103"/>
    <mergeCell ref="R132:S133"/>
    <mergeCell ref="R162:S163"/>
    <mergeCell ref="R192:S193"/>
    <mergeCell ref="R222:S223"/>
    <mergeCell ref="C72:C74"/>
    <mergeCell ref="O73:Q73"/>
    <mergeCell ref="B102:B104"/>
    <mergeCell ref="C102:C104"/>
    <mergeCell ref="AG43:AI43"/>
    <mergeCell ref="AJ43:AK43"/>
    <mergeCell ref="U72:AK72"/>
    <mergeCell ref="D73:E73"/>
    <mergeCell ref="F73:H73"/>
    <mergeCell ref="I73:K73"/>
    <mergeCell ref="L73:N73"/>
    <mergeCell ref="U73:W73"/>
    <mergeCell ref="AA163:AC163"/>
    <mergeCell ref="B5:I5"/>
    <mergeCell ref="J2:L2"/>
    <mergeCell ref="X12:Z12"/>
    <mergeCell ref="AA12:AC12"/>
    <mergeCell ref="AD12:AF12"/>
    <mergeCell ref="AG12:AI12"/>
    <mergeCell ref="O131:Q131"/>
    <mergeCell ref="B130:AK130"/>
    <mergeCell ref="B100:AK100"/>
    <mergeCell ref="B70:AK70"/>
    <mergeCell ref="B40:AK40"/>
    <mergeCell ref="AJ12:AK12"/>
    <mergeCell ref="D12:E12"/>
    <mergeCell ref="F12:H12"/>
    <mergeCell ref="I12:K12"/>
    <mergeCell ref="L12:N12"/>
    <mergeCell ref="U12:W12"/>
    <mergeCell ref="O12:Q12"/>
    <mergeCell ref="B42:B44"/>
    <mergeCell ref="C42:C44"/>
    <mergeCell ref="O43:Q43"/>
    <mergeCell ref="B72:B74"/>
    <mergeCell ref="U11:AK11"/>
    <mergeCell ref="C2:H2"/>
    <mergeCell ref="B9:AK9"/>
    <mergeCell ref="B190:AK190"/>
    <mergeCell ref="B160:AK160"/>
    <mergeCell ref="B162:B164"/>
    <mergeCell ref="C162:C164"/>
    <mergeCell ref="O163:Q163"/>
    <mergeCell ref="B192:B194"/>
    <mergeCell ref="C192:C194"/>
    <mergeCell ref="O193:Q193"/>
    <mergeCell ref="U192:AK192"/>
    <mergeCell ref="U162:AK162"/>
    <mergeCell ref="D163:E163"/>
    <mergeCell ref="F163:H163"/>
    <mergeCell ref="I163:K163"/>
    <mergeCell ref="D193:E193"/>
    <mergeCell ref="F193:H193"/>
    <mergeCell ref="AG163:AI163"/>
    <mergeCell ref="AJ163:AK163"/>
    <mergeCell ref="B132:B134"/>
    <mergeCell ref="C132:C134"/>
    <mergeCell ref="O133:Q133"/>
    <mergeCell ref="U132:AK132"/>
    <mergeCell ref="D133:E133"/>
    <mergeCell ref="D11:Q11"/>
    <mergeCell ref="D42:Q42"/>
    <mergeCell ref="D72:Q72"/>
    <mergeCell ref="D102:Q102"/>
    <mergeCell ref="D132:Q132"/>
    <mergeCell ref="D162:Q162"/>
    <mergeCell ref="D192:Q192"/>
    <mergeCell ref="D222:Q222"/>
    <mergeCell ref="AD163:AF163"/>
    <mergeCell ref="B220:AK220"/>
    <mergeCell ref="B222:B224"/>
    <mergeCell ref="C222:C224"/>
    <mergeCell ref="F133:H133"/>
    <mergeCell ref="I133:K133"/>
    <mergeCell ref="L133:N133"/>
    <mergeCell ref="U133:W133"/>
    <mergeCell ref="X133:Z133"/>
    <mergeCell ref="AA133:AC133"/>
    <mergeCell ref="AD133:AF133"/>
    <mergeCell ref="AG133:AI133"/>
    <mergeCell ref="AJ133:AK133"/>
    <mergeCell ref="L163:N163"/>
    <mergeCell ref="U163:W163"/>
    <mergeCell ref="X163:Z163"/>
  </mergeCells>
  <hyperlinks>
    <hyperlink ref="J2" location="'Αρχική σελίδα'!A1" display="Πίσω στην αρχική σελίδα" xr:uid="{E9DC5E92-1C66-4376-BCDF-456BE1D74828}"/>
  </hyperlinks>
  <pageMargins left="0.70866141732283472" right="0.70866141732283472" top="0.74803149606299213" bottom="0.74803149606299213" header="0.31496062992125984" footer="0.31496062992125984"/>
  <pageSetup paperSize="8" scale="33"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Fotis Thomaidis</dc:creator>
  <cp:keywords/>
  <dc:description/>
  <cp:lastModifiedBy>Belekou Violeta</cp:lastModifiedBy>
  <cp:revision/>
  <dcterms:created xsi:type="dcterms:W3CDTF">2021-04-23T06:42:23Z</dcterms:created>
  <dcterms:modified xsi:type="dcterms:W3CDTF">2024-03-09T17:11:17Z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fWorkbookId">
    <vt:lpwstr>c8990c64-51a3-48d8-8e4a-ee28b65253d9</vt:lpwstr>
  </property>
</Properties>
</file>